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25" windowHeight="11025" tabRatio="933" firstSheet="20" activeTab="20"/>
  </bookViews>
  <sheets>
    <sheet name="1011" sheetId="1" r:id="rId1"/>
    <sheet name="1021" sheetId="5" r:id="rId2"/>
    <sheet name="1022" sheetId="6" r:id="rId3"/>
    <sheet name="1031" sheetId="7" r:id="rId4"/>
    <sheet name="1032" sheetId="11" r:id="rId5"/>
    <sheet name="1041" sheetId="12" r:id="rId6"/>
    <sheet name="1061" sheetId="13" r:id="rId7"/>
    <sheet name="1071" sheetId="14" r:id="rId8"/>
    <sheet name="1081" sheetId="15" r:id="rId9"/>
    <sheet name="1091" sheetId="16" r:id="rId10"/>
    <sheet name="1101" sheetId="17" r:id="rId11"/>
    <sheet name="1111" sheetId="18" r:id="rId12"/>
    <sheet name="1131" sheetId="19" r:id="rId13"/>
    <sheet name="7611" sheetId="20" r:id="rId14"/>
    <sheet name="8711" sheetId="21" r:id="rId15"/>
    <sheet name="8721" sheetId="22" r:id="rId16"/>
    <sheet name="8751" sheetId="23" r:id="rId17"/>
    <sheet name="4421" sheetId="24" r:id="rId18"/>
    <sheet name="4411" sheetId="25" r:id="rId19"/>
    <sheet name="3361 (1)" sheetId="26" r:id="rId20"/>
    <sheet name="3361 (2)" sheetId="27" r:id="rId21"/>
    <sheet name="1999-18-17-GPS" sheetId="28" r:id="rId22"/>
    <sheet name="GF-Infra Social 3999-49-69" sheetId="29" r:id="rId23"/>
    <sheet name="GF-Infra Economic 8752-53" sheetId="30" r:id="rId24"/>
    <sheet name="20% Social 3918-6918-4919" sheetId="31" r:id="rId25"/>
    <sheet name="20% Economic 8918" sheetId="32" r:id="rId26"/>
    <sheet name="1201" sheetId="33" r:id="rId27"/>
    <sheet name="9940" sheetId="35" r:id="rId28"/>
    <sheet name="9999" sheetId="36" r:id="rId29"/>
  </sheets>
  <externalReferences>
    <externalReference r:id="rId30"/>
    <externalReference r:id="rId31"/>
  </externalReferences>
  <definedNames>
    <definedName name="_1011" localSheetId="0">'[1]1011'!#REF!</definedName>
    <definedName name="_1011" localSheetId="1">'[1]1011'!#REF!</definedName>
    <definedName name="_1011" localSheetId="2">'[1]1011'!#REF!</definedName>
    <definedName name="_1011" localSheetId="3">'[1]1011'!#REF!</definedName>
    <definedName name="_1011" localSheetId="4">'[1]1011'!#REF!</definedName>
    <definedName name="_1011" localSheetId="5">'[1]1011'!#REF!</definedName>
    <definedName name="_1011" localSheetId="6">'[1]1011'!#REF!</definedName>
    <definedName name="_1011" localSheetId="7">'[1]1011'!#REF!</definedName>
    <definedName name="_1011" localSheetId="8">'[1]1011'!#REF!</definedName>
    <definedName name="_1011" localSheetId="9">'[1]1011'!#REF!</definedName>
    <definedName name="_1011" localSheetId="10">'[1]1011'!#REF!</definedName>
    <definedName name="_1011" localSheetId="11">'[1]1011'!#REF!</definedName>
    <definedName name="_1011" localSheetId="12">'[1]1011'!#REF!</definedName>
    <definedName name="_1011" localSheetId="26">'[1]1011'!#REF!</definedName>
    <definedName name="_1011" localSheetId="21">'[1]1011'!#REF!</definedName>
    <definedName name="_1011" localSheetId="25">'[1]1011'!#REF!</definedName>
    <definedName name="_1011" localSheetId="24">'[1]1011'!#REF!</definedName>
    <definedName name="_1011" localSheetId="19">'[1]1011'!#REF!</definedName>
    <definedName name="_1011" localSheetId="20">'[1]1011'!#REF!</definedName>
    <definedName name="_1011" localSheetId="18">'[1]1011'!#REF!</definedName>
    <definedName name="_1011" localSheetId="17">'[1]1011'!#REF!</definedName>
    <definedName name="_1011" localSheetId="13">'[1]1011'!#REF!</definedName>
    <definedName name="_1011" localSheetId="14">'[1]1011'!#REF!</definedName>
    <definedName name="_1011" localSheetId="15">'[1]1011'!#REF!</definedName>
    <definedName name="_1011" localSheetId="16">'[1]1011'!#REF!</definedName>
    <definedName name="_1011" localSheetId="27">'[1]1011'!#REF!</definedName>
    <definedName name="_1011" localSheetId="28">'[1]1011'!#REF!</definedName>
    <definedName name="_1011" localSheetId="23">'[1]1011'!#REF!</definedName>
    <definedName name="_1011" localSheetId="22">'[1]1011'!#REF!</definedName>
    <definedName name="_Fill" localSheetId="0" hidden="1">'[1]1011'!#REF!</definedName>
    <definedName name="_Fill" localSheetId="1" hidden="1">'[1]1011'!#REF!</definedName>
    <definedName name="_Fill" localSheetId="2" hidden="1">'[1]1011'!#REF!</definedName>
    <definedName name="_Fill" localSheetId="3" hidden="1">'[1]1011'!#REF!</definedName>
    <definedName name="_Fill" localSheetId="4" hidden="1">'[1]1011'!#REF!</definedName>
    <definedName name="_Fill" localSheetId="5" hidden="1">'[1]1011'!#REF!</definedName>
    <definedName name="_Fill" localSheetId="6" hidden="1">'[1]1011'!#REF!</definedName>
    <definedName name="_Fill" localSheetId="7" hidden="1">'[1]1011'!#REF!</definedName>
    <definedName name="_Fill" localSheetId="8" hidden="1">'[1]1011'!#REF!</definedName>
    <definedName name="_Fill" localSheetId="9" hidden="1">'[1]1011'!#REF!</definedName>
    <definedName name="_Fill" localSheetId="10" hidden="1">'[1]1011'!#REF!</definedName>
    <definedName name="_Fill" localSheetId="11" hidden="1">'[1]1011'!#REF!</definedName>
    <definedName name="_Fill" localSheetId="12" hidden="1">'[1]1011'!#REF!</definedName>
    <definedName name="_Fill" localSheetId="26" hidden="1">'[1]1011'!#REF!</definedName>
    <definedName name="_Fill" localSheetId="21" hidden="1">'[1]1011'!#REF!</definedName>
    <definedName name="_Fill" localSheetId="25" hidden="1">'[1]1011'!#REF!</definedName>
    <definedName name="_Fill" localSheetId="24" hidden="1">'[1]1011'!#REF!</definedName>
    <definedName name="_Fill" localSheetId="19" hidden="1">'[1]1011'!#REF!</definedName>
    <definedName name="_Fill" localSheetId="20" hidden="1">'[1]1011'!#REF!</definedName>
    <definedName name="_Fill" localSheetId="18" hidden="1">'[1]1011'!#REF!</definedName>
    <definedName name="_Fill" localSheetId="17" hidden="1">'[1]1011'!#REF!</definedName>
    <definedName name="_Fill" localSheetId="13" hidden="1">'[1]1011'!#REF!</definedName>
    <definedName name="_Fill" localSheetId="14" hidden="1">'[1]1011'!#REF!</definedName>
    <definedName name="_Fill" localSheetId="15" hidden="1">'[1]1011'!#REF!</definedName>
    <definedName name="_Fill" localSheetId="16" hidden="1">'[1]1011'!#REF!</definedName>
    <definedName name="_Fill" localSheetId="27" hidden="1">'[1]1011'!#REF!</definedName>
    <definedName name="_Fill" localSheetId="28" hidden="1">'[1]1011'!#REF!</definedName>
    <definedName name="_Fill" localSheetId="23" hidden="1">'[1]1011'!#REF!</definedName>
    <definedName name="_Fill" localSheetId="22" hidden="1">'[1]1011'!#REF!</definedName>
    <definedName name="NAME" localSheetId="0">#REF!</definedName>
    <definedName name="NAME" localSheetId="1">#REF!</definedName>
    <definedName name="NAME" localSheetId="2">#REF!</definedName>
    <definedName name="NAME" localSheetId="3">#REF!</definedName>
    <definedName name="NAME" localSheetId="4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11">#REF!</definedName>
    <definedName name="NAME" localSheetId="12">#REF!</definedName>
    <definedName name="NAME" localSheetId="26">#REF!</definedName>
    <definedName name="NAME" localSheetId="21">#REF!</definedName>
    <definedName name="NAME" localSheetId="25">#REF!</definedName>
    <definedName name="NAME" localSheetId="24">#REF!</definedName>
    <definedName name="NAME" localSheetId="19">#REF!</definedName>
    <definedName name="NAME" localSheetId="20">#REF!</definedName>
    <definedName name="NAME" localSheetId="18">#REF!</definedName>
    <definedName name="NAME" localSheetId="17">#REF!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27">#REF!</definedName>
    <definedName name="NAME" localSheetId="28">#REF!</definedName>
    <definedName name="NAME" localSheetId="23">#REF!</definedName>
    <definedName name="NAME" localSheetId="22">#REF!</definedName>
    <definedName name="_xlnm.Print_Area" localSheetId="0">'1011'!$A$1:$S$103</definedName>
    <definedName name="_xlnm.Print_Area" localSheetId="1">'1021'!$A$1:$S$172</definedName>
    <definedName name="_xlnm.Print_Area" localSheetId="2">'1022'!$A$1:$S$152</definedName>
    <definedName name="_xlnm.Print_Area" localSheetId="3">'1031'!$A$1:$S$97</definedName>
    <definedName name="_xlnm.Print_Area" localSheetId="4">'1032'!$A$1:$S$170</definedName>
    <definedName name="_xlnm.Print_Area" localSheetId="5">'1041'!$A$1:$S$163</definedName>
    <definedName name="_xlnm.Print_Area" localSheetId="6">'1061'!$A$1:$S$158</definedName>
    <definedName name="_xlnm.Print_Area" localSheetId="7">'1071'!$A$1:$S$150</definedName>
    <definedName name="_xlnm.Print_Area" localSheetId="8">'1081'!$A$1:$S$100</definedName>
    <definedName name="_xlnm.Print_Area" localSheetId="9">'1091'!$A$1:$S$147</definedName>
    <definedName name="_xlnm.Print_Area" localSheetId="10">'1101'!$A$1:$S$165</definedName>
    <definedName name="_xlnm.Print_Area" localSheetId="11">'1111'!$A$1:$S$67</definedName>
    <definedName name="_xlnm.Print_Area" localSheetId="12">'1131'!$A$1:$S$142</definedName>
    <definedName name="_xlnm.Print_Area" localSheetId="26">'1201'!$A$1:$S$87</definedName>
    <definedName name="_xlnm.Print_Area" localSheetId="21">'1999-18-17-GPS'!$A$1:$S$65</definedName>
    <definedName name="_xlnm.Print_Area" localSheetId="25">'20% Economic 8918'!$A$1:$S$35</definedName>
    <definedName name="_xlnm.Print_Area" localSheetId="24">'20% Social 3918-6918-4919'!$A$1:$S$63</definedName>
    <definedName name="_xlnm.Print_Area" localSheetId="19">'3361 (1)'!$A$1:$S$132</definedName>
    <definedName name="_xlnm.Print_Area" localSheetId="20">'3361 (2)'!$A$1:$S$134</definedName>
    <definedName name="_xlnm.Print_Area" localSheetId="18">'4411'!$A$1:$S$171</definedName>
    <definedName name="_xlnm.Print_Area" localSheetId="17">'4421'!$A$1:$S$167</definedName>
    <definedName name="_xlnm.Print_Area" localSheetId="13">'7611'!$A$1:$S$160</definedName>
    <definedName name="_xlnm.Print_Area" localSheetId="14">'8711'!$A$1:$S$105</definedName>
    <definedName name="_xlnm.Print_Area" localSheetId="15">'8721'!$A$1:$S$155</definedName>
    <definedName name="_xlnm.Print_Area" localSheetId="16">'8751'!$A$1:$S$175</definedName>
    <definedName name="_xlnm.Print_Area" localSheetId="27">'9940'!$A$1:$S$132</definedName>
    <definedName name="_xlnm.Print_Area" localSheetId="28">'9999'!$A$1:$S$34</definedName>
    <definedName name="_xlnm.Print_Area" localSheetId="23">'GF-Infra Economic 8752-53'!$A$1:$S$53</definedName>
    <definedName name="_xlnm.Print_Area" localSheetId="22">'GF-Infra Social 3999-49-69'!$A$1:$R$67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26">#REF!</definedName>
    <definedName name="PRINT_AREA_MI" localSheetId="21">#REF!</definedName>
    <definedName name="PRINT_AREA_MI" localSheetId="25">#REF!</definedName>
    <definedName name="PRINT_AREA_MI" localSheetId="24">#REF!</definedName>
    <definedName name="PRINT_AREA_MI" localSheetId="19">#REF!</definedName>
    <definedName name="PRINT_AREA_MI" localSheetId="20">#REF!</definedName>
    <definedName name="PRINT_AREA_MI" localSheetId="18">#REF!</definedName>
    <definedName name="PRINT_AREA_MI" localSheetId="17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27">#REF!</definedName>
    <definedName name="PRINT_AREA_MI" localSheetId="28">#REF!</definedName>
    <definedName name="PRINT_AREA_MI" localSheetId="23">#REF!</definedName>
    <definedName name="PRINT_AREA_MI" localSheetId="22">#REF!</definedName>
    <definedName name="_xlnm.Print_Titles" localSheetId="0">'1011'!$1:$16</definedName>
    <definedName name="_xlnm.Print_Titles" localSheetId="1">'1021'!$3:$16</definedName>
    <definedName name="_xlnm.Print_Titles" localSheetId="2">'1022'!$3:$15</definedName>
    <definedName name="_xlnm.Print_Titles" localSheetId="3">'1031'!$3:$16</definedName>
    <definedName name="_xlnm.Print_Titles" localSheetId="4">'1032'!$3:$16</definedName>
    <definedName name="_xlnm.Print_Titles" localSheetId="5">'1041'!$3:$16</definedName>
    <definedName name="_xlnm.Print_Titles" localSheetId="6">'1061'!$3:$16</definedName>
    <definedName name="_xlnm.Print_Titles" localSheetId="7">'1071'!$3:$16</definedName>
    <definedName name="_xlnm.Print_Titles" localSheetId="8">'1081'!$3:$16</definedName>
    <definedName name="_xlnm.Print_Titles" localSheetId="9">'1091'!$3:$16</definedName>
    <definedName name="_xlnm.Print_Titles" localSheetId="10">'1101'!$3:$16</definedName>
    <definedName name="_xlnm.Print_Titles" localSheetId="11">'1111'!$3:$16</definedName>
    <definedName name="_xlnm.Print_Titles" localSheetId="12">'1131'!$3:$16</definedName>
    <definedName name="_xlnm.Print_Titles" localSheetId="26">'1201'!$3:$16</definedName>
    <definedName name="_xlnm.Print_Titles" localSheetId="21">'1999-18-17-GPS'!$3:$16</definedName>
    <definedName name="_xlnm.Print_Titles" localSheetId="25">'20% Economic 8918'!$3:$16</definedName>
    <definedName name="_xlnm.Print_Titles" localSheetId="24">'20% Social 3918-6918-4919'!$3:$16</definedName>
    <definedName name="_xlnm.Print_Titles" localSheetId="19">'3361 (1)'!$3:$16</definedName>
    <definedName name="_xlnm.Print_Titles" localSheetId="20">'3361 (2)'!$3:$16</definedName>
    <definedName name="_xlnm.Print_Titles" localSheetId="18">'4411'!$3:$16</definedName>
    <definedName name="_xlnm.Print_Titles" localSheetId="17">'4421'!$3:$16</definedName>
    <definedName name="_xlnm.Print_Titles" localSheetId="13">'7611'!$3:$16</definedName>
    <definedName name="_xlnm.Print_Titles" localSheetId="14">'8711'!$3:$16</definedName>
    <definedName name="_xlnm.Print_Titles" localSheetId="15">'8721'!$3:$16</definedName>
    <definedName name="_xlnm.Print_Titles" localSheetId="16">'8751'!$3:$16</definedName>
    <definedName name="_xlnm.Print_Titles" localSheetId="27">'9940'!$3:$16</definedName>
    <definedName name="_xlnm.Print_Titles" localSheetId="28">'9999'!$3:$16</definedName>
    <definedName name="_xlnm.Print_Titles" localSheetId="23">'GF-Infra Economic 8752-53'!$3:$16</definedName>
    <definedName name="_xlnm.Print_Titles" localSheetId="22">'GF-Infra Social 3999-49-69'!$3:$16</definedName>
    <definedName name="_xlnm.Print_Titles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26">#REF!</definedName>
    <definedName name="PRINT_TITLES_MI" localSheetId="21">#REF!</definedName>
    <definedName name="PRINT_TITLES_MI" localSheetId="25">#REF!</definedName>
    <definedName name="PRINT_TITLES_MI" localSheetId="24">#REF!</definedName>
    <definedName name="PRINT_TITLES_MI" localSheetId="19">#REF!</definedName>
    <definedName name="PRINT_TITLES_MI" localSheetId="20">#REF!</definedName>
    <definedName name="PRINT_TITLES_MI" localSheetId="18">#REF!</definedName>
    <definedName name="PRINT_TITLES_MI" localSheetId="17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27">#REF!</definedName>
    <definedName name="PRINT_TITLES_MI" localSheetId="28">#REF!</definedName>
    <definedName name="PRINT_TITLES_MI" localSheetId="23">#REF!</definedName>
    <definedName name="PRINT_TITLES_MI" localSheetId="22">#REF!</definedName>
    <definedName name="Z_143ACBE7_D869_4474_AA52_641DEA34138E_.wvu.PrintArea" localSheetId="0" hidden="1">'1011'!$A$3:$S$103</definedName>
    <definedName name="Z_143ACBE7_D869_4474_AA52_641DEA34138E_.wvu.PrintArea" localSheetId="1" hidden="1">'1021'!$A$3:$S$172</definedName>
    <definedName name="Z_143ACBE7_D869_4474_AA52_641DEA34138E_.wvu.PrintArea" localSheetId="2" hidden="1">'1022'!$A$3:$S$152</definedName>
    <definedName name="Z_143ACBE7_D869_4474_AA52_641DEA34138E_.wvu.PrintArea" localSheetId="3" hidden="1">'1031'!$A$3:$S$97</definedName>
    <definedName name="Z_143ACBE7_D869_4474_AA52_641DEA34138E_.wvu.PrintArea" localSheetId="4" hidden="1">'1032'!$A$3:$S$170</definedName>
    <definedName name="Z_143ACBE7_D869_4474_AA52_641DEA34138E_.wvu.PrintArea" localSheetId="5" hidden="1">'1041'!$A$3:$S$163</definedName>
    <definedName name="Z_143ACBE7_D869_4474_AA52_641DEA34138E_.wvu.PrintArea" localSheetId="6" hidden="1">'1061'!$A$3:$S$158</definedName>
    <definedName name="Z_143ACBE7_D869_4474_AA52_641DEA34138E_.wvu.PrintArea" localSheetId="7" hidden="1">'1071'!$A$3:$S$150</definedName>
    <definedName name="Z_143ACBE7_D869_4474_AA52_641DEA34138E_.wvu.PrintArea" localSheetId="8" hidden="1">'1081'!$A$3:$S$100</definedName>
    <definedName name="Z_143ACBE7_D869_4474_AA52_641DEA34138E_.wvu.PrintArea" localSheetId="9" hidden="1">'1091'!$A$3:$S$147</definedName>
    <definedName name="Z_143ACBE7_D869_4474_AA52_641DEA34138E_.wvu.PrintArea" localSheetId="10" hidden="1">'1101'!$A$3:$S$165</definedName>
    <definedName name="Z_143ACBE7_D869_4474_AA52_641DEA34138E_.wvu.PrintArea" localSheetId="11" hidden="1">'1111'!$A$3:$S$67</definedName>
    <definedName name="Z_143ACBE7_D869_4474_AA52_641DEA34138E_.wvu.PrintArea" localSheetId="12" hidden="1">'1131'!$A$3:$S$142</definedName>
    <definedName name="Z_143ACBE7_D869_4474_AA52_641DEA34138E_.wvu.PrintArea" localSheetId="26" hidden="1">'1201'!$A$3:$S$87</definedName>
    <definedName name="Z_143ACBE7_D869_4474_AA52_641DEA34138E_.wvu.PrintArea" localSheetId="21" hidden="1">'1999-18-17-GPS'!$A$3:$S$65</definedName>
    <definedName name="Z_143ACBE7_D869_4474_AA52_641DEA34138E_.wvu.PrintArea" localSheetId="25" hidden="1">'20% Economic 8918'!$A$3:$S$35</definedName>
    <definedName name="Z_143ACBE7_D869_4474_AA52_641DEA34138E_.wvu.PrintArea" localSheetId="24" hidden="1">'20% Social 3918-6918-4919'!$A$3:$S$63</definedName>
    <definedName name="Z_143ACBE7_D869_4474_AA52_641DEA34138E_.wvu.PrintArea" localSheetId="19" hidden="1">'3361 (1)'!$A$3:$S$132</definedName>
    <definedName name="Z_143ACBE7_D869_4474_AA52_641DEA34138E_.wvu.PrintArea" localSheetId="18" hidden="1">'4411'!$A$3:$S$171</definedName>
    <definedName name="Z_143ACBE7_D869_4474_AA52_641DEA34138E_.wvu.PrintArea" localSheetId="17" hidden="1">'4421'!$A$3:$S$167</definedName>
    <definedName name="Z_143ACBE7_D869_4474_AA52_641DEA34138E_.wvu.PrintArea" localSheetId="13" hidden="1">'7611'!$A$3:$S$160</definedName>
    <definedName name="Z_143ACBE7_D869_4474_AA52_641DEA34138E_.wvu.PrintArea" localSheetId="14" hidden="1">'8711'!$A$3:$S$105</definedName>
    <definedName name="Z_143ACBE7_D869_4474_AA52_641DEA34138E_.wvu.PrintArea" localSheetId="15" hidden="1">'8721'!$A$3:$S$155</definedName>
    <definedName name="Z_143ACBE7_D869_4474_AA52_641DEA34138E_.wvu.PrintArea" localSheetId="16" hidden="1">'8751'!$A$3:$S$175</definedName>
    <definedName name="Z_143ACBE7_D869_4474_AA52_641DEA34138E_.wvu.PrintArea" localSheetId="27" hidden="1">'9940'!$A$3:$S$132</definedName>
    <definedName name="Z_143ACBE7_D869_4474_AA52_641DEA34138E_.wvu.PrintArea" localSheetId="28" hidden="1">'9999'!$A$3:$S$34</definedName>
    <definedName name="Z_143ACBE7_D869_4474_AA52_641DEA34138E_.wvu.PrintArea" localSheetId="23" hidden="1">'GF-Infra Economic 8752-53'!$A$3:$S$53</definedName>
    <definedName name="Z_143ACBE7_D869_4474_AA52_641DEA34138E_.wvu.PrintArea" localSheetId="22" hidden="1">'GF-Infra Social 3999-49-69'!$A$3:$S$67</definedName>
    <definedName name="Z_143ACBE7_D869_4474_AA52_641DEA34138E_.wvu.PrintTitles" localSheetId="0" hidden="1">'1011'!$3:$16</definedName>
    <definedName name="Z_143ACBE7_D869_4474_AA52_641DEA34138E_.wvu.PrintTitles" localSheetId="1" hidden="1">'1021'!$3:$16</definedName>
    <definedName name="Z_143ACBE7_D869_4474_AA52_641DEA34138E_.wvu.PrintTitles" localSheetId="2" hidden="1">'1022'!$3:$15</definedName>
    <definedName name="Z_143ACBE7_D869_4474_AA52_641DEA34138E_.wvu.PrintTitles" localSheetId="3" hidden="1">'1031'!$3:$16</definedName>
    <definedName name="Z_143ACBE7_D869_4474_AA52_641DEA34138E_.wvu.PrintTitles" localSheetId="4" hidden="1">'1032'!$3:$16</definedName>
    <definedName name="Z_143ACBE7_D869_4474_AA52_641DEA34138E_.wvu.PrintTitles" localSheetId="5" hidden="1">'1041'!$3:$16</definedName>
    <definedName name="Z_143ACBE7_D869_4474_AA52_641DEA34138E_.wvu.PrintTitles" localSheetId="6" hidden="1">'1061'!$3:$16</definedName>
    <definedName name="Z_143ACBE7_D869_4474_AA52_641DEA34138E_.wvu.PrintTitles" localSheetId="7" hidden="1">'1071'!$3:$16</definedName>
    <definedName name="Z_143ACBE7_D869_4474_AA52_641DEA34138E_.wvu.PrintTitles" localSheetId="8" hidden="1">'1081'!$3:$16</definedName>
    <definedName name="Z_143ACBE7_D869_4474_AA52_641DEA34138E_.wvu.PrintTitles" localSheetId="9" hidden="1">'1091'!$3:$16</definedName>
    <definedName name="Z_143ACBE7_D869_4474_AA52_641DEA34138E_.wvu.PrintTitles" localSheetId="10" hidden="1">'1101'!$3:$16</definedName>
    <definedName name="Z_143ACBE7_D869_4474_AA52_641DEA34138E_.wvu.PrintTitles" localSheetId="11" hidden="1">'1111'!$3:$16</definedName>
    <definedName name="Z_143ACBE7_D869_4474_AA52_641DEA34138E_.wvu.PrintTitles" localSheetId="12" hidden="1">'1131'!$3:$16</definedName>
    <definedName name="Z_143ACBE7_D869_4474_AA52_641DEA34138E_.wvu.PrintTitles" localSheetId="26" hidden="1">'1201'!$3:$16</definedName>
    <definedName name="Z_143ACBE7_D869_4474_AA52_641DEA34138E_.wvu.PrintTitles" localSheetId="21" hidden="1">'1999-18-17-GPS'!$3:$16</definedName>
    <definedName name="Z_143ACBE7_D869_4474_AA52_641DEA34138E_.wvu.PrintTitles" localSheetId="25" hidden="1">'20% Economic 8918'!$3:$16</definedName>
    <definedName name="Z_143ACBE7_D869_4474_AA52_641DEA34138E_.wvu.PrintTitles" localSheetId="24" hidden="1">'20% Social 3918-6918-4919'!$3:$16</definedName>
    <definedName name="Z_143ACBE7_D869_4474_AA52_641DEA34138E_.wvu.PrintTitles" localSheetId="19" hidden="1">'3361 (1)'!$3:$16</definedName>
    <definedName name="Z_143ACBE7_D869_4474_AA52_641DEA34138E_.wvu.PrintTitles" localSheetId="20" hidden="1">'3361 (2)'!$3:$16</definedName>
    <definedName name="Z_143ACBE7_D869_4474_AA52_641DEA34138E_.wvu.PrintTitles" localSheetId="18" hidden="1">'4411'!$3:$16</definedName>
    <definedName name="Z_143ACBE7_D869_4474_AA52_641DEA34138E_.wvu.PrintTitles" localSheetId="17" hidden="1">'4421'!$3:$16</definedName>
    <definedName name="Z_143ACBE7_D869_4474_AA52_641DEA34138E_.wvu.PrintTitles" localSheetId="13" hidden="1">'7611'!$3:$16</definedName>
    <definedName name="Z_143ACBE7_D869_4474_AA52_641DEA34138E_.wvu.PrintTitles" localSheetId="14" hidden="1">'8711'!$3:$16</definedName>
    <definedName name="Z_143ACBE7_D869_4474_AA52_641DEA34138E_.wvu.PrintTitles" localSheetId="15" hidden="1">'8721'!$3:$16</definedName>
    <definedName name="Z_143ACBE7_D869_4474_AA52_641DEA34138E_.wvu.PrintTitles" localSheetId="16" hidden="1">'8751'!$3:$16</definedName>
    <definedName name="Z_143ACBE7_D869_4474_AA52_641DEA34138E_.wvu.PrintTitles" localSheetId="27" hidden="1">'9940'!$3:$16</definedName>
    <definedName name="Z_143ACBE7_D869_4474_AA52_641DEA34138E_.wvu.PrintTitles" localSheetId="28" hidden="1">'9999'!$3:$16</definedName>
    <definedName name="Z_143ACBE7_D869_4474_AA52_641DEA34138E_.wvu.PrintTitles" localSheetId="23" hidden="1">'GF-Infra Economic 8752-53'!$3:$16</definedName>
    <definedName name="Z_143ACBE7_D869_4474_AA52_641DEA34138E_.wvu.PrintTitles" localSheetId="22" hidden="1">'GF-Infra Social 3999-49-69'!$3:$16</definedName>
    <definedName name="Z_143ACBE7_D869_4474_AA52_641DEA34138E_.wvu.Rows" localSheetId="1" hidden="1">'1021'!$24:$31,'1021'!$39:$40,'1021'!$43:$43,'1021'!$48:$48,'1021'!$50:$56,'1021'!$58:$62,'1021'!$64:$67,'1021'!$69:$92,'1021'!$98:$111,'1021'!$117:$126,'1021'!$129:$130,'1021'!$132:$135,'1021'!$137:$150,'1021'!$158:$164</definedName>
    <definedName name="Z_143ACBE7_D869_4474_AA52_641DEA34138E_.wvu.Rows" localSheetId="4" hidden="1">'1032'!$20:$20,'1032'!$25:$32,'1032'!$40:$41,'1032'!$44:$44,'1032'!$57:$57,'1032'!$59:$71,'1032'!$73:$80,'1032'!$82:$90,'1032'!$92:$120,'1032'!$125:$135,'1032'!$137:$141,'1032'!$143:$157</definedName>
    <definedName name="Z_143ACBE7_D869_4474_AA52_641DEA34138E_.wvu.Rows" localSheetId="5" hidden="1">'1041'!$20:$20,'1041'!$25:$32,'1041'!$40:$41,'1041'!$44:$44,'1041'!$50:$50,'1041'!$52:$58,'1041'!$60:$66,'1041'!$69:$113,'1041'!$117:$127,'1041'!$131:$135,'1041'!$137:$151</definedName>
    <definedName name="Z_143ACBE7_D869_4474_AA52_641DEA34138E_.wvu.Rows" localSheetId="6" hidden="1">'1061'!$19:$19,'1061'!$24:$31,'1061'!$39:$40,'1061'!$43:$43,'1061'!$48:$48,'1061'!$50:$50,'1061'!$53:$57,'1061'!$59:$63,'1061'!$70:$73,'1061'!$85:$112,'1061'!$117:$125,'1061'!$127:$127,'1061'!$129:$130,'1061'!$132:$143,'1061'!$145:$147</definedName>
    <definedName name="Z_143ACBE7_D869_4474_AA52_641DEA34138E_.wvu.Rows" localSheetId="9" hidden="1">'1091'!$19:$19,'1091'!$24:$30,'1091'!$39:$40,'1091'!$43:$43,'1091'!$53:$79,'1091'!$81:$93</definedName>
    <definedName name="Z_143ACBE7_D869_4474_AA52_641DEA34138E_.wvu.Rows" localSheetId="10" hidden="1">'1101'!$19:$19,'1101'!$24:$31,'1101'!$39:$39,'1101'!$43:$43,'1101'!$53:$53,'1101'!$55:$55,'1101'!$57:$62,'1101'!$64:$71,'1101'!$73:$100,'1101'!$103:$117,'1101'!$121:$131,'1101'!$134:$137,'1101'!$139:$153</definedName>
    <definedName name="Z_143ACBE7_D869_4474_AA52_641DEA34138E_.wvu.Rows" localSheetId="11" hidden="1">'1111'!$18:$18,'1111'!$22:$55</definedName>
    <definedName name="Z_143ACBE7_D869_4474_AA52_641DEA34138E_.wvu.Rows" localSheetId="26" hidden="1">'1201'!$33:$33,'1201'!$46:$76</definedName>
    <definedName name="Z_143ACBE7_D869_4474_AA52_641DEA34138E_.wvu.Rows" localSheetId="21" hidden="1">'1999-18-17-GPS'!$26:$26,'1999-18-17-GPS'!$28:$30,'1999-18-17-GPS'!$34:$36,'1999-18-17-GPS'!$38:$54</definedName>
    <definedName name="Z_143ACBE7_D869_4474_AA52_641DEA34138E_.wvu.Rows" localSheetId="19" hidden="1">'3361 (1)'!$19:$28,'3361 (1)'!$30:$34,'3361 (1)'!$36:$36,'3361 (1)'!$38:$39,'3361 (1)'!$42:$62,'3361 (1)'!$66:$67,'3361 (1)'!$70:$70,'3361 (1)'!$72:$84,'3361 (1)'!$87:$97,'3361 (1)'!$100:$115,'3361 (1)'!$118:$118,'3361 (1)'!$120:$121</definedName>
    <definedName name="Z_143ACBE7_D869_4474_AA52_641DEA34138E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143ACBE7_D869_4474_AA52_641DEA34138E_.wvu.Rows" localSheetId="18" hidden="1">'4411'!$28:$28,'4411'!$38:$38,'4411'!$46:$53,'4411'!$57:$61,'4411'!$65:$65,'4411'!$67:$112,'4411'!$120:$130,'4411'!$133:$134,'4411'!$136:$155,'4411'!$158:$158</definedName>
    <definedName name="Z_143ACBE7_D869_4474_AA52_641DEA34138E_.wvu.Rows" localSheetId="17" hidden="1">'4421'!$38:$38,'4421'!$48:$48,'4421'!$50:$50,'4421'!$52:$53,'4421'!$55:$55,'4421'!$59:$63,'4421'!$67:$67,'4421'!$70:$70,'4421'!$72:$85,'4421'!$88:$88,'4421'!$90:$94,'4421'!$96:$97,'4421'!$100:$100,'4421'!$102:$111,'4421'!$113:$114,'4421'!$117:$127,'4421'!$130:$131,'4421'!$133:$135,'4421'!$137:$141,'4421'!$143:$145,'4421'!$147:$147,'4421'!$150:$151</definedName>
    <definedName name="Z_143ACBE7_D869_4474_AA52_641DEA34138E_.wvu.Rows" localSheetId="13" hidden="1">'7611'!$19:$19,'7611'!$24:$28,'7611'!$30:$31,'7611'!$39:$41,'7611'!$43:$43,'7611'!$48:$48,'7611'!$50:$50,'7611'!$52:$53,'7611'!$55:$56,'7611'!$59:$62,'7611'!$65:$68,'7611'!$70:$94,'7611'!$95:$97,'7611'!$101:$110,'7611'!$115:$125,'7611'!$128:$134,'7611'!$138:$148</definedName>
    <definedName name="Z_143ACBE7_D869_4474_AA52_641DEA34138E_.wvu.Rows" localSheetId="14" hidden="1">'8711'!$19:$19,'8711'!$24:$28,'8711'!$30:$31,'8711'!$39:$40,'8711'!$43:$43,'8711'!$48:$48,'8711'!$50:$51,'8711'!$57:$67,'8711'!$69:$94</definedName>
    <definedName name="Z_143ACBE7_D869_4474_AA52_641DEA34138E_.wvu.Rows" localSheetId="15" hidden="1">'8721'!$19:$19,'8721'!$24:$28,'8721'!$30:$31,'8721'!$39:$40,'8721'!$43:$43,'8721'!$49:$49,'8721'!$51:$52,'8721'!$58:$58,'8721'!$60:$107,'8721'!$111:$120,'8721'!$122:$127,'8721'!$129:$140,'8721'!$143:$143</definedName>
    <definedName name="Z_143ACBE7_D869_4474_AA52_641DEA34138E_.wvu.Rows" localSheetId="16" hidden="1">'8751'!$19:$19,'8751'!$24:$32,'8751'!$40:$41,'8751'!$44:$44,'8751'!$58:$58,'8751'!$60:$67,'8751'!$69:$73,'8751'!$75:$85,'8751'!$87:$105,'8751'!$108:$122,'8751'!$130:$140,'8751'!$143:$146,'8751'!$160:$160,'8751'!$162:$163</definedName>
    <definedName name="Z_143ACBE7_D869_4474_AA52_641DEA34138E_.wvu.Rows" localSheetId="27" hidden="1">'9940'!$18:$19,'9940'!$21:$26,'9940'!$29:$35,'9940'!$38:$66,'9940'!$69:$86,'9940'!$95:$97,'9940'!$102:$107,'9940'!$109:$112,'9940'!$115:$115,'9940'!$118:$119</definedName>
    <definedName name="Z_1998FCB8_1FEB_4076_ACE6_A225EE4366B3_.wvu.PrintArea" localSheetId="0" hidden="1">'1011'!$A$1:$S$103</definedName>
    <definedName name="Z_1998FCB8_1FEB_4076_ACE6_A225EE4366B3_.wvu.PrintArea" localSheetId="1" hidden="1">'1021'!$A$1:$S$172</definedName>
    <definedName name="Z_1998FCB8_1FEB_4076_ACE6_A225EE4366B3_.wvu.PrintArea" localSheetId="2" hidden="1">'1022'!$A$1:$S$152</definedName>
    <definedName name="Z_1998FCB8_1FEB_4076_ACE6_A225EE4366B3_.wvu.PrintArea" localSheetId="3" hidden="1">'1031'!$A$1:$S$97</definedName>
    <definedName name="Z_1998FCB8_1FEB_4076_ACE6_A225EE4366B3_.wvu.PrintArea" localSheetId="4" hidden="1">'1032'!$A$1:$S$170</definedName>
    <definedName name="Z_1998FCB8_1FEB_4076_ACE6_A225EE4366B3_.wvu.PrintArea" localSheetId="5" hidden="1">'1041'!$A$1:$S$163</definedName>
    <definedName name="Z_1998FCB8_1FEB_4076_ACE6_A225EE4366B3_.wvu.PrintArea" localSheetId="6" hidden="1">'1061'!$A$1:$S$158</definedName>
    <definedName name="Z_1998FCB8_1FEB_4076_ACE6_A225EE4366B3_.wvu.PrintArea" localSheetId="7" hidden="1">'1071'!$A$1:$S$150</definedName>
    <definedName name="Z_1998FCB8_1FEB_4076_ACE6_A225EE4366B3_.wvu.PrintArea" localSheetId="8" hidden="1">'1081'!$A$1:$S$100</definedName>
    <definedName name="Z_1998FCB8_1FEB_4076_ACE6_A225EE4366B3_.wvu.PrintArea" localSheetId="9" hidden="1">'1091'!$A$1:$S$147</definedName>
    <definedName name="Z_1998FCB8_1FEB_4076_ACE6_A225EE4366B3_.wvu.PrintArea" localSheetId="10" hidden="1">'1101'!$A$1:$S$165</definedName>
    <definedName name="Z_1998FCB8_1FEB_4076_ACE6_A225EE4366B3_.wvu.PrintArea" localSheetId="11" hidden="1">'1111'!$A$1:$S$67</definedName>
    <definedName name="Z_1998FCB8_1FEB_4076_ACE6_A225EE4366B3_.wvu.PrintArea" localSheetId="12" hidden="1">'1131'!$A$1:$S$142</definedName>
    <definedName name="Z_1998FCB8_1FEB_4076_ACE6_A225EE4366B3_.wvu.PrintArea" localSheetId="26" hidden="1">'1201'!$A$1:$S$87</definedName>
    <definedName name="Z_1998FCB8_1FEB_4076_ACE6_A225EE4366B3_.wvu.PrintArea" localSheetId="21" hidden="1">'1999-18-17-GPS'!$A$1:$S$65</definedName>
    <definedName name="Z_1998FCB8_1FEB_4076_ACE6_A225EE4366B3_.wvu.PrintArea" localSheetId="25" hidden="1">'20% Economic 8918'!$A$1:$S$35</definedName>
    <definedName name="Z_1998FCB8_1FEB_4076_ACE6_A225EE4366B3_.wvu.PrintArea" localSheetId="24" hidden="1">'20% Social 3918-6918-4919'!$A$1:$S$63</definedName>
    <definedName name="Z_1998FCB8_1FEB_4076_ACE6_A225EE4366B3_.wvu.PrintArea" localSheetId="19" hidden="1">'3361 (1)'!$A$1:$S$132</definedName>
    <definedName name="Z_1998FCB8_1FEB_4076_ACE6_A225EE4366B3_.wvu.PrintArea" localSheetId="20" hidden="1">'3361 (2)'!$A$1:$S$134</definedName>
    <definedName name="Z_1998FCB8_1FEB_4076_ACE6_A225EE4366B3_.wvu.PrintArea" localSheetId="18" hidden="1">'4411'!$A$1:$S$171</definedName>
    <definedName name="Z_1998FCB8_1FEB_4076_ACE6_A225EE4366B3_.wvu.PrintArea" localSheetId="17" hidden="1">'4421'!$A$1:$S$167</definedName>
    <definedName name="Z_1998FCB8_1FEB_4076_ACE6_A225EE4366B3_.wvu.PrintArea" localSheetId="13" hidden="1">'7611'!$A$1:$S$160</definedName>
    <definedName name="Z_1998FCB8_1FEB_4076_ACE6_A225EE4366B3_.wvu.PrintArea" localSheetId="14" hidden="1">'8711'!$A$1:$S$105</definedName>
    <definedName name="Z_1998FCB8_1FEB_4076_ACE6_A225EE4366B3_.wvu.PrintArea" localSheetId="15" hidden="1">'8721'!$A$1:$S$155</definedName>
    <definedName name="Z_1998FCB8_1FEB_4076_ACE6_A225EE4366B3_.wvu.PrintArea" localSheetId="16" hidden="1">'8751'!$A$1:$S$175</definedName>
    <definedName name="Z_1998FCB8_1FEB_4076_ACE6_A225EE4366B3_.wvu.PrintArea" localSheetId="27" hidden="1">'9940'!$A$1:$S$132</definedName>
    <definedName name="Z_1998FCB8_1FEB_4076_ACE6_A225EE4366B3_.wvu.PrintArea" localSheetId="28" hidden="1">'9999'!$A$1:$S$34</definedName>
    <definedName name="Z_1998FCB8_1FEB_4076_ACE6_A225EE4366B3_.wvu.PrintArea" localSheetId="23" hidden="1">'GF-Infra Economic 8752-53'!$A$1:$S$53</definedName>
    <definedName name="Z_1998FCB8_1FEB_4076_ACE6_A225EE4366B3_.wvu.PrintArea" localSheetId="22" hidden="1">'GF-Infra Social 3999-49-69'!$A$1:$R$67</definedName>
    <definedName name="Z_1998FCB8_1FEB_4076_ACE6_A225EE4366B3_.wvu.PrintTitles" localSheetId="0" hidden="1">'1011'!$1:$16</definedName>
    <definedName name="Z_1998FCB8_1FEB_4076_ACE6_A225EE4366B3_.wvu.PrintTitles" localSheetId="1" hidden="1">'1021'!$3:$16</definedName>
    <definedName name="Z_1998FCB8_1FEB_4076_ACE6_A225EE4366B3_.wvu.PrintTitles" localSheetId="2" hidden="1">'1022'!$3:$15</definedName>
    <definedName name="Z_1998FCB8_1FEB_4076_ACE6_A225EE4366B3_.wvu.PrintTitles" localSheetId="3" hidden="1">'1031'!$3:$16</definedName>
    <definedName name="Z_1998FCB8_1FEB_4076_ACE6_A225EE4366B3_.wvu.PrintTitles" localSheetId="4" hidden="1">'1032'!$3:$16</definedName>
    <definedName name="Z_1998FCB8_1FEB_4076_ACE6_A225EE4366B3_.wvu.PrintTitles" localSheetId="5" hidden="1">'1041'!$3:$16</definedName>
    <definedName name="Z_1998FCB8_1FEB_4076_ACE6_A225EE4366B3_.wvu.PrintTitles" localSheetId="6" hidden="1">'1061'!$3:$16</definedName>
    <definedName name="Z_1998FCB8_1FEB_4076_ACE6_A225EE4366B3_.wvu.PrintTitles" localSheetId="7" hidden="1">'1071'!$3:$16</definedName>
    <definedName name="Z_1998FCB8_1FEB_4076_ACE6_A225EE4366B3_.wvu.PrintTitles" localSheetId="8" hidden="1">'1081'!$3:$16</definedName>
    <definedName name="Z_1998FCB8_1FEB_4076_ACE6_A225EE4366B3_.wvu.PrintTitles" localSheetId="9" hidden="1">'1091'!$3:$16</definedName>
    <definedName name="Z_1998FCB8_1FEB_4076_ACE6_A225EE4366B3_.wvu.PrintTitles" localSheetId="10" hidden="1">'1101'!$3:$16</definedName>
    <definedName name="Z_1998FCB8_1FEB_4076_ACE6_A225EE4366B3_.wvu.PrintTitles" localSheetId="11" hidden="1">'1111'!$3:$16</definedName>
    <definedName name="Z_1998FCB8_1FEB_4076_ACE6_A225EE4366B3_.wvu.PrintTitles" localSheetId="12" hidden="1">'1131'!$3:$16</definedName>
    <definedName name="Z_1998FCB8_1FEB_4076_ACE6_A225EE4366B3_.wvu.PrintTitles" localSheetId="26" hidden="1">'1201'!$3:$16</definedName>
    <definedName name="Z_1998FCB8_1FEB_4076_ACE6_A225EE4366B3_.wvu.PrintTitles" localSheetId="21" hidden="1">'1999-18-17-GPS'!$3:$16</definedName>
    <definedName name="Z_1998FCB8_1FEB_4076_ACE6_A225EE4366B3_.wvu.PrintTitles" localSheetId="25" hidden="1">'20% Economic 8918'!$3:$16</definedName>
    <definedName name="Z_1998FCB8_1FEB_4076_ACE6_A225EE4366B3_.wvu.PrintTitles" localSheetId="24" hidden="1">'20% Social 3918-6918-4919'!$3:$16</definedName>
    <definedName name="Z_1998FCB8_1FEB_4076_ACE6_A225EE4366B3_.wvu.PrintTitles" localSheetId="19" hidden="1">'3361 (1)'!$3:$16</definedName>
    <definedName name="Z_1998FCB8_1FEB_4076_ACE6_A225EE4366B3_.wvu.PrintTitles" localSheetId="20" hidden="1">'3361 (2)'!$3:$16</definedName>
    <definedName name="Z_1998FCB8_1FEB_4076_ACE6_A225EE4366B3_.wvu.PrintTitles" localSheetId="18" hidden="1">'4411'!$3:$16</definedName>
    <definedName name="Z_1998FCB8_1FEB_4076_ACE6_A225EE4366B3_.wvu.PrintTitles" localSheetId="17" hidden="1">'4421'!$3:$16</definedName>
    <definedName name="Z_1998FCB8_1FEB_4076_ACE6_A225EE4366B3_.wvu.PrintTitles" localSheetId="13" hidden="1">'7611'!$3:$16</definedName>
    <definedName name="Z_1998FCB8_1FEB_4076_ACE6_A225EE4366B3_.wvu.PrintTitles" localSheetId="14" hidden="1">'8711'!$3:$16</definedName>
    <definedName name="Z_1998FCB8_1FEB_4076_ACE6_A225EE4366B3_.wvu.PrintTitles" localSheetId="15" hidden="1">'8721'!$3:$16</definedName>
    <definedName name="Z_1998FCB8_1FEB_4076_ACE6_A225EE4366B3_.wvu.PrintTitles" localSheetId="16" hidden="1">'8751'!$3:$16</definedName>
    <definedName name="Z_1998FCB8_1FEB_4076_ACE6_A225EE4366B3_.wvu.PrintTitles" localSheetId="27" hidden="1">'9940'!$3:$16</definedName>
    <definedName name="Z_1998FCB8_1FEB_4076_ACE6_A225EE4366B3_.wvu.PrintTitles" localSheetId="28" hidden="1">'9999'!$3:$16</definedName>
    <definedName name="Z_1998FCB8_1FEB_4076_ACE6_A225EE4366B3_.wvu.PrintTitles" localSheetId="23" hidden="1">'GF-Infra Economic 8752-53'!$3:$16</definedName>
    <definedName name="Z_1998FCB8_1FEB_4076_ACE6_A225EE4366B3_.wvu.PrintTitles" localSheetId="22" hidden="1">'GF-Infra Social 3999-49-69'!$3:$16</definedName>
    <definedName name="Z_1998FCB8_1FEB_4076_ACE6_A225EE4366B3_.wvu.Rows" localSheetId="0" hidden="1">'1011'!$22:$22,'1011'!$24:$24,'1011'!$26:$26,'1011'!$45:$45,'1011'!$61:$62,'1011'!$73:$77,'1011'!$81:$82,'1011'!$85:$85,'1011'!$87:$87,'1011'!$89:$91</definedName>
    <definedName name="Z_1998FCB8_1FEB_4076_ACE6_A225EE4366B3_.wvu.Rows" localSheetId="1" hidden="1">'1021'!$24:$31,'1021'!$39:$40,'1021'!$43:$43,'1021'!$48:$48,'1021'!$50:$56,'1021'!$58:$62,'1021'!$64:$67,'1021'!$69:$93,'1021'!$95:$96,'1021'!$98:$111,'1021'!$117:$152,'1021'!$158:$164</definedName>
    <definedName name="Z_1998FCB8_1FEB_4076_ACE6_A225EE4366B3_.wvu.Rows" localSheetId="2" hidden="1">'1022'!$23:$23,'1022'!$33:$33,'1022'!$38:$38,'1022'!$40:$46,'1022'!$48:$52,'1022'!$54:$56,'1022'!$60:$61,'1022'!$64:$64,'1022'!$68:$71,'1022'!$74:$103,'1022'!$106:$116,'1022'!$118:$141</definedName>
    <definedName name="Z_1998FCB8_1FEB_4076_ACE6_A225EE4366B3_.wvu.Rows" localSheetId="3" hidden="1">'1031'!$23:$23,'1031'!$33:$33,'1031'!$46:$48,'1031'!$52:$53,'1031'!$55:$55,'1031'!$64:$74,'1031'!$77:$85</definedName>
    <definedName name="Z_1998FCB8_1FEB_4076_ACE6_A225EE4366B3_.wvu.Rows" localSheetId="4" hidden="1">'1032'!$20:$20,'1032'!$25:$32,'1032'!$40:$41,'1032'!$44:$44,'1032'!$57:$57,'1032'!$59:$71,'1032'!$73:$80,'1032'!$82:$90,'1032'!$92:$121,'1032'!$125:$159</definedName>
    <definedName name="Z_1998FCB8_1FEB_4076_ACE6_A225EE4366B3_.wvu.Rows" localSheetId="5" hidden="1">'1041'!$20:$20,'1041'!$25:$29,'1041'!$31:$32,'1041'!$40:$41,'1041'!$44:$44,'1041'!$50:$58,'1041'!$60:$113,'1041'!$117:$153</definedName>
    <definedName name="Z_1998FCB8_1FEB_4076_ACE6_A225EE4366B3_.wvu.Rows" localSheetId="6" hidden="1">'1061'!$19:$19,'1061'!$24:$31,'1061'!$39:$40,'1061'!$43:$43,'1061'!$48:$50,'1061'!$52:$57,'1061'!$59:$63,'1061'!$70:$72,'1061'!$85:$112,'1061'!$117:$125,'1061'!$129:$143,'1061'!$145:$147</definedName>
    <definedName name="Z_1998FCB8_1FEB_4076_ACE6_A225EE4366B3_.wvu.Rows" localSheetId="7" hidden="1">'1071'!$19:$19,'1071'!$24:$31,'1071'!$39:$41,'1071'!$43:$43,'1071'!$48:$50,'1071'!$52:$57,'1071'!$59:$63,'1071'!$65:$67,'1071'!$69:$113,'1071'!$116:$139</definedName>
    <definedName name="Z_1998FCB8_1FEB_4076_ACE6_A225EE4366B3_.wvu.Rows" localSheetId="8" hidden="1">'1081'!$19:$19,'1081'!$24:$31,'1081'!$39:$40,'1081'!$43:$43,'1081'!$49:$50,'1081'!$57:$67,'1081'!$69:$74,'1081'!$76:$88</definedName>
    <definedName name="Z_1998FCB8_1FEB_4076_ACE6_A225EE4366B3_.wvu.Rows" localSheetId="9" hidden="1">'1091'!$19:$19,'1091'!$24:$30,'1091'!$39:$40,'1091'!$43:$43,'1091'!$48:$48,'1091'!$53:$93,'1091'!$96:$96,'1091'!$103:$104,'1091'!$106:$106,'1091'!$111:$111,'1091'!$113:$117,'1091'!$119:$138</definedName>
    <definedName name="Z_1998FCB8_1FEB_4076_ACE6_A225EE4366B3_.wvu.Rows" localSheetId="10" hidden="1">'1101'!$19:$19,'1101'!$24:$31,'1101'!$39:$40,'1101'!$43:$48,'1101'!$53:$62,'1101'!$64:$70,'1101'!$73:$77,'1101'!$79:$100,'1101'!$103:$117,'1101'!$121:$131,'1101'!$134:$137,'1101'!$140:$153</definedName>
    <definedName name="Z_1998FCB8_1FEB_4076_ACE6_A225EE4366B3_.wvu.Rows" localSheetId="11" hidden="1">'1111'!$18:$18,'1111'!$22:$55</definedName>
    <definedName name="Z_1998FCB8_1FEB_4076_ACE6_A225EE4366B3_.wvu.Rows" localSheetId="12" hidden="1">'1131'!$19:$19,'1131'!$24:$31,'1131'!$39:$41,'1131'!$43:$43,'1131'!$48:$48,'1131'!$52:$95,'1131'!$99:$109,'1131'!$111:$117,'1131'!$119:$130</definedName>
    <definedName name="Z_1998FCB8_1FEB_4076_ACE6_A225EE4366B3_.wvu.Rows" localSheetId="26" hidden="1">'1201'!$23:$23,'1201'!$33:$33,'1201'!$39:$42,'1201'!$46:$76</definedName>
    <definedName name="Z_1998FCB8_1FEB_4076_ACE6_A225EE4366B3_.wvu.Rows" localSheetId="21" hidden="1">'1999-18-17-GPS'!$26:$26,'1999-18-17-GPS'!$28:$30,'1999-18-17-GPS'!$35:$36,'1999-18-17-GPS'!$38:$54</definedName>
    <definedName name="Z_1998FCB8_1FEB_4076_ACE6_A225EE4366B3_.wvu.Rows" localSheetId="24" hidden="1">'20% Social 3918-6918-4919'!$44:$46,'20% Social 3918-6918-4919'!$49:$49</definedName>
    <definedName name="Z_1998FCB8_1FEB_4076_ACE6_A225EE4366B3_.wvu.Rows" localSheetId="19" hidden="1">'3361 (1)'!$19:$28,'3361 (1)'!$30:$34,'3361 (1)'!$36:$36,'3361 (1)'!$38:$39,'3361 (1)'!$42:$64,'3361 (1)'!$66:$67,'3361 (1)'!$70:$70,'3361 (1)'!$72:$84,'3361 (1)'!$87:$97,'3361 (1)'!$99:$123</definedName>
    <definedName name="Z_1998FCB8_1FEB_4076_ACE6_A225EE4366B3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1998FCB8_1FEB_4076_ACE6_A225EE4366B3_.wvu.Rows" localSheetId="18" hidden="1">'4411'!$26:$26,'4411'!$28:$28,'4411'!$38:$38,'4411'!$45:$53,'4411'!$57:$61,'4411'!$65:$65,'4411'!$67:$112,'4411'!$120:$130,'4411'!$132:$160</definedName>
    <definedName name="Z_1998FCB8_1FEB_4076_ACE6_A225EE4366B3_.wvu.Rows" localSheetId="17" hidden="1">'4421'!$26:$26,'4421'!$28:$28,'4421'!$38:$38,'4421'!$48:$50,'4421'!$52:$53,'4421'!$55:$55,'4421'!$59:$63,'4421'!$67:$67,'4421'!$70:$70,'4421'!$72:$85,'4421'!$88:$88,'4421'!$90:$94,'4421'!$96:$97,'4421'!$100:$100,'4421'!$102:$111,'4421'!$113:$114,'4421'!$117:$127,'4421'!$129:$152</definedName>
    <definedName name="Z_1998FCB8_1FEB_4076_ACE6_A225EE4366B3_.wvu.Rows" localSheetId="13" hidden="1">'7611'!$19:$19,'7611'!$24:$28,'7611'!$30:$31,'7611'!$39:$40,'7611'!$43:$43,'7611'!$48:$48,'7611'!$50:$50,'7611'!$52:$53,'7611'!$55:$56,'7611'!$59:$62,'7611'!$65:$68,'7611'!$70:$97,'7611'!$100:$110,'7611'!$116:$150</definedName>
    <definedName name="Z_1998FCB8_1FEB_4076_ACE6_A225EE4366B3_.wvu.Rows" localSheetId="14" hidden="1">'8711'!$19:$19,'8711'!$24:$31,'8711'!$39:$40,'8711'!$43:$43,'8711'!$48:$48,'8711'!$50:$51,'8711'!$55:$55,'8711'!$57:$67,'8711'!$70:$91</definedName>
    <definedName name="Z_1998FCB8_1FEB_4076_ACE6_A225EE4366B3_.wvu.Rows" localSheetId="15" hidden="1">'8721'!$19:$19,'8721'!$24:$31,'8721'!$39:$40,'8721'!$43:$43,'8721'!$49:$49,'8721'!$51:$52,'8721'!$58:$58,'8721'!$60:$107,'8721'!$111:$120,'8721'!$122:$127,'8721'!$129:$140,'8721'!$143:$143</definedName>
    <definedName name="Z_1998FCB8_1FEB_4076_ACE6_A225EE4366B3_.wvu.Rows" localSheetId="16" hidden="1">'8751'!$19:$19,'8751'!$24:$32,'8751'!$40:$41,'8751'!$44:$44,'8751'!$58:$67,'8751'!$69:$73,'8751'!$75:$85,'8751'!$87:$105,'8751'!$108:$123,'8751'!$130:$140,'8751'!$143:$146,'8751'!$148:$156,'8751'!$158:$158,'8751'!$160:$160,'8751'!$162:$163</definedName>
    <definedName name="Z_1998FCB8_1FEB_4076_ACE6_A225EE4366B3_.wvu.Rows" localSheetId="27" hidden="1">'9940'!$18:$19,'9940'!$21:$26,'9940'!$29:$35,'9940'!$38:$66,'9940'!$69:$86,'9940'!$89:$89,'9940'!$95:$97,'9940'!$102:$107,'9940'!$109:$112,'9940'!$115:$119</definedName>
    <definedName name="Z_1998FCB8_1FEB_4076_ACE6_A225EE4366B3_.wvu.Rows" localSheetId="23" hidden="1">'GF-Infra Economic 8752-53'!$29:$29,'GF-Infra Economic 8752-53'!$36:$39,'GF-Infra Economic 8752-53'!$41:$41,'GF-Infra Economic 8752-53'!$42:$45</definedName>
    <definedName name="Z_1998FCB8_1FEB_4076_ACE6_A225EE4366B3_.wvu.Rows" localSheetId="22" hidden="1">'GF-Infra Social 3999-49-69'!$23:$23,'GF-Infra Social 3999-49-69'!#REF!,'GF-Infra Social 3999-49-69'!$42:$43</definedName>
    <definedName name="Z_4EB6C556_388C_4B8E_B1F6_BC83F5C2F8AD_.wvu.PrintArea" localSheetId="26" hidden="1">'1201'!$A$3:$S$87</definedName>
    <definedName name="Z_4EB6C556_388C_4B8E_B1F6_BC83F5C2F8AD_.wvu.PrintTitles" localSheetId="26" hidden="1">'1201'!$3:$16</definedName>
    <definedName name="Z_4EB6C556_388C_4B8E_B1F6_BC83F5C2F8AD_.wvu.Rows" localSheetId="26" hidden="1">'1201'!$33:$33,'1201'!$46:$56,'1201'!$58:$58,'1201'!$61:$66,'1201'!$68:$72,'1201'!$74:$75</definedName>
    <definedName name="Z_575E8042_A1F4_4988_9C50_0764AD6CB053_.wvu.PrintArea" localSheetId="0" hidden="1">'1011'!$A$1:$S$103</definedName>
    <definedName name="Z_575E8042_A1F4_4988_9C50_0764AD6CB053_.wvu.PrintArea" localSheetId="1" hidden="1">'1021'!$A$1:$S$172</definedName>
    <definedName name="Z_575E8042_A1F4_4988_9C50_0764AD6CB053_.wvu.PrintArea" localSheetId="2" hidden="1">'1022'!$A$1:$S$152</definedName>
    <definedName name="Z_575E8042_A1F4_4988_9C50_0764AD6CB053_.wvu.PrintArea" localSheetId="3" hidden="1">'1031'!$A$1:$S$97</definedName>
    <definedName name="Z_575E8042_A1F4_4988_9C50_0764AD6CB053_.wvu.PrintArea" localSheetId="4" hidden="1">'1032'!$A$1:$S$170</definedName>
    <definedName name="Z_575E8042_A1F4_4988_9C50_0764AD6CB053_.wvu.PrintArea" localSheetId="5" hidden="1">'1041'!$A$1:$S$163</definedName>
    <definedName name="Z_575E8042_A1F4_4988_9C50_0764AD6CB053_.wvu.PrintArea" localSheetId="6" hidden="1">'1061'!$A$1:$S$158</definedName>
    <definedName name="Z_575E8042_A1F4_4988_9C50_0764AD6CB053_.wvu.PrintArea" localSheetId="7" hidden="1">'1071'!$A$1:$S$150</definedName>
    <definedName name="Z_575E8042_A1F4_4988_9C50_0764AD6CB053_.wvu.PrintArea" localSheetId="8" hidden="1">'1081'!$A$1:$S$100</definedName>
    <definedName name="Z_575E8042_A1F4_4988_9C50_0764AD6CB053_.wvu.PrintArea" localSheetId="9" hidden="1">'1091'!$A$1:$S$147</definedName>
    <definedName name="Z_575E8042_A1F4_4988_9C50_0764AD6CB053_.wvu.PrintArea" localSheetId="10" hidden="1">'1101'!$A$1:$S$165</definedName>
    <definedName name="Z_575E8042_A1F4_4988_9C50_0764AD6CB053_.wvu.PrintArea" localSheetId="11" hidden="1">'1111'!$A$1:$S$67</definedName>
    <definedName name="Z_575E8042_A1F4_4988_9C50_0764AD6CB053_.wvu.PrintArea" localSheetId="12" hidden="1">'1131'!$A$1:$S$142</definedName>
    <definedName name="Z_575E8042_A1F4_4988_9C50_0764AD6CB053_.wvu.PrintArea" localSheetId="26" hidden="1">'1201'!$A$1:$S$87</definedName>
    <definedName name="Z_575E8042_A1F4_4988_9C50_0764AD6CB053_.wvu.PrintArea" localSheetId="21" hidden="1">'1999-18-17-GPS'!$A$1:$S$65</definedName>
    <definedName name="Z_575E8042_A1F4_4988_9C50_0764AD6CB053_.wvu.PrintArea" localSheetId="25" hidden="1">'20% Economic 8918'!$A$1:$S$35</definedName>
    <definedName name="Z_575E8042_A1F4_4988_9C50_0764AD6CB053_.wvu.PrintArea" localSheetId="24" hidden="1">'20% Social 3918-6918-4919'!$A$1:$S$63</definedName>
    <definedName name="Z_575E8042_A1F4_4988_9C50_0764AD6CB053_.wvu.PrintArea" localSheetId="19" hidden="1">'3361 (1)'!$A$1:$S$132</definedName>
    <definedName name="Z_575E8042_A1F4_4988_9C50_0764AD6CB053_.wvu.PrintArea" localSheetId="20" hidden="1">'3361 (2)'!$A$1:$S$134</definedName>
    <definedName name="Z_575E8042_A1F4_4988_9C50_0764AD6CB053_.wvu.PrintArea" localSheetId="18" hidden="1">'4411'!$A$1:$S$171</definedName>
    <definedName name="Z_575E8042_A1F4_4988_9C50_0764AD6CB053_.wvu.PrintArea" localSheetId="17" hidden="1">'4421'!$A$1:$S$167</definedName>
    <definedName name="Z_575E8042_A1F4_4988_9C50_0764AD6CB053_.wvu.PrintArea" localSheetId="13" hidden="1">'7611'!$A$1:$S$160</definedName>
    <definedName name="Z_575E8042_A1F4_4988_9C50_0764AD6CB053_.wvu.PrintArea" localSheetId="14" hidden="1">'8711'!$A$1:$S$105</definedName>
    <definedName name="Z_575E8042_A1F4_4988_9C50_0764AD6CB053_.wvu.PrintArea" localSheetId="15" hidden="1">'8721'!$A$1:$S$155</definedName>
    <definedName name="Z_575E8042_A1F4_4988_9C50_0764AD6CB053_.wvu.PrintArea" localSheetId="16" hidden="1">'8751'!$A$1:$S$175</definedName>
    <definedName name="Z_575E8042_A1F4_4988_9C50_0764AD6CB053_.wvu.PrintArea" localSheetId="27" hidden="1">'9940'!$A$1:$S$132</definedName>
    <definedName name="Z_575E8042_A1F4_4988_9C50_0764AD6CB053_.wvu.PrintArea" localSheetId="28" hidden="1">'9999'!$A$1:$S$34</definedName>
    <definedName name="Z_575E8042_A1F4_4988_9C50_0764AD6CB053_.wvu.PrintArea" localSheetId="23" hidden="1">'GF-Infra Economic 8752-53'!$A$1:$S$53</definedName>
    <definedName name="Z_575E8042_A1F4_4988_9C50_0764AD6CB053_.wvu.PrintArea" localSheetId="22" hidden="1">'GF-Infra Social 3999-49-69'!$A$1:$R$67</definedName>
    <definedName name="Z_575E8042_A1F4_4988_9C50_0764AD6CB053_.wvu.PrintTitles" localSheetId="0" hidden="1">'1011'!$1:$16</definedName>
    <definedName name="Z_575E8042_A1F4_4988_9C50_0764AD6CB053_.wvu.PrintTitles" localSheetId="1" hidden="1">'1021'!$3:$16</definedName>
    <definedName name="Z_575E8042_A1F4_4988_9C50_0764AD6CB053_.wvu.PrintTitles" localSheetId="2" hidden="1">'1022'!$3:$15</definedName>
    <definedName name="Z_575E8042_A1F4_4988_9C50_0764AD6CB053_.wvu.PrintTitles" localSheetId="3" hidden="1">'1031'!$3:$16</definedName>
    <definedName name="Z_575E8042_A1F4_4988_9C50_0764AD6CB053_.wvu.PrintTitles" localSheetId="4" hidden="1">'1032'!$3:$16</definedName>
    <definedName name="Z_575E8042_A1F4_4988_9C50_0764AD6CB053_.wvu.PrintTitles" localSheetId="5" hidden="1">'1041'!$3:$16</definedName>
    <definedName name="Z_575E8042_A1F4_4988_9C50_0764AD6CB053_.wvu.PrintTitles" localSheetId="6" hidden="1">'1061'!$3:$16</definedName>
    <definedName name="Z_575E8042_A1F4_4988_9C50_0764AD6CB053_.wvu.PrintTitles" localSheetId="7" hidden="1">'1071'!$3:$16</definedName>
    <definedName name="Z_575E8042_A1F4_4988_9C50_0764AD6CB053_.wvu.PrintTitles" localSheetId="8" hidden="1">'1081'!$3:$16</definedName>
    <definedName name="Z_575E8042_A1F4_4988_9C50_0764AD6CB053_.wvu.PrintTitles" localSheetId="9" hidden="1">'1091'!$3:$16</definedName>
    <definedName name="Z_575E8042_A1F4_4988_9C50_0764AD6CB053_.wvu.PrintTitles" localSheetId="10" hidden="1">'1101'!$3:$16</definedName>
    <definedName name="Z_575E8042_A1F4_4988_9C50_0764AD6CB053_.wvu.PrintTitles" localSheetId="11" hidden="1">'1111'!$3:$16</definedName>
    <definedName name="Z_575E8042_A1F4_4988_9C50_0764AD6CB053_.wvu.PrintTitles" localSheetId="12" hidden="1">'1131'!$3:$16</definedName>
    <definedName name="Z_575E8042_A1F4_4988_9C50_0764AD6CB053_.wvu.PrintTitles" localSheetId="26" hidden="1">'1201'!$3:$16</definedName>
    <definedName name="Z_575E8042_A1F4_4988_9C50_0764AD6CB053_.wvu.PrintTitles" localSheetId="21" hidden="1">'1999-18-17-GPS'!$3:$16</definedName>
    <definedName name="Z_575E8042_A1F4_4988_9C50_0764AD6CB053_.wvu.PrintTitles" localSheetId="25" hidden="1">'20% Economic 8918'!$3:$16</definedName>
    <definedName name="Z_575E8042_A1F4_4988_9C50_0764AD6CB053_.wvu.PrintTitles" localSheetId="24" hidden="1">'20% Social 3918-6918-4919'!$3:$16</definedName>
    <definedName name="Z_575E8042_A1F4_4988_9C50_0764AD6CB053_.wvu.PrintTitles" localSheetId="19" hidden="1">'3361 (1)'!$3:$16</definedName>
    <definedName name="Z_575E8042_A1F4_4988_9C50_0764AD6CB053_.wvu.PrintTitles" localSheetId="20" hidden="1">'3361 (2)'!$3:$16</definedName>
    <definedName name="Z_575E8042_A1F4_4988_9C50_0764AD6CB053_.wvu.PrintTitles" localSheetId="18" hidden="1">'4411'!$3:$16</definedName>
    <definedName name="Z_575E8042_A1F4_4988_9C50_0764AD6CB053_.wvu.PrintTitles" localSheetId="17" hidden="1">'4421'!$3:$16</definedName>
    <definedName name="Z_575E8042_A1F4_4988_9C50_0764AD6CB053_.wvu.PrintTitles" localSheetId="13" hidden="1">'7611'!$3:$16</definedName>
    <definedName name="Z_575E8042_A1F4_4988_9C50_0764AD6CB053_.wvu.PrintTitles" localSheetId="14" hidden="1">'8711'!$3:$16</definedName>
    <definedName name="Z_575E8042_A1F4_4988_9C50_0764AD6CB053_.wvu.PrintTitles" localSheetId="15" hidden="1">'8721'!$3:$16</definedName>
    <definedName name="Z_575E8042_A1F4_4988_9C50_0764AD6CB053_.wvu.PrintTitles" localSheetId="16" hidden="1">'8751'!$3:$16</definedName>
    <definedName name="Z_575E8042_A1F4_4988_9C50_0764AD6CB053_.wvu.PrintTitles" localSheetId="27" hidden="1">'9940'!$3:$16</definedName>
    <definedName name="Z_575E8042_A1F4_4988_9C50_0764AD6CB053_.wvu.PrintTitles" localSheetId="28" hidden="1">'9999'!$3:$16</definedName>
    <definedName name="Z_575E8042_A1F4_4988_9C50_0764AD6CB053_.wvu.PrintTitles" localSheetId="23" hidden="1">'GF-Infra Economic 8752-53'!$3:$16</definedName>
    <definedName name="Z_575E8042_A1F4_4988_9C50_0764AD6CB053_.wvu.PrintTitles" localSheetId="22" hidden="1">'GF-Infra Social 3999-49-69'!$3:$16</definedName>
    <definedName name="Z_575E8042_A1F4_4988_9C50_0764AD6CB053_.wvu.Rows" localSheetId="0" hidden="1">'1011'!$22:$22,'1011'!$24:$24,'1011'!$26:$26,'1011'!$45:$45,'1011'!$61:$62,'1011'!$81:$82,'1011'!$85:$85,'1011'!$87:$87,'1011'!$89:$91</definedName>
    <definedName name="Z_575E8042_A1F4_4988_9C50_0764AD6CB053_.wvu.Rows" localSheetId="1" hidden="1">'1021'!$24:$31,'1021'!$39:$40,'1021'!$43:$43,'1021'!$48:$48,'1021'!$50:$56,'1021'!$58:$62,'1021'!$64:$67,'1021'!$69:$93,'1021'!$95:$96,'1021'!$98:$111,'1021'!$117:$152,'1021'!$158:$164</definedName>
    <definedName name="Z_575E8042_A1F4_4988_9C50_0764AD6CB053_.wvu.Rows" localSheetId="2" hidden="1">'1022'!$23:$23,'1022'!$33:$33,'1022'!$38:$38,'1022'!$40:$46,'1022'!$48:$52,'1022'!$54:$56,'1022'!$60:$61,'1022'!$64:$64,'1022'!$68:$71,'1022'!$74:$103,'1022'!$106:$116,'1022'!$118:$141</definedName>
    <definedName name="Z_575E8042_A1F4_4988_9C50_0764AD6CB053_.wvu.Rows" localSheetId="3" hidden="1">'1031'!$23:$23,'1031'!$33:$33,'1031'!$46:$48,'1031'!$52:$53,'1031'!$55:$55,'1031'!$64:$74,'1031'!$77:$85</definedName>
    <definedName name="Z_575E8042_A1F4_4988_9C50_0764AD6CB053_.wvu.Rows" localSheetId="4" hidden="1">'1032'!$20:$20,'1032'!$25:$32,'1032'!$40:$41,'1032'!$44:$44,'1032'!$57:$57,'1032'!$59:$71,'1032'!$73:$80,'1032'!$82:$90,'1032'!$92:$121,'1032'!$125:$159</definedName>
    <definedName name="Z_575E8042_A1F4_4988_9C50_0764AD6CB053_.wvu.Rows" localSheetId="5" hidden="1">'1041'!$20:$20,'1041'!$25:$29,'1041'!$31:$32,'1041'!$40:$41,'1041'!$44:$44,'1041'!$50:$58,'1041'!$60:$113,'1041'!$117:$153</definedName>
    <definedName name="Z_575E8042_A1F4_4988_9C50_0764AD6CB053_.wvu.Rows" localSheetId="6" hidden="1">'1061'!$19:$19,'1061'!$24:$31,'1061'!$39:$40,'1061'!$43:$43,'1061'!$48:$50,'1061'!$52:$57,'1061'!$59:$63,'1061'!$70:$72,'1061'!$85:$112,'1061'!$117:$125,'1061'!$129:$143,'1061'!$145:$147</definedName>
    <definedName name="Z_575E8042_A1F4_4988_9C50_0764AD6CB053_.wvu.Rows" localSheetId="7" hidden="1">'1071'!$19:$19,'1071'!$24:$31,'1071'!$39:$41,'1071'!$43:$43,'1071'!$48:$50,'1071'!$52:$57,'1071'!$59:$63,'1071'!$65:$113,'1071'!$116:$139</definedName>
    <definedName name="Z_575E8042_A1F4_4988_9C50_0764AD6CB053_.wvu.Rows" localSheetId="8" hidden="1">'1081'!$19:$19,'1081'!$24:$31,'1081'!$39:$40,'1081'!$43:$43,'1081'!$49:$50,'1081'!$57:$67,'1081'!$69:$74,'1081'!$76:$88</definedName>
    <definedName name="Z_575E8042_A1F4_4988_9C50_0764AD6CB053_.wvu.Rows" localSheetId="9" hidden="1">'1091'!$19:$19,'1091'!$24:$30,'1091'!$39:$40,'1091'!$43:$43,'1091'!$48:$48,'1091'!$53:$93,'1091'!$96:$96,'1091'!$103:$104,'1091'!$106:$106,'1091'!$111:$111,'1091'!$113:$117,'1091'!$119:$138</definedName>
    <definedName name="Z_575E8042_A1F4_4988_9C50_0764AD6CB053_.wvu.Rows" localSheetId="10" hidden="1">'1101'!$19:$19,'1101'!$24:$31,'1101'!$39:$40,'1101'!$43:$43,'1101'!$53:$62,'1101'!$64:$71,'1101'!$73:$77,'1101'!$79:$100,'1101'!$103:$117,'1101'!$121:$131,'1101'!$134:$137,'1101'!$140:$153</definedName>
    <definedName name="Z_575E8042_A1F4_4988_9C50_0764AD6CB053_.wvu.Rows" localSheetId="11" hidden="1">'1111'!$18:$18,'1111'!$22:$55</definedName>
    <definedName name="Z_575E8042_A1F4_4988_9C50_0764AD6CB053_.wvu.Rows" localSheetId="12" hidden="1">'1131'!$19:$19,'1131'!$24:$31,'1131'!$39:$41,'1131'!$43:$43,'1131'!$48:$48,'1131'!$52:$95,'1131'!$99:$109,'1131'!$111:$117,'1131'!$119:$130</definedName>
    <definedName name="Z_575E8042_A1F4_4988_9C50_0764AD6CB053_.wvu.Rows" localSheetId="26" hidden="1">'1201'!$23:$23,'1201'!$33:$33,'1201'!$39:$42,'1201'!$46:$76</definedName>
    <definedName name="Z_575E8042_A1F4_4988_9C50_0764AD6CB053_.wvu.Rows" localSheetId="21" hidden="1">'1999-18-17-GPS'!$26:$26,'1999-18-17-GPS'!$28:$30,'1999-18-17-GPS'!$35:$36,'1999-18-17-GPS'!$38:$54</definedName>
    <definedName name="Z_575E8042_A1F4_4988_9C50_0764AD6CB053_.wvu.Rows" localSheetId="24" hidden="1">'20% Social 3918-6918-4919'!$44:$46,'20% Social 3918-6918-4919'!$49:$49</definedName>
    <definedName name="Z_575E8042_A1F4_4988_9C50_0764AD6CB053_.wvu.Rows" localSheetId="19" hidden="1">'3361 (1)'!$19:$28,'3361 (1)'!$30:$34,'3361 (1)'!$36:$36,'3361 (1)'!$38:$39,'3361 (1)'!$42:$64,'3361 (1)'!$66:$67,'3361 (1)'!$70:$70,'3361 (1)'!$72:$84,'3361 (1)'!$87:$97,'3361 (1)'!$99:$123</definedName>
    <definedName name="Z_575E8042_A1F4_4988_9C50_0764AD6CB053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575E8042_A1F4_4988_9C50_0764AD6CB053_.wvu.Rows" localSheetId="18" hidden="1">'4411'!$26:$26,'4411'!$28:$28,'4411'!$38:$38,'4411'!$45:$53,'4411'!$57:$61,'4411'!$65:$65,'4411'!$67:$112,'4411'!$120:$130,'4411'!$132:$160</definedName>
    <definedName name="Z_575E8042_A1F4_4988_9C50_0764AD6CB053_.wvu.Rows" localSheetId="17" hidden="1">'4421'!$26:$26,'4421'!$28:$28,'4421'!$38:$38,'4421'!$48:$50,'4421'!$52:$53,'4421'!$55:$55,'4421'!$59:$63,'4421'!$67:$67,'4421'!$70:$70,'4421'!$72:$85,'4421'!$88:$88,'4421'!$90:$94,'4421'!$96:$97,'4421'!$100:$100,'4421'!$102:$111,'4421'!$113:$114,'4421'!$117:$127,'4421'!$129:$152</definedName>
    <definedName name="Z_575E8042_A1F4_4988_9C50_0764AD6CB053_.wvu.Rows" localSheetId="13" hidden="1">'7611'!$19:$19,'7611'!$24:$28,'7611'!$30:$31,'7611'!$39:$40,'7611'!$43:$43,'7611'!$48:$48,'7611'!$50:$50,'7611'!$52:$53,'7611'!$55:$56,'7611'!$59:$62,'7611'!$65:$68,'7611'!$70:$97,'7611'!$100:$110,'7611'!$116:$150</definedName>
    <definedName name="Z_575E8042_A1F4_4988_9C50_0764AD6CB053_.wvu.Rows" localSheetId="14" hidden="1">'8711'!$19:$19,'8711'!$24:$31,'8711'!$39:$40,'8711'!$43:$43,'8711'!$48:$48,'8711'!$50:$51,'8711'!$55:$55,'8711'!$57:$67,'8711'!$69:$94</definedName>
    <definedName name="Z_575E8042_A1F4_4988_9C50_0764AD6CB053_.wvu.Rows" localSheetId="15" hidden="1">'8721'!$19:$19,'8721'!$24:$31,'8721'!$39:$40,'8721'!$43:$43,'8721'!$49:$49,'8721'!$51:$52,'8721'!$58:$58,'8721'!$60:$107,'8721'!$111:$120,'8721'!$122:$127,'8721'!$129:$140,'8721'!$143:$143</definedName>
    <definedName name="Z_575E8042_A1F4_4988_9C50_0764AD6CB053_.wvu.Rows" localSheetId="16" hidden="1">'8751'!$19:$19,'8751'!$24:$32,'8751'!$40:$41,'8751'!$44:$44,'8751'!$58:$67,'8751'!$69:$73,'8751'!$75:$85,'8751'!$87:$105,'8751'!$108:$123,'8751'!$130:$140,'8751'!$143:$146,'8751'!$148:$156,'8751'!$158:$158,'8751'!$160:$160,'8751'!$162:$163</definedName>
    <definedName name="Z_575E8042_A1F4_4988_9C50_0764AD6CB053_.wvu.Rows" localSheetId="27" hidden="1">'9940'!$18:$19,'9940'!$21:$26,'9940'!$29:$35,'9940'!$38:$66,'9940'!$69:$86,'9940'!$89:$89,'9940'!$95:$97,'9940'!$102:$107,'9940'!$109:$112,'9940'!$115:$119</definedName>
    <definedName name="Z_575E8042_A1F4_4988_9C50_0764AD6CB053_.wvu.Rows" localSheetId="23" hidden="1">'GF-Infra Economic 8752-53'!$29:$29,'GF-Infra Economic 8752-53'!$36:$39,'GF-Infra Economic 8752-53'!$41:$41,'GF-Infra Economic 8752-53'!$42:$45</definedName>
    <definedName name="Z_575E8042_A1F4_4988_9C50_0764AD6CB053_.wvu.Rows" localSheetId="22" hidden="1">'GF-Infra Social 3999-49-69'!$23:$23,'GF-Infra Social 3999-49-69'!#REF!,'GF-Infra Social 3999-49-69'!$42:$43</definedName>
    <definedName name="Z_870B4CCF_089A_4C19_A059_259DAAB1F3BC_.wvu.PrintArea" localSheetId="0" hidden="1">'1011'!$A$3:$S$103</definedName>
    <definedName name="Z_870B4CCF_089A_4C19_A059_259DAAB1F3BC_.wvu.PrintArea" localSheetId="1" hidden="1">'1021'!$A$3:$S$172</definedName>
    <definedName name="Z_870B4CCF_089A_4C19_A059_259DAAB1F3BC_.wvu.PrintArea" localSheetId="2" hidden="1">'1022'!$A$3:$S$152</definedName>
    <definedName name="Z_870B4CCF_089A_4C19_A059_259DAAB1F3BC_.wvu.PrintArea" localSheetId="3" hidden="1">'1031'!$A$3:$S$97</definedName>
    <definedName name="Z_870B4CCF_089A_4C19_A059_259DAAB1F3BC_.wvu.PrintArea" localSheetId="4" hidden="1">'1032'!$A$3:$S$170</definedName>
    <definedName name="Z_870B4CCF_089A_4C19_A059_259DAAB1F3BC_.wvu.PrintArea" localSheetId="5" hidden="1">'1041'!$A$3:$S$163</definedName>
    <definedName name="Z_870B4CCF_089A_4C19_A059_259DAAB1F3BC_.wvu.PrintArea" localSheetId="6" hidden="1">'1061'!$A$3:$S$158</definedName>
    <definedName name="Z_870B4CCF_089A_4C19_A059_259DAAB1F3BC_.wvu.PrintArea" localSheetId="7" hidden="1">'1071'!$A$3:$S$150</definedName>
    <definedName name="Z_870B4CCF_089A_4C19_A059_259DAAB1F3BC_.wvu.PrintArea" localSheetId="8" hidden="1">'1081'!$A$3:$S$100</definedName>
    <definedName name="Z_870B4CCF_089A_4C19_A059_259DAAB1F3BC_.wvu.PrintArea" localSheetId="9" hidden="1">'1091'!$A$3:$S$147</definedName>
    <definedName name="Z_870B4CCF_089A_4C19_A059_259DAAB1F3BC_.wvu.PrintArea" localSheetId="10" hidden="1">'1101'!$A$3:$S$165</definedName>
    <definedName name="Z_870B4CCF_089A_4C19_A059_259DAAB1F3BC_.wvu.PrintArea" localSheetId="11" hidden="1">'1111'!$A$3:$S$67</definedName>
    <definedName name="Z_870B4CCF_089A_4C19_A059_259DAAB1F3BC_.wvu.PrintArea" localSheetId="12" hidden="1">'1131'!$A$3:$S$142</definedName>
    <definedName name="Z_870B4CCF_089A_4C19_A059_259DAAB1F3BC_.wvu.PrintArea" localSheetId="26" hidden="1">'1201'!$A$3:$S$87</definedName>
    <definedName name="Z_870B4CCF_089A_4C19_A059_259DAAB1F3BC_.wvu.PrintArea" localSheetId="21" hidden="1">'1999-18-17-GPS'!$A$3:$S$65</definedName>
    <definedName name="Z_870B4CCF_089A_4C19_A059_259DAAB1F3BC_.wvu.PrintArea" localSheetId="25" hidden="1">'20% Economic 8918'!$A$3:$S$35</definedName>
    <definedName name="Z_870B4CCF_089A_4C19_A059_259DAAB1F3BC_.wvu.PrintArea" localSheetId="24" hidden="1">'20% Social 3918-6918-4919'!$A$3:$S$63</definedName>
    <definedName name="Z_870B4CCF_089A_4C19_A059_259DAAB1F3BC_.wvu.PrintArea" localSheetId="19" hidden="1">'3361 (1)'!$A$3:$S$132</definedName>
    <definedName name="Z_870B4CCF_089A_4C19_A059_259DAAB1F3BC_.wvu.PrintArea" localSheetId="20" hidden="1">'3361 (2)'!$A$3:$S$134</definedName>
    <definedName name="Z_870B4CCF_089A_4C19_A059_259DAAB1F3BC_.wvu.PrintArea" localSheetId="18" hidden="1">'4411'!$A$3:$S$171</definedName>
    <definedName name="Z_870B4CCF_089A_4C19_A059_259DAAB1F3BC_.wvu.PrintArea" localSheetId="17" hidden="1">'4421'!$A$3:$S$167</definedName>
    <definedName name="Z_870B4CCF_089A_4C19_A059_259DAAB1F3BC_.wvu.PrintArea" localSheetId="13" hidden="1">'7611'!$A$3:$S$160</definedName>
    <definedName name="Z_870B4CCF_089A_4C19_A059_259DAAB1F3BC_.wvu.PrintArea" localSheetId="14" hidden="1">'8711'!$A$3:$S$105</definedName>
    <definedName name="Z_870B4CCF_089A_4C19_A059_259DAAB1F3BC_.wvu.PrintArea" localSheetId="15" hidden="1">'8721'!$A$3:$S$155</definedName>
    <definedName name="Z_870B4CCF_089A_4C19_A059_259DAAB1F3BC_.wvu.PrintArea" localSheetId="16" hidden="1">'8751'!$A$3:$S$175</definedName>
    <definedName name="Z_870B4CCF_089A_4C19_A059_259DAAB1F3BC_.wvu.PrintArea" localSheetId="28" hidden="1">'9999'!$A$3:$S$34</definedName>
    <definedName name="Z_870B4CCF_089A_4C19_A059_259DAAB1F3BC_.wvu.PrintArea" localSheetId="23" hidden="1">'GF-Infra Economic 8752-53'!$A$3:$S$53</definedName>
    <definedName name="Z_870B4CCF_089A_4C19_A059_259DAAB1F3BC_.wvu.PrintArea" localSheetId="22" hidden="1">'GF-Infra Social 3999-49-69'!$A$3:$S$67</definedName>
    <definedName name="Z_870B4CCF_089A_4C19_A059_259DAAB1F3BC_.wvu.PrintTitles" localSheetId="0" hidden="1">'1011'!$3:$16</definedName>
    <definedName name="Z_870B4CCF_089A_4C19_A059_259DAAB1F3BC_.wvu.PrintTitles" localSheetId="1" hidden="1">'1021'!$3:$16</definedName>
    <definedName name="Z_870B4CCF_089A_4C19_A059_259DAAB1F3BC_.wvu.PrintTitles" localSheetId="2" hidden="1">'1022'!$3:$15</definedName>
    <definedName name="Z_870B4CCF_089A_4C19_A059_259DAAB1F3BC_.wvu.PrintTitles" localSheetId="3" hidden="1">'1031'!$3:$16</definedName>
    <definedName name="Z_870B4CCF_089A_4C19_A059_259DAAB1F3BC_.wvu.PrintTitles" localSheetId="4" hidden="1">'1032'!$3:$16</definedName>
    <definedName name="Z_870B4CCF_089A_4C19_A059_259DAAB1F3BC_.wvu.PrintTitles" localSheetId="5" hidden="1">'1041'!$3:$16</definedName>
    <definedName name="Z_870B4CCF_089A_4C19_A059_259DAAB1F3BC_.wvu.PrintTitles" localSheetId="6" hidden="1">'1061'!$3:$16</definedName>
    <definedName name="Z_870B4CCF_089A_4C19_A059_259DAAB1F3BC_.wvu.PrintTitles" localSheetId="7" hidden="1">'1071'!$3:$16</definedName>
    <definedName name="Z_870B4CCF_089A_4C19_A059_259DAAB1F3BC_.wvu.PrintTitles" localSheetId="8" hidden="1">'1081'!$3:$16</definedName>
    <definedName name="Z_870B4CCF_089A_4C19_A059_259DAAB1F3BC_.wvu.PrintTitles" localSheetId="9" hidden="1">'1091'!$3:$16</definedName>
    <definedName name="Z_870B4CCF_089A_4C19_A059_259DAAB1F3BC_.wvu.PrintTitles" localSheetId="10" hidden="1">'1101'!$3:$16</definedName>
    <definedName name="Z_870B4CCF_089A_4C19_A059_259DAAB1F3BC_.wvu.PrintTitles" localSheetId="11" hidden="1">'1111'!$3:$16</definedName>
    <definedName name="Z_870B4CCF_089A_4C19_A059_259DAAB1F3BC_.wvu.PrintTitles" localSheetId="12" hidden="1">'1131'!$3:$16</definedName>
    <definedName name="Z_870B4CCF_089A_4C19_A059_259DAAB1F3BC_.wvu.PrintTitles" localSheetId="26" hidden="1">'1201'!$3:$16</definedName>
    <definedName name="Z_870B4CCF_089A_4C19_A059_259DAAB1F3BC_.wvu.PrintTitles" localSheetId="21" hidden="1">'1999-18-17-GPS'!$3:$16</definedName>
    <definedName name="Z_870B4CCF_089A_4C19_A059_259DAAB1F3BC_.wvu.PrintTitles" localSheetId="25" hidden="1">'20% Economic 8918'!$3:$16</definedName>
    <definedName name="Z_870B4CCF_089A_4C19_A059_259DAAB1F3BC_.wvu.PrintTitles" localSheetId="24" hidden="1">'20% Social 3918-6918-4919'!$3:$16</definedName>
    <definedName name="Z_870B4CCF_089A_4C19_A059_259DAAB1F3BC_.wvu.PrintTitles" localSheetId="19" hidden="1">'3361 (1)'!$3:$16</definedName>
    <definedName name="Z_870B4CCF_089A_4C19_A059_259DAAB1F3BC_.wvu.PrintTitles" localSheetId="20" hidden="1">'3361 (2)'!$3:$16</definedName>
    <definedName name="Z_870B4CCF_089A_4C19_A059_259DAAB1F3BC_.wvu.PrintTitles" localSheetId="18" hidden="1">'4411'!$3:$16</definedName>
    <definedName name="Z_870B4CCF_089A_4C19_A059_259DAAB1F3BC_.wvu.PrintTitles" localSheetId="17" hidden="1">'4421'!$3:$16</definedName>
    <definedName name="Z_870B4CCF_089A_4C19_A059_259DAAB1F3BC_.wvu.PrintTitles" localSheetId="13" hidden="1">'7611'!$3:$16</definedName>
    <definedName name="Z_870B4CCF_089A_4C19_A059_259DAAB1F3BC_.wvu.PrintTitles" localSheetId="14" hidden="1">'8711'!$3:$16</definedName>
    <definedName name="Z_870B4CCF_089A_4C19_A059_259DAAB1F3BC_.wvu.PrintTitles" localSheetId="15" hidden="1">'8721'!$3:$16</definedName>
    <definedName name="Z_870B4CCF_089A_4C19_A059_259DAAB1F3BC_.wvu.PrintTitles" localSheetId="16" hidden="1">'8751'!$3:$16</definedName>
    <definedName name="Z_870B4CCF_089A_4C19_A059_259DAAB1F3BC_.wvu.PrintTitles" localSheetId="28" hidden="1">'9999'!$3:$16</definedName>
    <definedName name="Z_870B4CCF_089A_4C19_A059_259DAAB1F3BC_.wvu.PrintTitles" localSheetId="23" hidden="1">'GF-Infra Economic 8752-53'!$3:$16</definedName>
    <definedName name="Z_870B4CCF_089A_4C19_A059_259DAAB1F3BC_.wvu.PrintTitles" localSheetId="22" hidden="1">'GF-Infra Social 3999-49-69'!$3:$16</definedName>
    <definedName name="Z_870B4CCF_089A_4C19_A059_259DAAB1F3BC_.wvu.Rows" localSheetId="1" hidden="1">'1021'!$24:$31,'1021'!$39:$40,'1021'!$43:$43,'1021'!$48:$48,'1021'!$50:$56,'1021'!$58:$62,'1021'!$64:$67,'1021'!$69:$92,'1021'!$98:$111,'1021'!$117:$152,'1021'!$158:$164</definedName>
    <definedName name="Z_870B4CCF_089A_4C19_A059_259DAAB1F3BC_.wvu.Rows" localSheetId="2" hidden="1">'1022'!#REF!,'1022'!$23:$23,'1022'!#REF!,'1022'!$33:$33,'1022'!$38:$38,'1022'!$40:$46,'1022'!$48:$52,'1022'!$54:$56,'1022'!$60:$61,'1022'!$68:$71,'1022'!$74:$103,'1022'!$106:$116,'1022'!$119:$120,'1022'!$121:$123,'1022'!$126:$126,'1022'!$128:$136,'1022'!$138:$139</definedName>
    <definedName name="Z_870B4CCF_089A_4C19_A059_259DAAB1F3BC_.wvu.Rows" localSheetId="3" hidden="1">'1031'!#REF!,'1031'!$23:$23,'1031'!#REF!,'1031'!$33:$33,'1031'!#REF!,'1031'!#REF!,'1031'!$46:$48,'1031'!#REF!,'1031'!#REF!,'1031'!#REF!,'1031'!#REF!,'1031'!#REF!,'1031'!#REF!,'1031'!#REF!,'1031'!$64:$74,'1031'!$76:$76,'1031'!$77:$77,'1031'!$79:$81,'1031'!$82:$85</definedName>
    <definedName name="Z_870B4CCF_089A_4C19_A059_259DAAB1F3BC_.wvu.Rows" localSheetId="4" hidden="1">'1032'!$20:$20,'1032'!$25:$32,'1032'!$40:$41,'1032'!$44:$44,'1032'!$57:$57,'1032'!$59:$59,'1032'!$60:$71,'1032'!$73:$80,'1032'!$82:$90,'1032'!$92:$104,'1032'!$105:$120,'1032'!$125:$135,'1032'!$137:$138,'1032'!$139:$141,'1032'!$143:$157</definedName>
    <definedName name="Z_870B4CCF_089A_4C19_A059_259DAAB1F3BC_.wvu.Rows" localSheetId="5" hidden="1">'1041'!$20:$20,'1041'!$25:$32,'1041'!$40:$41,'1041'!$44:$44,'1041'!$50:$50,'1041'!$52:$58,'1041'!$60:$96,'1041'!$98:$113,'1041'!$117:$127,'1041'!$131:$132,'1041'!$133:$135,'1041'!$137:$151</definedName>
    <definedName name="Z_870B4CCF_089A_4C19_A059_259DAAB1F3BC_.wvu.Rows" localSheetId="6" hidden="1">'1061'!$19:$19,'1061'!$24:$31,'1061'!$39:$40,'1061'!$43:$43,'1061'!$48:$48,'1061'!$50:$50,'1061'!$53:$57,'1061'!$59:$63,'1061'!$65:$66,'1061'!$70:$73,'1061'!$85:$112,'1061'!$117:$125,'1061'!$127:$127,'1061'!$128:$130,'1061'!$132:$143,'1061'!$145:$147</definedName>
    <definedName name="Z_870B4CCF_089A_4C19_A059_259DAAB1F3BC_.wvu.Rows" localSheetId="7" hidden="1">'1071'!$19:$19,'1071'!$24:$31,'1071'!$39:$40,'1071'!$43:$43,'1071'!$48:$48,'1071'!$50:$50,'1071'!$52:$57,'1071'!$59:$63,'1071'!$65:$67,'1071'!$69:$95,'1071'!$98:$112,'1071'!#REF!,'1071'!$118:$119,'1071'!$120:$122,'1071'!$124:$135,'1071'!$137:$138</definedName>
    <definedName name="Z_870B4CCF_089A_4C19_A059_259DAAB1F3BC_.wvu.Rows" localSheetId="8" hidden="1">'1081'!$19:$19,'1081'!$24:$31,'1081'!$39:$40,'1081'!$43:$43,'1081'!#REF!,'1081'!#REF!,'1081'!#REF!,'1081'!#REF!,'1081'!#REF!,'1081'!$56:$66,'1081'!$69:$70,'1081'!$71:$73,'1081'!$76:$88</definedName>
    <definedName name="Z_870B4CCF_089A_4C19_A059_259DAAB1F3BC_.wvu.Rows" localSheetId="9" hidden="1">'1091'!$19:$19,'1091'!$24:$30,'1091'!$39:$40,'1091'!$43:$43,'1091'!#REF!,'1091'!#REF!,'1091'!#REF!,'1091'!#REF!,'1091'!#REF!,'1091'!$53:$79,'1091'!$81:$82,'1091'!$84:$93,'1091'!$111:$111,'1091'!$113:$117,'1091'!$119:$138</definedName>
    <definedName name="Z_870B4CCF_089A_4C19_A059_259DAAB1F3BC_.wvu.Rows" localSheetId="10" hidden="1">'1101'!$19:$19,'1101'!$24:$31,'1101'!$39:$39,'1101'!$43:$43,'1101'!$53:$53,'1101'!$55:$55,'1101'!$57:$62,'1101'!$64:$71,'1101'!$73:$100,'1101'!$103:$117,'1101'!$121:$131,'1101'!$134:$134,'1101'!$135:$137,'1101'!$139:$153</definedName>
    <definedName name="Z_870B4CCF_089A_4C19_A059_259DAAB1F3BC_.wvu.Rows" localSheetId="11" hidden="1">'1111'!$18:$18,'1111'!$22:$55</definedName>
    <definedName name="Z_870B4CCF_089A_4C19_A059_259DAAB1F3BC_.wvu.Rows" localSheetId="12" hidden="1">'1131'!$19:$19,'1131'!$24:$31,'1131'!$39:$40,'1131'!$43:$43,'1131'!#REF!,'1131'!$49:$49,'1131'!$50:$50,'1131'!$52:$79,'1131'!$81:$95,'1131'!$99:$109,'1131'!$111:$111,'1131'!$112:$114,'1131'!$116:$117,'1131'!$119:$130</definedName>
    <definedName name="Z_870B4CCF_089A_4C19_A059_259DAAB1F3BC_.wvu.Rows" localSheetId="26" hidden="1">'1201'!#REF!,'1201'!#REF!,'1201'!#REF!,'1201'!$33:$33,'1201'!#REF!,'1201'!#REF!,'1201'!$43:$43,'1201'!#REF!,'1201'!#REF!,'1201'!#REF!,'1201'!#REF!,'1201'!$46:$56,'1201'!$58:$58,'1201'!$59:$60,'1201'!$61:$75</definedName>
    <definedName name="Z_870B4CCF_089A_4C19_A059_259DAAB1F3BC_.wvu.Rows" localSheetId="19" hidden="1">'3361 (1)'!$19:$21,'3361 (1)'!$23:$28,'3361 (1)'!$30:$34,'3361 (1)'!$36:$36,'3361 (1)'!$38:$39,'3361 (1)'!$41:$63,'3361 (1)'!$66:$67,'3361 (1)'!$70:$70,'3361 (1)'!$72:$84,'3361 (1)'!$87:$97,'3361 (1)'!$100:$101,'3361 (1)'!$102:$115,'3361 (1)'!$118:$118,'3361 (1)'!$120:$121</definedName>
    <definedName name="Z_870B4CCF_089A_4C19_A059_259DAAB1F3BC_.wvu.Rows" localSheetId="20" hidden="1">'3361 (2)'!$19:$21,'3361 (2)'!$23:$28,'3361 (2)'!$30:$34,'3361 (2)'!$36:$36,'3361 (2)'!$39:$40,'3361 (2)'!$42:$64,'3361 (2)'!$67:$68,'3361 (2)'!$71:$71,'3361 (2)'!$73:$85,'3361 (2)'!$88:$98,'3361 (2)'!$101:$101,'3361 (2)'!$102:$115,'3361 (2)'!$118:$118,'3361 (2)'!$120:$121</definedName>
    <definedName name="Z_870B4CCF_089A_4C19_A059_259DAAB1F3BC_.wvu.Rows" localSheetId="18" hidden="1">'4411'!$38:$38,'4411'!$46:$46,'4411'!$48:$48,'4411'!$50:$51,'4411'!$53:$53,'4411'!$57:$61,'4411'!$65:$65,'4411'!$68:$68,'4411'!$70:$83,'4411'!$86:$86,'4411'!$88:$92,'4411'!$94:$95,'4411'!$98:$98,'4411'!$100:$109,'4411'!$111:$112,'4411'!$120:$130,'4411'!$133:$134,'4411'!$136:$138,'4411'!$140:$145,'4411'!$147:$151,'4411'!$154:$155</definedName>
    <definedName name="Z_870B4CCF_089A_4C19_A059_259DAAB1F3BC_.wvu.Rows" localSheetId="17" hidden="1">'4421'!$38:$38,'4421'!$48:$48,'4421'!$50:$50,'4421'!$52:$53,'4421'!$55:$55,'4421'!$59:$63,'4421'!$67:$67,'4421'!$70:$70,'4421'!$72:$85,'4421'!$88:$88,'4421'!$90:$94,'4421'!$96:$97,'4421'!$100:$100,'4421'!$102:$111,'4421'!$113:$114,'4421'!$117:$127,'4421'!$130:$131,'4421'!$133:$135,'4421'!$136:$141,'4421'!$143:$147,'4421'!$150:$151</definedName>
    <definedName name="Z_870B4CCF_089A_4C19_A059_259DAAB1F3BC_.wvu.Rows" localSheetId="13" hidden="1">'7611'!$19:$19,'7611'!$24:$28,'7611'!$30:$31,'7611'!$39:$41,'7611'!$43:$43,'7611'!$48:$48,'7611'!$50:$53,'7611'!$55:$56,'7611'!$59:$62,'7611'!$64:$68,'7611'!$70:$93,'7611'!$95:$97,'7611'!$100:$110,'7611'!$115:$125,'7611'!$128:$128,'7611'!$129:$134,'7611'!$138:$148</definedName>
    <definedName name="Z_870B4CCF_089A_4C19_A059_259DAAB1F3BC_.wvu.Rows" localSheetId="14" hidden="1">'8711'!$19:$19,'8711'!$24:$28,'8711'!$30:$31,'8711'!$39:$41,'8711'!$43:$43,'8711'!$48:$48,'8711'!$50:$51,'8711'!#REF!,'8711'!$53:$53,'8711'!#REF!,'8711'!#REF!,'8711'!#REF!,'8711'!#REF!,'8711'!$57:$67,'8711'!$70:$71,'8711'!$72:$77,'8711'!$81:$91</definedName>
    <definedName name="Z_870B4CCF_089A_4C19_A059_259DAAB1F3BC_.wvu.Rows" localSheetId="15" hidden="1">'8721'!$19:$19,'8721'!$24:$28,'8721'!$30:$31,'8721'!$39:$41,'8721'!$43:$43,'8721'!$49:$49,'8721'!$51:$53,'8721'!#REF!,'8721'!$57:$57,'8721'!$58:$63,'8721'!$65:$88,'8721'!$90:$93,'8721'!$95:$105,'8721'!$110:$120,'8721'!$122:$123,'8721'!$124:$129,'8721'!$133:$143</definedName>
    <definedName name="Z_870B4CCF_089A_4C19_A059_259DAAB1F3BC_.wvu.Rows" localSheetId="16" hidden="1">'8751'!$19:$19,'8751'!$24:$32,'8751'!$40:$41,'8751'!$44:$44,'8751'!$58:$58,'8751'!$60:$67,'8751'!$69:$73,'8751'!$75:$85,'8751'!$87:$105,'8751'!$108:$122,'8751'!$130:$140,'8751'!$143:$143,'8751'!$144:$150,'8751'!$152:$157,'8751'!$160:$160,'8751'!$162:$163</definedName>
    <definedName name="Z_870B4CCF_089A_4C19_A059_259DAAB1F3BC_.wvu.Rows" localSheetId="23" hidden="1">'GF-Infra Economic 8752-53'!#REF!,'GF-Infra Economic 8752-53'!#REF!,'GF-Infra Economic 8752-53'!$36:$36,'GF-Infra Economic 8752-53'!$38:$38,'GF-Infra Economic 8752-53'!$42:$45</definedName>
    <definedName name="Z_B830B613_BE6E_4840_91D7_D447FD1BCCD2_.wvu.PrintArea" localSheetId="0" hidden="1">'1011'!$A$3:$S$103</definedName>
    <definedName name="Z_B830B613_BE6E_4840_91D7_D447FD1BCCD2_.wvu.PrintArea" localSheetId="1" hidden="1">'1021'!$A$3:$S$172</definedName>
    <definedName name="Z_B830B613_BE6E_4840_91D7_D447FD1BCCD2_.wvu.PrintArea" localSheetId="2" hidden="1">'1022'!$A$3:$S$152</definedName>
    <definedName name="Z_B830B613_BE6E_4840_91D7_D447FD1BCCD2_.wvu.PrintArea" localSheetId="3" hidden="1">'1031'!$A$3:$S$97</definedName>
    <definedName name="Z_B830B613_BE6E_4840_91D7_D447FD1BCCD2_.wvu.PrintArea" localSheetId="4" hidden="1">'1032'!$A$3:$S$170</definedName>
    <definedName name="Z_B830B613_BE6E_4840_91D7_D447FD1BCCD2_.wvu.PrintArea" localSheetId="5" hidden="1">'1041'!$A$3:$S$163</definedName>
    <definedName name="Z_B830B613_BE6E_4840_91D7_D447FD1BCCD2_.wvu.PrintArea" localSheetId="6" hidden="1">'1061'!$A$3:$S$158</definedName>
    <definedName name="Z_B830B613_BE6E_4840_91D7_D447FD1BCCD2_.wvu.PrintArea" localSheetId="7" hidden="1">'1071'!$A$3:$S$150</definedName>
    <definedName name="Z_B830B613_BE6E_4840_91D7_D447FD1BCCD2_.wvu.PrintArea" localSheetId="8" hidden="1">'1081'!$A$3:$S$100</definedName>
    <definedName name="Z_B830B613_BE6E_4840_91D7_D447FD1BCCD2_.wvu.PrintArea" localSheetId="9" hidden="1">'1091'!$A$3:$S$147</definedName>
    <definedName name="Z_B830B613_BE6E_4840_91D7_D447FD1BCCD2_.wvu.PrintArea" localSheetId="10" hidden="1">'1101'!$A$3:$S$165</definedName>
    <definedName name="Z_B830B613_BE6E_4840_91D7_D447FD1BCCD2_.wvu.PrintArea" localSheetId="12" hidden="1">'1131'!$A$3:$S$142</definedName>
    <definedName name="Z_B830B613_BE6E_4840_91D7_D447FD1BCCD2_.wvu.PrintArea" localSheetId="26" hidden="1">'1201'!$A$3:$S$87</definedName>
    <definedName name="Z_B830B613_BE6E_4840_91D7_D447FD1BCCD2_.wvu.PrintArea" localSheetId="21" hidden="1">'1999-18-17-GPS'!$A$3:$S$65</definedName>
    <definedName name="Z_B830B613_BE6E_4840_91D7_D447FD1BCCD2_.wvu.PrintArea" localSheetId="25" hidden="1">'20% Economic 8918'!$A$3:$S$35</definedName>
    <definedName name="Z_B830B613_BE6E_4840_91D7_D447FD1BCCD2_.wvu.PrintArea" localSheetId="24" hidden="1">'20% Social 3918-6918-4919'!$A$3:$S$63</definedName>
    <definedName name="Z_B830B613_BE6E_4840_91D7_D447FD1BCCD2_.wvu.PrintArea" localSheetId="19" hidden="1">'3361 (1)'!$A$3:$S$132</definedName>
    <definedName name="Z_B830B613_BE6E_4840_91D7_D447FD1BCCD2_.wvu.PrintArea" localSheetId="20" hidden="1">'3361 (2)'!$A$3:$S$134</definedName>
    <definedName name="Z_B830B613_BE6E_4840_91D7_D447FD1BCCD2_.wvu.PrintArea" localSheetId="18" hidden="1">'4411'!$A$3:$S$171</definedName>
    <definedName name="Z_B830B613_BE6E_4840_91D7_D447FD1BCCD2_.wvu.PrintArea" localSheetId="17" hidden="1">'4421'!$A$3:$S$167</definedName>
    <definedName name="Z_B830B613_BE6E_4840_91D7_D447FD1BCCD2_.wvu.PrintArea" localSheetId="13" hidden="1">'7611'!$A$3:$S$160</definedName>
    <definedName name="Z_B830B613_BE6E_4840_91D7_D447FD1BCCD2_.wvu.PrintArea" localSheetId="14" hidden="1">'8711'!$A$3:$S$105</definedName>
    <definedName name="Z_B830B613_BE6E_4840_91D7_D447FD1BCCD2_.wvu.PrintArea" localSheetId="15" hidden="1">'8721'!$A$3:$S$155</definedName>
    <definedName name="Z_B830B613_BE6E_4840_91D7_D447FD1BCCD2_.wvu.PrintArea" localSheetId="16" hidden="1">'8751'!$A$3:$S$175</definedName>
    <definedName name="Z_B830B613_BE6E_4840_91D7_D447FD1BCCD2_.wvu.PrintArea" localSheetId="27" hidden="1">'9940'!$A$3:$S$132</definedName>
    <definedName name="Z_B830B613_BE6E_4840_91D7_D447FD1BCCD2_.wvu.PrintArea" localSheetId="28" hidden="1">'9999'!$A$3:$S$34</definedName>
    <definedName name="Z_B830B613_BE6E_4840_91D7_D447FD1BCCD2_.wvu.PrintArea" localSheetId="23" hidden="1">'GF-Infra Economic 8752-53'!$A$3:$S$53</definedName>
    <definedName name="Z_B830B613_BE6E_4840_91D7_D447FD1BCCD2_.wvu.PrintArea" localSheetId="22" hidden="1">'GF-Infra Social 3999-49-69'!$A$3:$S$67</definedName>
    <definedName name="Z_B830B613_BE6E_4840_91D7_D447FD1BCCD2_.wvu.PrintTitles" localSheetId="0" hidden="1">'1011'!$3:$16</definedName>
    <definedName name="Z_B830B613_BE6E_4840_91D7_D447FD1BCCD2_.wvu.PrintTitles" localSheetId="1" hidden="1">'1021'!$3:$16</definedName>
    <definedName name="Z_B830B613_BE6E_4840_91D7_D447FD1BCCD2_.wvu.PrintTitles" localSheetId="2" hidden="1">'1022'!$3:$15</definedName>
    <definedName name="Z_B830B613_BE6E_4840_91D7_D447FD1BCCD2_.wvu.PrintTitles" localSheetId="3" hidden="1">'1031'!$3:$16</definedName>
    <definedName name="Z_B830B613_BE6E_4840_91D7_D447FD1BCCD2_.wvu.PrintTitles" localSheetId="4" hidden="1">'1032'!$3:$16</definedName>
    <definedName name="Z_B830B613_BE6E_4840_91D7_D447FD1BCCD2_.wvu.PrintTitles" localSheetId="5" hidden="1">'1041'!$3:$16</definedName>
    <definedName name="Z_B830B613_BE6E_4840_91D7_D447FD1BCCD2_.wvu.PrintTitles" localSheetId="6" hidden="1">'1061'!$3:$16</definedName>
    <definedName name="Z_B830B613_BE6E_4840_91D7_D447FD1BCCD2_.wvu.PrintTitles" localSheetId="7" hidden="1">'1071'!$3:$16</definedName>
    <definedName name="Z_B830B613_BE6E_4840_91D7_D447FD1BCCD2_.wvu.PrintTitles" localSheetId="8" hidden="1">'1081'!$3:$16</definedName>
    <definedName name="Z_B830B613_BE6E_4840_91D7_D447FD1BCCD2_.wvu.PrintTitles" localSheetId="9" hidden="1">'1091'!$3:$16</definedName>
    <definedName name="Z_B830B613_BE6E_4840_91D7_D447FD1BCCD2_.wvu.PrintTitles" localSheetId="10" hidden="1">'1101'!$3:$16</definedName>
    <definedName name="Z_B830B613_BE6E_4840_91D7_D447FD1BCCD2_.wvu.PrintTitles" localSheetId="12" hidden="1">'1131'!$3:$16</definedName>
    <definedName name="Z_B830B613_BE6E_4840_91D7_D447FD1BCCD2_.wvu.PrintTitles" localSheetId="26" hidden="1">'1201'!$3:$16</definedName>
    <definedName name="Z_B830B613_BE6E_4840_91D7_D447FD1BCCD2_.wvu.PrintTitles" localSheetId="21" hidden="1">'1999-18-17-GPS'!$3:$16</definedName>
    <definedName name="Z_B830B613_BE6E_4840_91D7_D447FD1BCCD2_.wvu.PrintTitles" localSheetId="25" hidden="1">'20% Economic 8918'!$3:$16</definedName>
    <definedName name="Z_B830B613_BE6E_4840_91D7_D447FD1BCCD2_.wvu.PrintTitles" localSheetId="24" hidden="1">'20% Social 3918-6918-4919'!$3:$16</definedName>
    <definedName name="Z_B830B613_BE6E_4840_91D7_D447FD1BCCD2_.wvu.PrintTitles" localSheetId="19" hidden="1">'3361 (1)'!$3:$16</definedName>
    <definedName name="Z_B830B613_BE6E_4840_91D7_D447FD1BCCD2_.wvu.PrintTitles" localSheetId="20" hidden="1">'3361 (2)'!$3:$16</definedName>
    <definedName name="Z_B830B613_BE6E_4840_91D7_D447FD1BCCD2_.wvu.PrintTitles" localSheetId="18" hidden="1">'4411'!$3:$16</definedName>
    <definedName name="Z_B830B613_BE6E_4840_91D7_D447FD1BCCD2_.wvu.PrintTitles" localSheetId="17" hidden="1">'4421'!$3:$16</definedName>
    <definedName name="Z_B830B613_BE6E_4840_91D7_D447FD1BCCD2_.wvu.PrintTitles" localSheetId="13" hidden="1">'7611'!$3:$16</definedName>
    <definedName name="Z_B830B613_BE6E_4840_91D7_D447FD1BCCD2_.wvu.PrintTitles" localSheetId="14" hidden="1">'8711'!$3:$16</definedName>
    <definedName name="Z_B830B613_BE6E_4840_91D7_D447FD1BCCD2_.wvu.PrintTitles" localSheetId="15" hidden="1">'8721'!$3:$16</definedName>
    <definedName name="Z_B830B613_BE6E_4840_91D7_D447FD1BCCD2_.wvu.PrintTitles" localSheetId="16" hidden="1">'8751'!$3:$16</definedName>
    <definedName name="Z_B830B613_BE6E_4840_91D7_D447FD1BCCD2_.wvu.PrintTitles" localSheetId="27" hidden="1">'9940'!$3:$16</definedName>
    <definedName name="Z_B830B613_BE6E_4840_91D7_D447FD1BCCD2_.wvu.PrintTitles" localSheetId="28" hidden="1">'9999'!$3:$16</definedName>
    <definedName name="Z_B830B613_BE6E_4840_91D7_D447FD1BCCD2_.wvu.PrintTitles" localSheetId="23" hidden="1">'GF-Infra Economic 8752-53'!$3:$16</definedName>
    <definedName name="Z_B830B613_BE6E_4840_91D7_D447FD1BCCD2_.wvu.PrintTitles" localSheetId="22" hidden="1">'GF-Infra Social 3999-49-69'!$3:$16</definedName>
    <definedName name="Z_B830B613_BE6E_4840_91D7_D447FD1BCCD2_.wvu.Rows" localSheetId="0" hidden="1">'1011'!$82:$82</definedName>
    <definedName name="Z_B830B613_BE6E_4840_91D7_D447FD1BCCD2_.wvu.Rows" localSheetId="1" hidden="1">'1021'!$24:$31,'1021'!$39:$40,'1021'!$43:$43,'1021'!$48:$48,'1021'!$50:$56,'1021'!$58:$62,'1021'!$64:$67,'1021'!$69:$92,'1021'!$98:$111,'1021'!$117:$126,'1021'!$129:$130,'1021'!$132:$135,'1021'!$137:$150,'1021'!$158:$164</definedName>
    <definedName name="Z_B830B613_BE6E_4840_91D7_D447FD1BCCD2_.wvu.Rows" localSheetId="2" hidden="1">'1022'!#REF!,'1022'!$23:$23,'1022'!#REF!,'1022'!$33:$33,'1022'!$38:$38,'1022'!$40:$46,'1022'!$48:$52,'1022'!$54:$56,'1022'!$60:$61,'1022'!$68:$71,'1022'!$74:$103,'1022'!$106:$116,'1022'!$119:$123,'1022'!$128:$136,'1022'!$138:$139</definedName>
    <definedName name="Z_B830B613_BE6E_4840_91D7_D447FD1BCCD2_.wvu.Rows" localSheetId="3" hidden="1">'1031'!#REF!,'1031'!$23:$23,'1031'!#REF!,'1031'!$33:$33,'1031'!#REF!,'1031'!#REF!,'1031'!$46:$48,'1031'!#REF!,'1031'!#REF!,'1031'!#REF!,'1031'!#REF!,'1031'!#REF!,'1031'!#REF!,'1031'!#REF!,'1031'!#REF!,'1031'!$64:$74,'1031'!$76:$77,'1031'!$79:$82,'1031'!$84:$85</definedName>
    <definedName name="Z_B830B613_BE6E_4840_91D7_D447FD1BCCD2_.wvu.Rows" localSheetId="4" hidden="1">'1032'!$20:$20,'1032'!$25:$32,'1032'!$40:$41,'1032'!$44:$44,'1032'!$57:$57,'1032'!$59:$71,'1032'!$73:$80,'1032'!$82:$90,'1032'!$92:$120,'1032'!$125:$135,'1032'!$137:$141,'1032'!$143:$157</definedName>
    <definedName name="Z_B830B613_BE6E_4840_91D7_D447FD1BCCD2_.wvu.Rows" localSheetId="5" hidden="1">'1041'!$20:$20,'1041'!$25:$32,'1041'!$40:$41,'1041'!$44:$44,'1041'!$50:$50,'1041'!$52:$58,'1041'!$60:$96,'1041'!$98:$113,'1041'!$117:$127,'1041'!$131:$132,'1041'!$133:$135,'1041'!$137:$137,'1041'!$139:$151</definedName>
    <definedName name="Z_B830B613_BE6E_4840_91D7_D447FD1BCCD2_.wvu.Rows" localSheetId="6" hidden="1">'1061'!$19:$19,'1061'!$24:$31,'1061'!$39:$40,'1061'!$43:$43,'1061'!$48:$48,'1061'!$50:$50,'1061'!$53:$57,'1061'!$59:$63,'1061'!$65:$66,'1061'!$70:$73,'1061'!$85:$112,'1061'!$117:$125,'1061'!$127:$130,'1061'!$132:$143,'1061'!$145:$147</definedName>
    <definedName name="Z_B830B613_BE6E_4840_91D7_D447FD1BCCD2_.wvu.Rows" localSheetId="7" hidden="1">'1071'!$19:$19,'1071'!$24:$31,'1071'!$39:$41,'1071'!$43:$43,'1071'!$48:$48,'1071'!$50:$50,'1071'!$52:$57,'1071'!$59:$63,'1071'!$65:$67,'1071'!$69:$95,'1071'!$98:$112,'1071'!#REF!,'1071'!$118:$122,'1071'!$124:$135,'1071'!$137:$138</definedName>
    <definedName name="Z_B830B613_BE6E_4840_91D7_D447FD1BCCD2_.wvu.Rows" localSheetId="8" hidden="1">'1081'!$19:$19,'1081'!$24:$31,'1081'!$39:$40,'1081'!$43:$43,'1081'!#REF!,'1081'!#REF!,'1081'!#REF!,'1081'!#REF!,'1081'!#REF!,'1081'!$56:$66,'1081'!$69:$73,'1081'!$76:$88</definedName>
    <definedName name="Z_B830B613_BE6E_4840_91D7_D447FD1BCCD2_.wvu.Rows" localSheetId="9" hidden="1">'1091'!$19:$19,'1091'!$24:$30,'1091'!$39:$39,'1091'!$43:$43,'1091'!#REF!,'1091'!#REF!,'1091'!#REF!,'1091'!#REF!,'1091'!#REF!,'1091'!$53:$79,'1091'!$81:$82,'1091'!$84:$93,'1091'!$111:$111,'1091'!$113:$117,'1091'!$119:$123,'1091'!$125:$134,'1091'!$137:$138</definedName>
    <definedName name="Z_B830B613_BE6E_4840_91D7_D447FD1BCCD2_.wvu.Rows" localSheetId="10" hidden="1">'1101'!$19:$19,'1101'!$24:$31,'1101'!$39:$39,'1101'!$43:$43,'1101'!$53:$53,'1101'!$55:$62,'1101'!$64:$71,'1101'!$73:$77,'1101'!$79:$100,'1101'!$103:$117,'1101'!$121:$131,'1101'!$134:$137,'1101'!$140:$153</definedName>
    <definedName name="Z_B830B613_BE6E_4840_91D7_D447FD1BCCD2_.wvu.Rows" localSheetId="12" hidden="1">'1131'!$19:$19,'1131'!$24:$31,'1131'!$39:$40,'1131'!$43:$43,'1131'!#REF!,'1131'!$49:$49,'1131'!$50:$50,'1131'!$52:$79,'1131'!$81:$95,'1131'!$99:$109,'1131'!$111:$114,'1131'!$116:$117,'1131'!$119:$130</definedName>
    <definedName name="Z_B830B613_BE6E_4840_91D7_D447FD1BCCD2_.wvu.Rows" localSheetId="26" hidden="1">'1201'!$33:$33,'1201'!$46:$56,'1201'!$58:$58,'1201'!$61:$75</definedName>
    <definedName name="Z_B830B613_BE6E_4840_91D7_D447FD1BCCD2_.wvu.Rows" localSheetId="19" hidden="1">'3361 (1)'!$19:$28,'3361 (1)'!$30:$34,'3361 (1)'!$36:$36,'3361 (1)'!$38:$39,'3361 (1)'!$41:$63,'3361 (1)'!$66:$67,'3361 (1)'!$70:$70,'3361 (1)'!$72:$84,'3361 (1)'!$87:$97,'3361 (1)'!$100:$115,'3361 (1)'!$117:$118,'3361 (1)'!$120:$121</definedName>
    <definedName name="Z_B830B613_BE6E_4840_91D7_D447FD1BCCD2_.wvu.Rows" localSheetId="20" hidden="1">'3361 (2)'!$19:$28,'3361 (2)'!$30:$34,'3361 (2)'!$36:$36,'3361 (2)'!$39:$40,'3361 (2)'!$42:$64,'3361 (2)'!$67:$68,'3361 (2)'!$71:$71,'3361 (2)'!$73:$85,'3361 (2)'!$88:$98,'3361 (2)'!$101:$115,'3361 (2)'!$117:$118,'3361 (2)'!$120:$121</definedName>
    <definedName name="Z_B830B613_BE6E_4840_91D7_D447FD1BCCD2_.wvu.Rows" localSheetId="18" hidden="1">'4411'!$36:$36,'4411'!$38:$38,'4411'!$46:$46,'4411'!$48:$48,'4411'!$50:$51,'4411'!$53:$53,'4411'!$57:$61,'4411'!$65:$65,'4411'!$68:$68,'4411'!$70:$83,'4411'!$86:$86,'4411'!$88:$92,'4411'!$94:$95,'4411'!$98:$98,'4411'!$100:$109,'4411'!$111:$112,'4411'!$120:$130,'4411'!$133:$134,'4411'!$136:$138,'4411'!$141:$145,'4411'!$147:$149,'4411'!$151:$151,'4411'!$154:$155</definedName>
    <definedName name="Z_B830B613_BE6E_4840_91D7_D447FD1BCCD2_.wvu.Rows" localSheetId="17" hidden="1">'4421'!$36:$36,'4421'!$38:$38,'4421'!$48:$48,'4421'!$50:$50,'4421'!$52:$53,'4421'!$55:$55,'4421'!$59:$63,'4421'!$67:$67,'4421'!$70:$70,'4421'!$72:$85,'4421'!$88:$88,'4421'!$90:$94,'4421'!$96:$97,'4421'!$100:$100,'4421'!$102:$111,'4421'!$113:$114,'4421'!$117:$127,'4421'!$130:$131,'4421'!$133:$135,'4421'!$137:$141,'4421'!$143:$145,'4421'!$147:$147,'4421'!$150:$151</definedName>
    <definedName name="Z_B830B613_BE6E_4840_91D7_D447FD1BCCD2_.wvu.Rows" localSheetId="13" hidden="1">'7611'!$19:$19,'7611'!$24:$28,'7611'!$30:$31,'7611'!$39:$41,'7611'!$43:$43,'7611'!$48:$48,'7611'!$50:$50,'7611'!$52:$53,'7611'!$55:$56,'7611'!$59:$62,'7611'!$64:$68,'7611'!$70:$71,'7611'!$73:$93,'7611'!$95:$97,'7611'!$101:$110,'7611'!$115:$125,'7611'!$127:$150</definedName>
    <definedName name="Z_B830B613_BE6E_4840_91D7_D447FD1BCCD2_.wvu.Rows" localSheetId="14" hidden="1">'8711'!$19:$19,'8711'!$24:$28,'8711'!$30:$31,'8711'!$39:$41,'8711'!$43:$43,'8711'!$48:$48,'8711'!$50:$50,'8711'!#REF!,'8711'!#REF!,'8711'!$53:$53,'8711'!#REF!,'8711'!#REF!,'8711'!#REF!,'8711'!#REF!,'8711'!#REF!,'8711'!$57:$67,'8711'!$69:$94</definedName>
    <definedName name="Z_B830B613_BE6E_4840_91D7_D447FD1BCCD2_.wvu.Rows" localSheetId="15" hidden="1">'8721'!$19:$19,'8721'!$24:$28,'8721'!$30:$31,'8721'!$39:$41,'8721'!$43:$43,'8721'!$49:$49,'8721'!$51:$51,'8721'!$53:$53,'8721'!#REF!,'8721'!$57:$57,'8721'!$58:$63,'8721'!$65:$66,'8721'!$68:$88,'8721'!$90:$93,'8721'!$96:$105,'8721'!$110:$120,'8721'!$121:$145</definedName>
    <definedName name="Z_B830B613_BE6E_4840_91D7_D447FD1BCCD2_.wvu.Rows" localSheetId="16" hidden="1">'8751'!$19:$19,'8751'!$24:$32,'8751'!$40:$41,'8751'!$44:$44,'8751'!$58:$58,'8751'!$60:$67,'8751'!$69:$73,'8751'!$75:$85,'8751'!$87:$105,'8751'!$108:$122,'8751'!$130:$140,'8751'!$143:$146,'8751'!$148:$157,'8751'!$160:$160,'8751'!$162:$163</definedName>
    <definedName name="Z_B830B613_BE6E_4840_91D7_D447FD1BCCD2_.wvu.Rows" localSheetId="27" hidden="1">'9940'!$18:$19,'9940'!$21:$26,'9940'!$29:$35,'9940'!$38:$66,'9940'!$69:$86,'9940'!$95:$97,'9940'!$102:$108,'9940'!$109:$112,'9940'!$115:$116,'9940'!$118:$119</definedName>
    <definedName name="Z_B830B613_BE6E_4840_91D7_D447FD1BCCD2_.wvu.Rows" localSheetId="23" hidden="1">'GF-Infra Economic 8752-53'!#REF!,'GF-Infra Economic 8752-53'!#REF!,'GF-Infra Economic 8752-53'!$36:$36,'GF-Infra Economic 8752-53'!$38:$38,'GF-Infra Economic 8752-53'!$42:$45</definedName>
    <definedName name="Z_DE3A1FFE_44A0_41BD_98AB_2A2226968564_.wvu.PrintArea" localSheetId="0" hidden="1">'1011'!$A$3:$S$103</definedName>
    <definedName name="Z_DE3A1FFE_44A0_41BD_98AB_2A2226968564_.wvu.PrintArea" localSheetId="1" hidden="1">'1021'!$A$3:$S$172</definedName>
    <definedName name="Z_DE3A1FFE_44A0_41BD_98AB_2A2226968564_.wvu.PrintArea" localSheetId="2" hidden="1">'1022'!$A$3:$S$152</definedName>
    <definedName name="Z_DE3A1FFE_44A0_41BD_98AB_2A2226968564_.wvu.PrintArea" localSheetId="3" hidden="1">'1031'!$A$3:$S$97</definedName>
    <definedName name="Z_DE3A1FFE_44A0_41BD_98AB_2A2226968564_.wvu.PrintArea" localSheetId="4" hidden="1">'1032'!$A$3:$S$170</definedName>
    <definedName name="Z_DE3A1FFE_44A0_41BD_98AB_2A2226968564_.wvu.PrintArea" localSheetId="5" hidden="1">'1041'!$A$3:$S$163</definedName>
    <definedName name="Z_DE3A1FFE_44A0_41BD_98AB_2A2226968564_.wvu.PrintArea" localSheetId="6" hidden="1">'1061'!$A$3:$S$158</definedName>
    <definedName name="Z_DE3A1FFE_44A0_41BD_98AB_2A2226968564_.wvu.PrintArea" localSheetId="7" hidden="1">'1071'!$A$3:$S$150</definedName>
    <definedName name="Z_DE3A1FFE_44A0_41BD_98AB_2A2226968564_.wvu.PrintArea" localSheetId="8" hidden="1">'1081'!$A$3:$S$100</definedName>
    <definedName name="Z_DE3A1FFE_44A0_41BD_98AB_2A2226968564_.wvu.PrintArea" localSheetId="9" hidden="1">'1091'!$A$3:$S$147</definedName>
    <definedName name="Z_DE3A1FFE_44A0_41BD_98AB_2A2226968564_.wvu.PrintArea" localSheetId="10" hidden="1">'1101'!$A$3:$S$165</definedName>
    <definedName name="Z_DE3A1FFE_44A0_41BD_98AB_2A2226968564_.wvu.PrintArea" localSheetId="11" hidden="1">'1111'!$A$3:$S$67</definedName>
    <definedName name="Z_DE3A1FFE_44A0_41BD_98AB_2A2226968564_.wvu.PrintArea" localSheetId="12" hidden="1">'1131'!$A$3:$S$142</definedName>
    <definedName name="Z_DE3A1FFE_44A0_41BD_98AB_2A2226968564_.wvu.PrintArea" localSheetId="26" hidden="1">'1201'!$A$3:$S$87</definedName>
    <definedName name="Z_DE3A1FFE_44A0_41BD_98AB_2A2226968564_.wvu.PrintArea" localSheetId="21" hidden="1">'1999-18-17-GPS'!$A$3:$S$65</definedName>
    <definedName name="Z_DE3A1FFE_44A0_41BD_98AB_2A2226968564_.wvu.PrintArea" localSheetId="25" hidden="1">'20% Economic 8918'!$A$3:$S$35</definedName>
    <definedName name="Z_DE3A1FFE_44A0_41BD_98AB_2A2226968564_.wvu.PrintArea" localSheetId="24" hidden="1">'20% Social 3918-6918-4919'!$A$3:$S$63</definedName>
    <definedName name="Z_DE3A1FFE_44A0_41BD_98AB_2A2226968564_.wvu.PrintArea" localSheetId="19" hidden="1">'3361 (1)'!$A$3:$S$132</definedName>
    <definedName name="Z_DE3A1FFE_44A0_41BD_98AB_2A2226968564_.wvu.PrintArea" localSheetId="18" hidden="1">'4411'!$A$3:$S$171</definedName>
    <definedName name="Z_DE3A1FFE_44A0_41BD_98AB_2A2226968564_.wvu.PrintArea" localSheetId="17" hidden="1">'4421'!$A$3:$S$167</definedName>
    <definedName name="Z_DE3A1FFE_44A0_41BD_98AB_2A2226968564_.wvu.PrintArea" localSheetId="13" hidden="1">'7611'!$A$3:$S$160</definedName>
    <definedName name="Z_DE3A1FFE_44A0_41BD_98AB_2A2226968564_.wvu.PrintArea" localSheetId="14" hidden="1">'8711'!$A$3:$S$105</definedName>
    <definedName name="Z_DE3A1FFE_44A0_41BD_98AB_2A2226968564_.wvu.PrintArea" localSheetId="15" hidden="1">'8721'!$A$3:$S$155</definedName>
    <definedName name="Z_DE3A1FFE_44A0_41BD_98AB_2A2226968564_.wvu.PrintArea" localSheetId="16" hidden="1">'8751'!$A$3:$S$175</definedName>
    <definedName name="Z_DE3A1FFE_44A0_41BD_98AB_2A2226968564_.wvu.PrintArea" localSheetId="27" hidden="1">'9940'!$A$3:$S$132</definedName>
    <definedName name="Z_DE3A1FFE_44A0_41BD_98AB_2A2226968564_.wvu.PrintArea" localSheetId="28" hidden="1">'9999'!$A$3:$S$34</definedName>
    <definedName name="Z_DE3A1FFE_44A0_41BD_98AB_2A2226968564_.wvu.PrintArea" localSheetId="23" hidden="1">'GF-Infra Economic 8752-53'!$A$3:$S$53</definedName>
    <definedName name="Z_DE3A1FFE_44A0_41BD_98AB_2A2226968564_.wvu.PrintArea" localSheetId="22" hidden="1">'GF-Infra Social 3999-49-69'!$A$3:$S$67</definedName>
    <definedName name="Z_DE3A1FFE_44A0_41BD_98AB_2A2226968564_.wvu.PrintTitles" localSheetId="0" hidden="1">'1011'!$3:$16</definedName>
    <definedName name="Z_DE3A1FFE_44A0_41BD_98AB_2A2226968564_.wvu.PrintTitles" localSheetId="1" hidden="1">'1021'!$3:$16</definedName>
    <definedName name="Z_DE3A1FFE_44A0_41BD_98AB_2A2226968564_.wvu.PrintTitles" localSheetId="2" hidden="1">'1022'!$3:$15</definedName>
    <definedName name="Z_DE3A1FFE_44A0_41BD_98AB_2A2226968564_.wvu.PrintTitles" localSheetId="3" hidden="1">'1031'!$3:$16</definedName>
    <definedName name="Z_DE3A1FFE_44A0_41BD_98AB_2A2226968564_.wvu.PrintTitles" localSheetId="4" hidden="1">'1032'!$3:$16</definedName>
    <definedName name="Z_DE3A1FFE_44A0_41BD_98AB_2A2226968564_.wvu.PrintTitles" localSheetId="5" hidden="1">'1041'!$3:$16</definedName>
    <definedName name="Z_DE3A1FFE_44A0_41BD_98AB_2A2226968564_.wvu.PrintTitles" localSheetId="6" hidden="1">'1061'!$3:$16</definedName>
    <definedName name="Z_DE3A1FFE_44A0_41BD_98AB_2A2226968564_.wvu.PrintTitles" localSheetId="7" hidden="1">'1071'!$3:$16</definedName>
    <definedName name="Z_DE3A1FFE_44A0_41BD_98AB_2A2226968564_.wvu.PrintTitles" localSheetId="8" hidden="1">'1081'!$3:$16</definedName>
    <definedName name="Z_DE3A1FFE_44A0_41BD_98AB_2A2226968564_.wvu.PrintTitles" localSheetId="9" hidden="1">'1091'!$3:$16</definedName>
    <definedName name="Z_DE3A1FFE_44A0_41BD_98AB_2A2226968564_.wvu.PrintTitles" localSheetId="10" hidden="1">'1101'!$3:$16</definedName>
    <definedName name="Z_DE3A1FFE_44A0_41BD_98AB_2A2226968564_.wvu.PrintTitles" localSheetId="11" hidden="1">'1111'!$3:$16</definedName>
    <definedName name="Z_DE3A1FFE_44A0_41BD_98AB_2A2226968564_.wvu.PrintTitles" localSheetId="12" hidden="1">'1131'!$3:$16</definedName>
    <definedName name="Z_DE3A1FFE_44A0_41BD_98AB_2A2226968564_.wvu.PrintTitles" localSheetId="26" hidden="1">'1201'!$3:$16</definedName>
    <definedName name="Z_DE3A1FFE_44A0_41BD_98AB_2A2226968564_.wvu.PrintTitles" localSheetId="21" hidden="1">'1999-18-17-GPS'!$3:$16</definedName>
    <definedName name="Z_DE3A1FFE_44A0_41BD_98AB_2A2226968564_.wvu.PrintTitles" localSheetId="25" hidden="1">'20% Economic 8918'!$3:$16</definedName>
    <definedName name="Z_DE3A1FFE_44A0_41BD_98AB_2A2226968564_.wvu.PrintTitles" localSheetId="24" hidden="1">'20% Social 3918-6918-4919'!$3:$16</definedName>
    <definedName name="Z_DE3A1FFE_44A0_41BD_98AB_2A2226968564_.wvu.PrintTitles" localSheetId="19" hidden="1">'3361 (1)'!$3:$16</definedName>
    <definedName name="Z_DE3A1FFE_44A0_41BD_98AB_2A2226968564_.wvu.PrintTitles" localSheetId="20" hidden="1">'3361 (2)'!$3:$16</definedName>
    <definedName name="Z_DE3A1FFE_44A0_41BD_98AB_2A2226968564_.wvu.PrintTitles" localSheetId="18" hidden="1">'4411'!$3:$16</definedName>
    <definedName name="Z_DE3A1FFE_44A0_41BD_98AB_2A2226968564_.wvu.PrintTitles" localSheetId="17" hidden="1">'4421'!$3:$16</definedName>
    <definedName name="Z_DE3A1FFE_44A0_41BD_98AB_2A2226968564_.wvu.PrintTitles" localSheetId="13" hidden="1">'7611'!$3:$16</definedName>
    <definedName name="Z_DE3A1FFE_44A0_41BD_98AB_2A2226968564_.wvu.PrintTitles" localSheetId="14" hidden="1">'8711'!$3:$16</definedName>
    <definedName name="Z_DE3A1FFE_44A0_41BD_98AB_2A2226968564_.wvu.PrintTitles" localSheetId="15" hidden="1">'8721'!$3:$16</definedName>
    <definedName name="Z_DE3A1FFE_44A0_41BD_98AB_2A2226968564_.wvu.PrintTitles" localSheetId="16" hidden="1">'8751'!$3:$16</definedName>
    <definedName name="Z_DE3A1FFE_44A0_41BD_98AB_2A2226968564_.wvu.PrintTitles" localSheetId="27" hidden="1">'9940'!$3:$16</definedName>
    <definedName name="Z_DE3A1FFE_44A0_41BD_98AB_2A2226968564_.wvu.PrintTitles" localSheetId="28" hidden="1">'9999'!$3:$16</definedName>
    <definedName name="Z_DE3A1FFE_44A0_41BD_98AB_2A2226968564_.wvu.PrintTitles" localSheetId="23" hidden="1">'GF-Infra Economic 8752-53'!$3:$16</definedName>
    <definedName name="Z_DE3A1FFE_44A0_41BD_98AB_2A2226968564_.wvu.PrintTitles" localSheetId="22" hidden="1">'GF-Infra Social 3999-49-69'!$3:$16</definedName>
    <definedName name="Z_DE3A1FFE_44A0_41BD_98AB_2A2226968564_.wvu.Rows" localSheetId="1" hidden="1">'1021'!$24:$31,'1021'!$39:$40,'1021'!$43:$43,'1021'!$48:$48,'1021'!$50:$56,'1021'!$58:$62,'1021'!$64:$67,'1021'!$69:$92,'1021'!$98:$111,'1021'!$117:$126,'1021'!$129:$130,'1021'!$132:$135,'1021'!$137:$150,'1021'!$158:$164</definedName>
    <definedName name="Z_DE3A1FFE_44A0_41BD_98AB_2A2226968564_.wvu.Rows" localSheetId="4" hidden="1">'1032'!$20:$20,'1032'!$25:$32,'1032'!$40:$41,'1032'!$44:$44,'1032'!$57:$57,'1032'!$59:$71,'1032'!$73:$80,'1032'!$82:$90,'1032'!$92:$120,'1032'!$125:$135,'1032'!$137:$141,'1032'!$143:$157</definedName>
    <definedName name="Z_DE3A1FFE_44A0_41BD_98AB_2A2226968564_.wvu.Rows" localSheetId="5" hidden="1">'1041'!$20:$20,'1041'!$25:$32,'1041'!$40:$41,'1041'!$44:$44,'1041'!$50:$50,'1041'!$52:$58,'1041'!$60:$96,'1041'!$98:$113,'1041'!$117:$127,'1041'!$131:$135,'1041'!$137:$151</definedName>
    <definedName name="Z_DE3A1FFE_44A0_41BD_98AB_2A2226968564_.wvu.Rows" localSheetId="6" hidden="1">'1061'!$19:$19,'1061'!$24:$31,'1061'!$39:$40,'1061'!$43:$43,'1061'!$48:$48,'1061'!$50:$50,'1061'!$53:$57,'1061'!$59:$63,'1061'!$70:$73,'1061'!$85:$112,'1061'!$117:$125,'1061'!$127:$127,'1061'!$129:$130,'1061'!$132:$143,'1061'!$145:$147</definedName>
    <definedName name="Z_DE3A1FFE_44A0_41BD_98AB_2A2226968564_.wvu.Rows" localSheetId="10" hidden="1">'1101'!$19:$19,'1101'!$24:$31,'1101'!$39:$39,'1101'!$43:$43,'1101'!$53:$53,'1101'!$55:$55,'1101'!$57:$62,'1101'!$64:$71,'1101'!$73:$100,'1101'!$103:$117,'1101'!$121:$131,'1101'!$134:$137,'1101'!$139:$153</definedName>
    <definedName name="Z_DE3A1FFE_44A0_41BD_98AB_2A2226968564_.wvu.Rows" localSheetId="11" hidden="1">'1111'!$18:$18,'1111'!$22:$55</definedName>
    <definedName name="Z_DE3A1FFE_44A0_41BD_98AB_2A2226968564_.wvu.Rows" localSheetId="26" hidden="1">'1201'!$33:$33,'1201'!$46:$76</definedName>
    <definedName name="Z_DE3A1FFE_44A0_41BD_98AB_2A2226968564_.wvu.Rows" localSheetId="21" hidden="1">'1999-18-17-GPS'!$26:$26,'1999-18-17-GPS'!$28:$30,'1999-18-17-GPS'!$34:$36,'1999-18-17-GPS'!$38:$54</definedName>
    <definedName name="Z_DE3A1FFE_44A0_41BD_98AB_2A2226968564_.wvu.Rows" localSheetId="19" hidden="1">'3361 (1)'!$19:$28,'3361 (1)'!$30:$34,'3361 (1)'!$36:$36,'3361 (1)'!$38:$39,'3361 (1)'!$42:$62,'3361 (1)'!$66:$67,'3361 (1)'!$70:$70,'3361 (1)'!$72:$84,'3361 (1)'!$87:$97,'3361 (1)'!$100:$115,'3361 (1)'!$118:$118,'3361 (1)'!$120:$121</definedName>
    <definedName name="Z_DE3A1FFE_44A0_41BD_98AB_2A2226968564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DE3A1FFE_44A0_41BD_98AB_2A2226968564_.wvu.Rows" localSheetId="18" hidden="1">'4411'!$28:$28,'4411'!$38:$38,'4411'!$46:$53,'4411'!$57:$61,'4411'!$65:$65,'4411'!$67:$112,'4411'!$120:$130,'4411'!$133:$134,'4411'!$136:$155,'4411'!$158:$158</definedName>
    <definedName name="Z_DE3A1FFE_44A0_41BD_98AB_2A2226968564_.wvu.Rows" localSheetId="17" hidden="1">'4421'!$38:$38,'4421'!$48:$48,'4421'!$50:$50,'4421'!$52:$53,'4421'!$55:$55,'4421'!$59:$63,'4421'!$67:$67,'4421'!$70:$70,'4421'!$72:$85,'4421'!$88:$88,'4421'!$90:$94,'4421'!$96:$97,'4421'!$100:$100,'4421'!$102:$111,'4421'!$113:$114,'4421'!$117:$127,'4421'!$130:$131,'4421'!$133:$135,'4421'!$137:$141,'4421'!$143:$145,'4421'!$147:$147,'4421'!$150:$151</definedName>
    <definedName name="Z_DE3A1FFE_44A0_41BD_98AB_2A2226968564_.wvu.Rows" localSheetId="13" hidden="1">'7611'!$19:$19,'7611'!$24:$28,'7611'!$30:$31,'7611'!$39:$41,'7611'!$43:$43,'7611'!$48:$48,'7611'!$50:$50,'7611'!$52:$53,'7611'!$55:$56,'7611'!$59:$62,'7611'!$65:$68,'7611'!$70:$94,'7611'!$95:$97,'7611'!$101:$110,'7611'!$115:$125,'7611'!$128:$134,'7611'!$138:$148</definedName>
    <definedName name="Z_DE3A1FFE_44A0_41BD_98AB_2A2226968564_.wvu.Rows" localSheetId="14" hidden="1">'8711'!$19:$19,'8711'!$24:$28,'8711'!$30:$31,'8711'!$39:$40,'8711'!$43:$43,'8711'!$48:$48,'8711'!$50:$51,'8711'!$57:$67,'8711'!$69:$94</definedName>
    <definedName name="Z_DE3A1FFE_44A0_41BD_98AB_2A2226968564_.wvu.Rows" localSheetId="15" hidden="1">'8721'!$19:$19,'8721'!$24:$28,'8721'!$30:$31,'8721'!$39:$40,'8721'!$43:$43,'8721'!$49:$49,'8721'!$51:$52,'8721'!$58:$58,'8721'!$60:$107,'8721'!$111:$120,'8721'!$122:$127,'8721'!$129:$140,'8721'!$143:$143</definedName>
    <definedName name="Z_DE3A1FFE_44A0_41BD_98AB_2A2226968564_.wvu.Rows" localSheetId="16" hidden="1">'8751'!$19:$19,'8751'!$24:$32,'8751'!$40:$41,'8751'!$44:$44,'8751'!$58:$58,'8751'!$60:$67,'8751'!$69:$73,'8751'!$75:$85,'8751'!$87:$105,'8751'!$108:$122,'8751'!$130:$140,'8751'!$143:$146,'8751'!$148:$157,'8751'!$160:$160,'8751'!$162:$163</definedName>
    <definedName name="Z_DE3A1FFE_44A0_41BD_98AB_2A2226968564_.wvu.Rows" localSheetId="27" hidden="1">'9940'!$18:$19,'9940'!$21:$26,'9940'!$29:$35,'9940'!$38:$66,'9940'!$69:$86,'9940'!$95:$97,'9940'!$102:$107,'9940'!$109:$112,'9940'!$115:$115,'9940'!$118:$119</definedName>
    <definedName name="Z_EE975321_C15E_44A7_AFC6_A307116A4F6E_.wvu.PrintArea" localSheetId="0" hidden="1">'1011'!$A$3:$S$103</definedName>
    <definedName name="Z_EE975321_C15E_44A7_AFC6_A307116A4F6E_.wvu.PrintArea" localSheetId="1" hidden="1">'1021'!$A$3:$S$172</definedName>
    <definedName name="Z_EE975321_C15E_44A7_AFC6_A307116A4F6E_.wvu.PrintArea" localSheetId="2" hidden="1">'1022'!$A$3:$S$152</definedName>
    <definedName name="Z_EE975321_C15E_44A7_AFC6_A307116A4F6E_.wvu.PrintArea" localSheetId="3" hidden="1">'1031'!$A$3:$S$97</definedName>
    <definedName name="Z_EE975321_C15E_44A7_AFC6_A307116A4F6E_.wvu.PrintArea" localSheetId="4" hidden="1">'1032'!$A$3:$S$170</definedName>
    <definedName name="Z_EE975321_C15E_44A7_AFC6_A307116A4F6E_.wvu.PrintArea" localSheetId="5" hidden="1">'1041'!$A$3:$S$163</definedName>
    <definedName name="Z_EE975321_C15E_44A7_AFC6_A307116A4F6E_.wvu.PrintArea" localSheetId="6" hidden="1">'1061'!$A$3:$S$158</definedName>
    <definedName name="Z_EE975321_C15E_44A7_AFC6_A307116A4F6E_.wvu.PrintArea" localSheetId="7" hidden="1">'1071'!$A$3:$S$150</definedName>
    <definedName name="Z_EE975321_C15E_44A7_AFC6_A307116A4F6E_.wvu.PrintArea" localSheetId="8" hidden="1">'1081'!$A$3:$S$100</definedName>
    <definedName name="Z_EE975321_C15E_44A7_AFC6_A307116A4F6E_.wvu.PrintArea" localSheetId="9" hidden="1">'1091'!$A$3:$S$147</definedName>
    <definedName name="Z_EE975321_C15E_44A7_AFC6_A307116A4F6E_.wvu.PrintArea" localSheetId="10" hidden="1">'1101'!$A$3:$S$165</definedName>
    <definedName name="Z_EE975321_C15E_44A7_AFC6_A307116A4F6E_.wvu.PrintArea" localSheetId="11" hidden="1">'1111'!$A$3:$S$67</definedName>
    <definedName name="Z_EE975321_C15E_44A7_AFC6_A307116A4F6E_.wvu.PrintArea" localSheetId="12" hidden="1">'1131'!$A$3:$S$142</definedName>
    <definedName name="Z_EE975321_C15E_44A7_AFC6_A307116A4F6E_.wvu.PrintArea" localSheetId="26" hidden="1">'1201'!$A$3:$S$87</definedName>
    <definedName name="Z_EE975321_C15E_44A7_AFC6_A307116A4F6E_.wvu.PrintArea" localSheetId="21" hidden="1">'1999-18-17-GPS'!$A$3:$S$65</definedName>
    <definedName name="Z_EE975321_C15E_44A7_AFC6_A307116A4F6E_.wvu.PrintArea" localSheetId="25" hidden="1">'20% Economic 8918'!$A$3:$S$35</definedName>
    <definedName name="Z_EE975321_C15E_44A7_AFC6_A307116A4F6E_.wvu.PrintArea" localSheetId="24" hidden="1">'20% Social 3918-6918-4919'!$A$3:$S$63</definedName>
    <definedName name="Z_EE975321_C15E_44A7_AFC6_A307116A4F6E_.wvu.PrintArea" localSheetId="19" hidden="1">'3361 (1)'!$A$3:$S$132</definedName>
    <definedName name="Z_EE975321_C15E_44A7_AFC6_A307116A4F6E_.wvu.PrintArea" localSheetId="18" hidden="1">'4411'!$A$3:$S$171</definedName>
    <definedName name="Z_EE975321_C15E_44A7_AFC6_A307116A4F6E_.wvu.PrintArea" localSheetId="17" hidden="1">'4421'!$A$3:$S$167</definedName>
    <definedName name="Z_EE975321_C15E_44A7_AFC6_A307116A4F6E_.wvu.PrintArea" localSheetId="13" hidden="1">'7611'!$A$3:$S$160</definedName>
    <definedName name="Z_EE975321_C15E_44A7_AFC6_A307116A4F6E_.wvu.PrintArea" localSheetId="14" hidden="1">'8711'!$A$3:$S$105</definedName>
    <definedName name="Z_EE975321_C15E_44A7_AFC6_A307116A4F6E_.wvu.PrintArea" localSheetId="15" hidden="1">'8721'!$A$3:$S$155</definedName>
    <definedName name="Z_EE975321_C15E_44A7_AFC6_A307116A4F6E_.wvu.PrintArea" localSheetId="16" hidden="1">'8751'!$A$3:$S$175</definedName>
    <definedName name="Z_EE975321_C15E_44A7_AFC6_A307116A4F6E_.wvu.PrintArea" localSheetId="27" hidden="1">'9940'!$A$3:$S$132</definedName>
    <definedName name="Z_EE975321_C15E_44A7_AFC6_A307116A4F6E_.wvu.PrintArea" localSheetId="28" hidden="1">'9999'!$A$3:$S$34</definedName>
    <definedName name="Z_EE975321_C15E_44A7_AFC6_A307116A4F6E_.wvu.PrintArea" localSheetId="23" hidden="1">'GF-Infra Economic 8752-53'!$A$3:$S$53</definedName>
    <definedName name="Z_EE975321_C15E_44A7_AFC6_A307116A4F6E_.wvu.PrintArea" localSheetId="22" hidden="1">'GF-Infra Social 3999-49-69'!$A$3:$S$67</definedName>
    <definedName name="Z_EE975321_C15E_44A7_AFC6_A307116A4F6E_.wvu.PrintTitles" localSheetId="0" hidden="1">'1011'!$3:$16</definedName>
    <definedName name="Z_EE975321_C15E_44A7_AFC6_A307116A4F6E_.wvu.PrintTitles" localSheetId="1" hidden="1">'1021'!$3:$16</definedName>
    <definedName name="Z_EE975321_C15E_44A7_AFC6_A307116A4F6E_.wvu.PrintTitles" localSheetId="2" hidden="1">'1022'!$3:$15</definedName>
    <definedName name="Z_EE975321_C15E_44A7_AFC6_A307116A4F6E_.wvu.PrintTitles" localSheetId="3" hidden="1">'1031'!$3:$16</definedName>
    <definedName name="Z_EE975321_C15E_44A7_AFC6_A307116A4F6E_.wvu.PrintTitles" localSheetId="4" hidden="1">'1032'!$3:$16</definedName>
    <definedName name="Z_EE975321_C15E_44A7_AFC6_A307116A4F6E_.wvu.PrintTitles" localSheetId="5" hidden="1">'1041'!$3:$16</definedName>
    <definedName name="Z_EE975321_C15E_44A7_AFC6_A307116A4F6E_.wvu.PrintTitles" localSheetId="6" hidden="1">'1061'!$3:$16</definedName>
    <definedName name="Z_EE975321_C15E_44A7_AFC6_A307116A4F6E_.wvu.PrintTitles" localSheetId="7" hidden="1">'1071'!$3:$16</definedName>
    <definedName name="Z_EE975321_C15E_44A7_AFC6_A307116A4F6E_.wvu.PrintTitles" localSheetId="8" hidden="1">'1081'!$3:$16</definedName>
    <definedName name="Z_EE975321_C15E_44A7_AFC6_A307116A4F6E_.wvu.PrintTitles" localSheetId="9" hidden="1">'1091'!$3:$16</definedName>
    <definedName name="Z_EE975321_C15E_44A7_AFC6_A307116A4F6E_.wvu.PrintTitles" localSheetId="10" hidden="1">'1101'!$3:$16</definedName>
    <definedName name="Z_EE975321_C15E_44A7_AFC6_A307116A4F6E_.wvu.PrintTitles" localSheetId="11" hidden="1">'1111'!$3:$16</definedName>
    <definedName name="Z_EE975321_C15E_44A7_AFC6_A307116A4F6E_.wvu.PrintTitles" localSheetId="12" hidden="1">'1131'!$3:$16</definedName>
    <definedName name="Z_EE975321_C15E_44A7_AFC6_A307116A4F6E_.wvu.PrintTitles" localSheetId="26" hidden="1">'1201'!$3:$16</definedName>
    <definedName name="Z_EE975321_C15E_44A7_AFC6_A307116A4F6E_.wvu.PrintTitles" localSheetId="21" hidden="1">'1999-18-17-GPS'!$3:$16</definedName>
    <definedName name="Z_EE975321_C15E_44A7_AFC6_A307116A4F6E_.wvu.PrintTitles" localSheetId="25" hidden="1">'20% Economic 8918'!$3:$16</definedName>
    <definedName name="Z_EE975321_C15E_44A7_AFC6_A307116A4F6E_.wvu.PrintTitles" localSheetId="24" hidden="1">'20% Social 3918-6918-4919'!$3:$16</definedName>
    <definedName name="Z_EE975321_C15E_44A7_AFC6_A307116A4F6E_.wvu.PrintTitles" localSheetId="19" hidden="1">'3361 (1)'!$3:$16</definedName>
    <definedName name="Z_EE975321_C15E_44A7_AFC6_A307116A4F6E_.wvu.PrintTitles" localSheetId="20" hidden="1">'3361 (2)'!$3:$16</definedName>
    <definedName name="Z_EE975321_C15E_44A7_AFC6_A307116A4F6E_.wvu.PrintTitles" localSheetId="18" hidden="1">'4411'!$3:$16</definedName>
    <definedName name="Z_EE975321_C15E_44A7_AFC6_A307116A4F6E_.wvu.PrintTitles" localSheetId="17" hidden="1">'4421'!$3:$16</definedName>
    <definedName name="Z_EE975321_C15E_44A7_AFC6_A307116A4F6E_.wvu.PrintTitles" localSheetId="13" hidden="1">'7611'!$3:$16</definedName>
    <definedName name="Z_EE975321_C15E_44A7_AFC6_A307116A4F6E_.wvu.PrintTitles" localSheetId="14" hidden="1">'8711'!$3:$16</definedName>
    <definedName name="Z_EE975321_C15E_44A7_AFC6_A307116A4F6E_.wvu.PrintTitles" localSheetId="15" hidden="1">'8721'!$3:$16</definedName>
    <definedName name="Z_EE975321_C15E_44A7_AFC6_A307116A4F6E_.wvu.PrintTitles" localSheetId="16" hidden="1">'8751'!$3:$16</definedName>
    <definedName name="Z_EE975321_C15E_44A7_AFC6_A307116A4F6E_.wvu.PrintTitles" localSheetId="27" hidden="1">'9940'!$3:$16</definedName>
    <definedName name="Z_EE975321_C15E_44A7_AFC6_A307116A4F6E_.wvu.PrintTitles" localSheetId="28" hidden="1">'9999'!$3:$16</definedName>
    <definedName name="Z_EE975321_C15E_44A7_AFC6_A307116A4F6E_.wvu.PrintTitles" localSheetId="23" hidden="1">'GF-Infra Economic 8752-53'!$3:$16</definedName>
    <definedName name="Z_EE975321_C15E_44A7_AFC6_A307116A4F6E_.wvu.PrintTitles" localSheetId="22" hidden="1">'GF-Infra Social 3999-49-69'!$3:$16</definedName>
    <definedName name="Z_EE975321_C15E_44A7_AFC6_A307116A4F6E_.wvu.Rows" localSheetId="0" hidden="1">'1011'!$24:$24,'1011'!$82:$82</definedName>
    <definedName name="Z_EE975321_C15E_44A7_AFC6_A307116A4F6E_.wvu.Rows" localSheetId="1" hidden="1">'1021'!$24:$28,'1021'!$30:$30,'1021'!$39:$40,'1021'!$43:$43,'1021'!$48:$48,'1021'!$50:$56,'1021'!$58:$62,'1021'!$64:$66,'1021'!$70:$93,'1021'!$95:$96,'1021'!$98:$111,'1021'!$117:$127,'1021'!$132:$135,'1021'!$138:$150,'1021'!$158:$164</definedName>
    <definedName name="Z_EE975321_C15E_44A7_AFC6_A307116A4F6E_.wvu.Rows" localSheetId="3" hidden="1">'1031'!$77:$80,'1031'!$84:$85</definedName>
    <definedName name="Z_EE975321_C15E_44A7_AFC6_A307116A4F6E_.wvu.Rows" localSheetId="4" hidden="1">'1032'!$20:$20,'1032'!$25:$29,'1032'!$31:$31,'1032'!$40:$41,'1032'!$44:$44,'1032'!$59:$71,'1032'!$73:$80,'1032'!$82:$90,'1032'!$92:$120,'1032'!$125:$159</definedName>
    <definedName name="Z_EE975321_C15E_44A7_AFC6_A307116A4F6E_.wvu.Rows" localSheetId="5" hidden="1">'1041'!$20:$20,'1041'!$25:$29,'1041'!$31:$31,'1041'!$40:$41,'1041'!$44:$44,'1041'!$50:$50,'1041'!$52:$58,'1041'!$60:$96,'1041'!$98:$113,'1041'!$117:$127,'1041'!$132:$137,'1041'!$139:$151</definedName>
    <definedName name="Z_EE975321_C15E_44A7_AFC6_A307116A4F6E_.wvu.Rows" localSheetId="6" hidden="1">'1061'!$19:$19,'1061'!$24:$28,'1061'!$30:$30,'1061'!$39:$40,'1061'!$43:$43,'1061'!$48:$48,'1061'!$50:$50,'1061'!$53:$57,'1061'!$59:$63,'1061'!$70:$72,'1061'!$85:$112,'1061'!$119:$122,'1061'!$132:$143,'1061'!$145:$147</definedName>
    <definedName name="Z_EE975321_C15E_44A7_AFC6_A307116A4F6E_.wvu.Rows" localSheetId="7" hidden="1">'1071'!$24:$28,'1071'!$30:$31,'1071'!$48:$50,'1071'!$52:$57,'1071'!$59:$63,'1071'!$65:$67,'1071'!$69:$112,'1071'!$119:$125,'1071'!$127:$138</definedName>
    <definedName name="Z_EE975321_C15E_44A7_AFC6_A307116A4F6E_.wvu.Rows" localSheetId="10" hidden="1">'1101'!$19:$19,'1101'!$24:$28,'1101'!$30:$30,'1101'!$39:$40,'1101'!$43:$43,'1101'!$53:$53,'1101'!$55:$62,'1101'!$64:$71,'1101'!$73:$77,'1101'!$79:$100,'1101'!$103:$117,'1101'!$121:$131,'1101'!$134:$137,'1101'!$140:$153</definedName>
    <definedName name="Z_EE975321_C15E_44A7_AFC6_A307116A4F6E_.wvu.Rows" localSheetId="11" hidden="1">'1111'!$18:$18,'1111'!$22:$55</definedName>
    <definedName name="Z_EE975321_C15E_44A7_AFC6_A307116A4F6E_.wvu.Rows" localSheetId="26" hidden="1">'1201'!$33:$33,'1201'!$46:$56,'1201'!$58:$58,'1201'!$61:$66,'1201'!$68:$72,'1201'!$74:$75</definedName>
    <definedName name="Z_EE975321_C15E_44A7_AFC6_A307116A4F6E_.wvu.Rows" localSheetId="21" hidden="1">'1999-18-17-GPS'!$26:$26,'1999-18-17-GPS'!$28:$30,'1999-18-17-GPS'!$34:$36,'1999-18-17-GPS'!$38:$54</definedName>
    <definedName name="Z_EE975321_C15E_44A7_AFC6_A307116A4F6E_.wvu.Rows" localSheetId="19" hidden="1">'3361 (1)'!$19:$28,'3361 (1)'!$30:$34,'3361 (1)'!$36:$36,'3361 (1)'!$38:$39,'3361 (1)'!$42:$63,'3361 (1)'!$66:$67,'3361 (1)'!$70:$70,'3361 (1)'!$72:$84,'3361 (1)'!$87:$97,'3361 (1)'!$101:$115,'3361 (1)'!$118:$118,'3361 (1)'!$120:$121</definedName>
    <definedName name="Z_EE975321_C15E_44A7_AFC6_A307116A4F6E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EE975321_C15E_44A7_AFC6_A307116A4F6E_.wvu.Rows" localSheetId="18" hidden="1">'4411'!$28:$28,'4411'!$38:$38,'4411'!$46:$53,'4411'!$57:$61,'4411'!$65:$65,'4411'!$67:$112,'4411'!$120:$130,'4411'!$133:$134,'4411'!$136:$155,'4411'!$158:$158</definedName>
    <definedName name="Z_EE975321_C15E_44A7_AFC6_A307116A4F6E_.wvu.Rows" localSheetId="17" hidden="1">'4421'!$38:$38,'4421'!$48:$48,'4421'!$50:$50,'4421'!$52:$53,'4421'!$55:$55,'4421'!$59:$63,'4421'!$67:$67,'4421'!$70:$70,'4421'!$72:$85,'4421'!$88:$88,'4421'!$90:$94,'4421'!$96:$97,'4421'!$100:$100,'4421'!$102:$111,'4421'!$113:$114,'4421'!$117:$127,'4421'!$130:$131</definedName>
    <definedName name="Z_EE975321_C15E_44A7_AFC6_A307116A4F6E_.wvu.Rows" localSheetId="14" hidden="1">'8711'!$19:$19,'8711'!$24:$28,'8711'!$30:$31,'8711'!$39:$40,'8711'!$43:$43,'8711'!$48:$48,'8711'!$50:$51,'8711'!$57:$67,'8711'!$69:$94</definedName>
    <definedName name="Z_EE975321_C15E_44A7_AFC6_A307116A4F6E_.wvu.Rows" localSheetId="15" hidden="1">'8721'!$19:$19,'8721'!$24:$28,'8721'!$30:$31,'8721'!$39:$40,'8721'!$43:$43,'8721'!$49:$49,'8721'!$51:$52,'8721'!$58:$58,'8721'!$60:$107,'8721'!$111:$120,'8721'!$122:$127,'8721'!$129:$140,'8721'!$143:$143</definedName>
    <definedName name="Z_EE975321_C15E_44A7_AFC6_A307116A4F6E_.wvu.Rows" localSheetId="16" hidden="1">'8751'!$19:$19,'8751'!$24:$29,'8751'!$31:$31,'8751'!$40:$41,'8751'!$44:$44,'8751'!$58:$58,'8751'!$60:$67,'8751'!$69:$73,'8751'!$75:$85,'8751'!$87:$105,'8751'!$109:$123,'8751'!$130:$140,'8751'!$143:$146,'8751'!$148:$156,'8751'!$158:$158,'8751'!$160:$160,'8751'!$162:$163</definedName>
    <definedName name="Z_EE975321_C15E_44A7_AFC6_A307116A4F6E_.wvu.Rows" localSheetId="27" hidden="1">'9940'!$18:$19,'9940'!$21:$26,'9940'!$29:$35,'9940'!$38:$66,'9940'!$69:$86,'9940'!$95:$97,'9940'!$102:$107,'9940'!$109:$112,'9940'!$115:$115,'9940'!$118:$119</definedName>
    <definedName name="Z_EE975321_C15E_44A7_AFC6_A307116A4F6E_.wvu.Rows" localSheetId="22" hidden="1">'GF-Infra Social 3999-49-69'!$29:$29,'GF-Infra Social 3999-49-69'!#REF!,'GF-Infra Social 3999-49-69'!$43:$43,'GF-Infra Social 3999-49-69'!$47:$47</definedName>
    <definedName name="Z_F58B349B_F3C7_48DF_B384_6734A2155381_.wvu.PrintArea" localSheetId="0" hidden="1">'1011'!$A$3:$S$103</definedName>
    <definedName name="Z_F58B349B_F3C7_48DF_B384_6734A2155381_.wvu.PrintArea" localSheetId="1" hidden="1">'1021'!$A$3:$S$172</definedName>
    <definedName name="Z_F58B349B_F3C7_48DF_B384_6734A2155381_.wvu.PrintArea" localSheetId="2" hidden="1">'1022'!$A$3:$S$152</definedName>
    <definedName name="Z_F58B349B_F3C7_48DF_B384_6734A2155381_.wvu.PrintArea" localSheetId="3" hidden="1">'1031'!$A$3:$S$97</definedName>
    <definedName name="Z_F58B349B_F3C7_48DF_B384_6734A2155381_.wvu.PrintArea" localSheetId="4" hidden="1">'1032'!$A$3:$S$170</definedName>
    <definedName name="Z_F58B349B_F3C7_48DF_B384_6734A2155381_.wvu.PrintArea" localSheetId="5" hidden="1">'1041'!$A$3:$S$163</definedName>
    <definedName name="Z_F58B349B_F3C7_48DF_B384_6734A2155381_.wvu.PrintArea" localSheetId="6" hidden="1">'1061'!$A$3:$S$158</definedName>
    <definedName name="Z_F58B349B_F3C7_48DF_B384_6734A2155381_.wvu.PrintArea" localSheetId="7" hidden="1">'1071'!$A$3:$S$150</definedName>
    <definedName name="Z_F58B349B_F3C7_48DF_B384_6734A2155381_.wvu.PrintArea" localSheetId="8" hidden="1">'1081'!$A$3:$S$100</definedName>
    <definedName name="Z_F58B349B_F3C7_48DF_B384_6734A2155381_.wvu.PrintArea" localSheetId="9" hidden="1">'1091'!$A$3:$S$147</definedName>
    <definedName name="Z_F58B349B_F3C7_48DF_B384_6734A2155381_.wvu.PrintArea" localSheetId="10" hidden="1">'1101'!$A$3:$S$165</definedName>
    <definedName name="Z_F58B349B_F3C7_48DF_B384_6734A2155381_.wvu.PrintArea" localSheetId="11" hidden="1">'1111'!$A$3:$S$67</definedName>
    <definedName name="Z_F58B349B_F3C7_48DF_B384_6734A2155381_.wvu.PrintArea" localSheetId="12" hidden="1">'1131'!$A$3:$S$142</definedName>
    <definedName name="Z_F58B349B_F3C7_48DF_B384_6734A2155381_.wvu.PrintArea" localSheetId="26" hidden="1">'1201'!$A$3:$S$87</definedName>
    <definedName name="Z_F58B349B_F3C7_48DF_B384_6734A2155381_.wvu.PrintArea" localSheetId="21" hidden="1">'1999-18-17-GPS'!$A$3:$S$65</definedName>
    <definedName name="Z_F58B349B_F3C7_48DF_B384_6734A2155381_.wvu.PrintArea" localSheetId="25" hidden="1">'20% Economic 8918'!$A$3:$S$35</definedName>
    <definedName name="Z_F58B349B_F3C7_48DF_B384_6734A2155381_.wvu.PrintArea" localSheetId="24" hidden="1">'20% Social 3918-6918-4919'!$A$3:$S$63</definedName>
    <definedName name="Z_F58B349B_F3C7_48DF_B384_6734A2155381_.wvu.PrintArea" localSheetId="19" hidden="1">'3361 (1)'!$A$3:$S$132</definedName>
    <definedName name="Z_F58B349B_F3C7_48DF_B384_6734A2155381_.wvu.PrintArea" localSheetId="18" hidden="1">'4411'!$A$3:$S$171</definedName>
    <definedName name="Z_F58B349B_F3C7_48DF_B384_6734A2155381_.wvu.PrintArea" localSheetId="17" hidden="1">'4421'!$A$3:$S$167</definedName>
    <definedName name="Z_F58B349B_F3C7_48DF_B384_6734A2155381_.wvu.PrintArea" localSheetId="13" hidden="1">'7611'!$A$3:$S$160</definedName>
    <definedName name="Z_F58B349B_F3C7_48DF_B384_6734A2155381_.wvu.PrintArea" localSheetId="14" hidden="1">'8711'!$A$3:$S$105</definedName>
    <definedName name="Z_F58B349B_F3C7_48DF_B384_6734A2155381_.wvu.PrintArea" localSheetId="15" hidden="1">'8721'!$A$3:$S$155</definedName>
    <definedName name="Z_F58B349B_F3C7_48DF_B384_6734A2155381_.wvu.PrintArea" localSheetId="16" hidden="1">'8751'!$A$3:$S$175</definedName>
    <definedName name="Z_F58B349B_F3C7_48DF_B384_6734A2155381_.wvu.PrintArea" localSheetId="27" hidden="1">'9940'!$A$3:$S$132</definedName>
    <definedName name="Z_F58B349B_F3C7_48DF_B384_6734A2155381_.wvu.PrintArea" localSheetId="28" hidden="1">'9999'!$A$3:$S$34</definedName>
    <definedName name="Z_F58B349B_F3C7_48DF_B384_6734A2155381_.wvu.PrintArea" localSheetId="23" hidden="1">'GF-Infra Economic 8752-53'!$A$3:$S$53</definedName>
    <definedName name="Z_F58B349B_F3C7_48DF_B384_6734A2155381_.wvu.PrintArea" localSheetId="22" hidden="1">'GF-Infra Social 3999-49-69'!$A$3:$S$67</definedName>
    <definedName name="Z_F58B349B_F3C7_48DF_B384_6734A2155381_.wvu.PrintTitles" localSheetId="0" hidden="1">'1011'!$3:$16</definedName>
    <definedName name="Z_F58B349B_F3C7_48DF_B384_6734A2155381_.wvu.PrintTitles" localSheetId="1" hidden="1">'1021'!$3:$16</definedName>
    <definedName name="Z_F58B349B_F3C7_48DF_B384_6734A2155381_.wvu.PrintTitles" localSheetId="2" hidden="1">'1022'!$3:$15</definedName>
    <definedName name="Z_F58B349B_F3C7_48DF_B384_6734A2155381_.wvu.PrintTitles" localSheetId="3" hidden="1">'1031'!$3:$16</definedName>
    <definedName name="Z_F58B349B_F3C7_48DF_B384_6734A2155381_.wvu.PrintTitles" localSheetId="4" hidden="1">'1032'!$3:$16</definedName>
    <definedName name="Z_F58B349B_F3C7_48DF_B384_6734A2155381_.wvu.PrintTitles" localSheetId="5" hidden="1">'1041'!$3:$16</definedName>
    <definedName name="Z_F58B349B_F3C7_48DF_B384_6734A2155381_.wvu.PrintTitles" localSheetId="6" hidden="1">'1061'!$3:$16</definedName>
    <definedName name="Z_F58B349B_F3C7_48DF_B384_6734A2155381_.wvu.PrintTitles" localSheetId="7" hidden="1">'1071'!$3:$16</definedName>
    <definedName name="Z_F58B349B_F3C7_48DF_B384_6734A2155381_.wvu.PrintTitles" localSheetId="8" hidden="1">'1081'!$3:$16</definedName>
    <definedName name="Z_F58B349B_F3C7_48DF_B384_6734A2155381_.wvu.PrintTitles" localSheetId="9" hidden="1">'1091'!$3:$16</definedName>
    <definedName name="Z_F58B349B_F3C7_48DF_B384_6734A2155381_.wvu.PrintTitles" localSheetId="10" hidden="1">'1101'!$3:$16</definedName>
    <definedName name="Z_F58B349B_F3C7_48DF_B384_6734A2155381_.wvu.PrintTitles" localSheetId="11" hidden="1">'1111'!$3:$16</definedName>
    <definedName name="Z_F58B349B_F3C7_48DF_B384_6734A2155381_.wvu.PrintTitles" localSheetId="12" hidden="1">'1131'!$3:$16</definedName>
    <definedName name="Z_F58B349B_F3C7_48DF_B384_6734A2155381_.wvu.PrintTitles" localSheetId="26" hidden="1">'1201'!$3:$16</definedName>
    <definedName name="Z_F58B349B_F3C7_48DF_B384_6734A2155381_.wvu.PrintTitles" localSheetId="21" hidden="1">'1999-18-17-GPS'!$3:$16</definedName>
    <definedName name="Z_F58B349B_F3C7_48DF_B384_6734A2155381_.wvu.PrintTitles" localSheetId="25" hidden="1">'20% Economic 8918'!$3:$16</definedName>
    <definedName name="Z_F58B349B_F3C7_48DF_B384_6734A2155381_.wvu.PrintTitles" localSheetId="24" hidden="1">'20% Social 3918-6918-4919'!$3:$16</definedName>
    <definedName name="Z_F58B349B_F3C7_48DF_B384_6734A2155381_.wvu.PrintTitles" localSheetId="19" hidden="1">'3361 (1)'!$3:$16</definedName>
    <definedName name="Z_F58B349B_F3C7_48DF_B384_6734A2155381_.wvu.PrintTitles" localSheetId="20" hidden="1">'3361 (2)'!$3:$16</definedName>
    <definedName name="Z_F58B349B_F3C7_48DF_B384_6734A2155381_.wvu.PrintTitles" localSheetId="18" hidden="1">'4411'!$3:$16</definedName>
    <definedName name="Z_F58B349B_F3C7_48DF_B384_6734A2155381_.wvu.PrintTitles" localSheetId="17" hidden="1">'4421'!$3:$16</definedName>
    <definedName name="Z_F58B349B_F3C7_48DF_B384_6734A2155381_.wvu.PrintTitles" localSheetId="13" hidden="1">'7611'!$3:$16</definedName>
    <definedName name="Z_F58B349B_F3C7_48DF_B384_6734A2155381_.wvu.PrintTitles" localSheetId="14" hidden="1">'8711'!$3:$16</definedName>
    <definedName name="Z_F58B349B_F3C7_48DF_B384_6734A2155381_.wvu.PrintTitles" localSheetId="15" hidden="1">'8721'!$3:$16</definedName>
    <definedName name="Z_F58B349B_F3C7_48DF_B384_6734A2155381_.wvu.PrintTitles" localSheetId="16" hidden="1">'8751'!$3:$16</definedName>
    <definedName name="Z_F58B349B_F3C7_48DF_B384_6734A2155381_.wvu.PrintTitles" localSheetId="27" hidden="1">'9940'!$3:$16</definedName>
    <definedName name="Z_F58B349B_F3C7_48DF_B384_6734A2155381_.wvu.PrintTitles" localSheetId="28" hidden="1">'9999'!$3:$16</definedName>
    <definedName name="Z_F58B349B_F3C7_48DF_B384_6734A2155381_.wvu.PrintTitles" localSheetId="23" hidden="1">'GF-Infra Economic 8752-53'!$3:$16</definedName>
    <definedName name="Z_F58B349B_F3C7_48DF_B384_6734A2155381_.wvu.PrintTitles" localSheetId="22" hidden="1">'GF-Infra Social 3999-49-69'!$3:$16</definedName>
    <definedName name="Z_F58B349B_F3C7_48DF_B384_6734A2155381_.wvu.Rows" localSheetId="1" hidden="1">'1021'!$24:$31,'1021'!$39:$40,'1021'!$43:$43,'1021'!$48:$48,'1021'!$50:$56,'1021'!$58:$62,'1021'!$64:$67,'1021'!$69:$92,'1021'!$98:$111,'1021'!$117:$126,'1021'!$129:$130,'1021'!$132:$135,'1021'!$137:$150,'1021'!$158:$164</definedName>
    <definedName name="Z_F58B349B_F3C7_48DF_B384_6734A2155381_.wvu.Rows" localSheetId="4" hidden="1">'1032'!$20:$20,'1032'!$25:$32,'1032'!$40:$41,'1032'!$44:$44,'1032'!$57:$57,'1032'!$59:$71,'1032'!$73:$80,'1032'!$82:$90,'1032'!$92:$120,'1032'!$125:$135,'1032'!$137:$141,'1032'!$143:$157</definedName>
    <definedName name="Z_F58B349B_F3C7_48DF_B384_6734A2155381_.wvu.Rows" localSheetId="5" hidden="1">'1041'!$20:$20,'1041'!$25:$32,'1041'!$40:$41,'1041'!$44:$44,'1041'!$50:$50,'1041'!$52:$58,'1041'!$60:$66,'1041'!$69:$113,'1041'!$117:$127,'1041'!$131:$135,'1041'!$137:$151</definedName>
    <definedName name="Z_F58B349B_F3C7_48DF_B384_6734A2155381_.wvu.Rows" localSheetId="6" hidden="1">'1061'!$19:$19,'1061'!$24:$31,'1061'!$39:$40,'1061'!$43:$43,'1061'!$48:$48,'1061'!$50:$50,'1061'!$53:$57,'1061'!$59:$63,'1061'!$70:$73,'1061'!$85:$112,'1061'!$117:$125,'1061'!$127:$127,'1061'!$129:$130,'1061'!$132:$143,'1061'!$145:$147</definedName>
    <definedName name="Z_F58B349B_F3C7_48DF_B384_6734A2155381_.wvu.Rows" localSheetId="9" hidden="1">'1091'!$19:$19,'1091'!$24:$30,'1091'!$39:$40,'1091'!$43:$43,'1091'!$53:$79,'1091'!$81:$93</definedName>
    <definedName name="Z_F58B349B_F3C7_48DF_B384_6734A2155381_.wvu.Rows" localSheetId="10" hidden="1">'1101'!$19:$19,'1101'!$24:$31,'1101'!$39:$39,'1101'!$43:$43,'1101'!$53:$53,'1101'!$55:$55,'1101'!$57:$62,'1101'!$64:$71,'1101'!$73:$100,'1101'!$103:$117,'1101'!$121:$131,'1101'!$134:$137,'1101'!$139:$153</definedName>
    <definedName name="Z_F58B349B_F3C7_48DF_B384_6734A2155381_.wvu.Rows" localSheetId="11" hidden="1">'1111'!$18:$18,'1111'!$22:$55</definedName>
    <definedName name="Z_F58B349B_F3C7_48DF_B384_6734A2155381_.wvu.Rows" localSheetId="26" hidden="1">'1201'!$33:$33,'1201'!$46:$76</definedName>
    <definedName name="Z_F58B349B_F3C7_48DF_B384_6734A2155381_.wvu.Rows" localSheetId="21" hidden="1">'1999-18-17-GPS'!$26:$26,'1999-18-17-GPS'!$28:$30,'1999-18-17-GPS'!$34:$36,'1999-18-17-GPS'!$38:$54</definedName>
    <definedName name="Z_F58B349B_F3C7_48DF_B384_6734A2155381_.wvu.Rows" localSheetId="19" hidden="1">'3361 (1)'!$19:$28,'3361 (1)'!$30:$34,'3361 (1)'!$36:$36,'3361 (1)'!$38:$39,'3361 (1)'!$42:$62,'3361 (1)'!$66:$67,'3361 (1)'!$70:$70,'3361 (1)'!$72:$84,'3361 (1)'!$87:$97,'3361 (1)'!$100:$115,'3361 (1)'!$118:$118,'3361 (1)'!$120:$121</definedName>
    <definedName name="Z_F58B349B_F3C7_48DF_B384_6734A2155381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F58B349B_F3C7_48DF_B384_6734A2155381_.wvu.Rows" localSheetId="18" hidden="1">'4411'!$28:$28,'4411'!$38:$38,'4411'!$46:$53,'4411'!$57:$61,'4411'!$65:$65,'4411'!$67:$112,'4411'!$120:$130,'4411'!$133:$134,'4411'!$136:$155,'4411'!$158:$158</definedName>
    <definedName name="Z_F58B349B_F3C7_48DF_B384_6734A2155381_.wvu.Rows" localSheetId="17" hidden="1">'4421'!$38:$38,'4421'!$48:$48,'4421'!$50:$50,'4421'!$52:$53,'4421'!$55:$55,'4421'!$59:$63,'4421'!$67:$67,'4421'!$70:$70,'4421'!$72:$85,'4421'!$88:$88,'4421'!$90:$94,'4421'!$96:$97,'4421'!$100:$100,'4421'!$102:$111,'4421'!$113:$114,'4421'!$117:$127,'4421'!$130:$131,'4421'!$133:$135,'4421'!$137:$141,'4421'!$143:$145,'4421'!$147:$147,'4421'!$150:$151</definedName>
    <definedName name="Z_F58B349B_F3C7_48DF_B384_6734A2155381_.wvu.Rows" localSheetId="13" hidden="1">'7611'!$19:$19,'7611'!$24:$28,'7611'!$30:$31,'7611'!$39:$41,'7611'!$43:$43,'7611'!$48:$48,'7611'!$50:$50,'7611'!$52:$53,'7611'!$55:$56,'7611'!$59:$62,'7611'!$65:$68,'7611'!$70:$94,'7611'!$95:$97,'7611'!$101:$110,'7611'!$115:$125,'7611'!$128:$134,'7611'!$138:$148</definedName>
    <definedName name="Z_F58B349B_F3C7_48DF_B384_6734A2155381_.wvu.Rows" localSheetId="14" hidden="1">'8711'!$19:$19,'8711'!$24:$28,'8711'!$30:$31,'8711'!$39:$40,'8711'!$43:$43,'8711'!$48:$48,'8711'!$50:$51,'8711'!$57:$67,'8711'!$69:$94</definedName>
    <definedName name="Z_F58B349B_F3C7_48DF_B384_6734A2155381_.wvu.Rows" localSheetId="15" hidden="1">'8721'!$19:$19,'8721'!$24:$28,'8721'!$30:$31,'8721'!$39:$40,'8721'!$43:$43,'8721'!$49:$49,'8721'!$51:$52,'8721'!$58:$58,'8721'!$60:$107,'8721'!$111:$120,'8721'!$122:$127,'8721'!$129:$140,'8721'!$143:$143</definedName>
    <definedName name="Z_F58B349B_F3C7_48DF_B384_6734A2155381_.wvu.Rows" localSheetId="16" hidden="1">'8751'!$19:$19,'8751'!$24:$32,'8751'!$40:$41,'8751'!$44:$44,'8751'!$58:$58,'8751'!$60:$67,'8751'!$69:$73,'8751'!$75:$85,'8751'!$87:$105,'8751'!$108:$122,'8751'!$130:$140,'8751'!$143:$146,'8751'!$148:$157,'8751'!$160:$160,'8751'!$162:$163</definedName>
    <definedName name="Z_F58B349B_F3C7_48DF_B384_6734A2155381_.wvu.Rows" localSheetId="27" hidden="1">'9940'!$18:$19,'9940'!$21:$26,'9940'!$29:$35,'9940'!$38:$66,'9940'!$69:$86,'9940'!$95:$97,'9940'!$102:$107,'9940'!$109:$112,'9940'!$115:$115,'9940'!$118:$119</definedName>
    <definedName name="Z_FDC408F5_353B_4693_B047_C7E3A1392206_.wvu.PrintArea" localSheetId="0" hidden="1">'1011'!$A$1:$S$103</definedName>
    <definedName name="Z_FDC408F5_353B_4693_B047_C7E3A1392206_.wvu.PrintArea" localSheetId="1" hidden="1">'1021'!$A$1:$S$172</definedName>
    <definedName name="Z_FDC408F5_353B_4693_B047_C7E3A1392206_.wvu.PrintArea" localSheetId="2" hidden="1">'1022'!$A$1:$S$152</definedName>
    <definedName name="Z_FDC408F5_353B_4693_B047_C7E3A1392206_.wvu.PrintArea" localSheetId="3" hidden="1">'1031'!$A$1:$S$97</definedName>
    <definedName name="Z_FDC408F5_353B_4693_B047_C7E3A1392206_.wvu.PrintArea" localSheetId="4" hidden="1">'1032'!$A$1:$S$170</definedName>
    <definedName name="Z_FDC408F5_353B_4693_B047_C7E3A1392206_.wvu.PrintArea" localSheetId="5" hidden="1">'1041'!$A$1:$S$163</definedName>
    <definedName name="Z_FDC408F5_353B_4693_B047_C7E3A1392206_.wvu.PrintArea" localSheetId="6" hidden="1">'1061'!$A$1:$S$158</definedName>
    <definedName name="Z_FDC408F5_353B_4693_B047_C7E3A1392206_.wvu.PrintArea" localSheetId="7" hidden="1">'1071'!$A$1:$S$150</definedName>
    <definedName name="Z_FDC408F5_353B_4693_B047_C7E3A1392206_.wvu.PrintArea" localSheetId="8" hidden="1">'1081'!$A$1:$S$100</definedName>
    <definedName name="Z_FDC408F5_353B_4693_B047_C7E3A1392206_.wvu.PrintArea" localSheetId="9" hidden="1">'1091'!$A$1:$S$147</definedName>
    <definedName name="Z_FDC408F5_353B_4693_B047_C7E3A1392206_.wvu.PrintArea" localSheetId="10" hidden="1">'1101'!$A$1:$S$165</definedName>
    <definedName name="Z_FDC408F5_353B_4693_B047_C7E3A1392206_.wvu.PrintArea" localSheetId="11" hidden="1">'1111'!$A$1:$S$67</definedName>
    <definedName name="Z_FDC408F5_353B_4693_B047_C7E3A1392206_.wvu.PrintArea" localSheetId="12" hidden="1">'1131'!$A$1:$S$142</definedName>
    <definedName name="Z_FDC408F5_353B_4693_B047_C7E3A1392206_.wvu.PrintArea" localSheetId="26" hidden="1">'1201'!$A$1:$S$87</definedName>
    <definedName name="Z_FDC408F5_353B_4693_B047_C7E3A1392206_.wvu.PrintArea" localSheetId="21" hidden="1">'1999-18-17-GPS'!$A$1:$S$65</definedName>
    <definedName name="Z_FDC408F5_353B_4693_B047_C7E3A1392206_.wvu.PrintArea" localSheetId="25" hidden="1">'20% Economic 8918'!$A$1:$S$35</definedName>
    <definedName name="Z_FDC408F5_353B_4693_B047_C7E3A1392206_.wvu.PrintArea" localSheetId="24" hidden="1">'20% Social 3918-6918-4919'!$A$1:$S$63</definedName>
    <definedName name="Z_FDC408F5_353B_4693_B047_C7E3A1392206_.wvu.PrintArea" localSheetId="19" hidden="1">'3361 (1)'!$A$1:$S$132</definedName>
    <definedName name="Z_FDC408F5_353B_4693_B047_C7E3A1392206_.wvu.PrintArea" localSheetId="20" hidden="1">'3361 (2)'!$A$1:$S$134</definedName>
    <definedName name="Z_FDC408F5_353B_4693_B047_C7E3A1392206_.wvu.PrintArea" localSheetId="18" hidden="1">'4411'!$A$1:$S$171</definedName>
    <definedName name="Z_FDC408F5_353B_4693_B047_C7E3A1392206_.wvu.PrintArea" localSheetId="17" hidden="1">'4421'!$A$1:$S$167</definedName>
    <definedName name="Z_FDC408F5_353B_4693_B047_C7E3A1392206_.wvu.PrintArea" localSheetId="13" hidden="1">'7611'!$A$1:$S$160</definedName>
    <definedName name="Z_FDC408F5_353B_4693_B047_C7E3A1392206_.wvu.PrintArea" localSheetId="14" hidden="1">'8711'!$A$1:$S$105</definedName>
    <definedName name="Z_FDC408F5_353B_4693_B047_C7E3A1392206_.wvu.PrintArea" localSheetId="15" hidden="1">'8721'!$A$1:$S$155</definedName>
    <definedName name="Z_FDC408F5_353B_4693_B047_C7E3A1392206_.wvu.PrintArea" localSheetId="16" hidden="1">'8751'!$A$1:$S$175</definedName>
    <definedName name="Z_FDC408F5_353B_4693_B047_C7E3A1392206_.wvu.PrintArea" localSheetId="27" hidden="1">'9940'!$A$1:$S$132</definedName>
    <definedName name="Z_FDC408F5_353B_4693_B047_C7E3A1392206_.wvu.PrintArea" localSheetId="28" hidden="1">'9999'!$A$1:$S$34</definedName>
    <definedName name="Z_FDC408F5_353B_4693_B047_C7E3A1392206_.wvu.PrintArea" localSheetId="23" hidden="1">'GF-Infra Economic 8752-53'!$A$1:$S$53</definedName>
    <definedName name="Z_FDC408F5_353B_4693_B047_C7E3A1392206_.wvu.PrintArea" localSheetId="22" hidden="1">'GF-Infra Social 3999-49-69'!$A$1:$R$67</definedName>
    <definedName name="Z_FDC408F5_353B_4693_B047_C7E3A1392206_.wvu.PrintTitles" localSheetId="0" hidden="1">'1011'!$1:$16</definedName>
    <definedName name="Z_FDC408F5_353B_4693_B047_C7E3A1392206_.wvu.PrintTitles" localSheetId="1" hidden="1">'1021'!$3:$16</definedName>
    <definedName name="Z_FDC408F5_353B_4693_B047_C7E3A1392206_.wvu.PrintTitles" localSheetId="2" hidden="1">'1022'!$3:$15</definedName>
    <definedName name="Z_FDC408F5_353B_4693_B047_C7E3A1392206_.wvu.PrintTitles" localSheetId="3" hidden="1">'1031'!$3:$16</definedName>
    <definedName name="Z_FDC408F5_353B_4693_B047_C7E3A1392206_.wvu.PrintTitles" localSheetId="4" hidden="1">'1032'!$3:$16</definedName>
    <definedName name="Z_FDC408F5_353B_4693_B047_C7E3A1392206_.wvu.PrintTitles" localSheetId="5" hidden="1">'1041'!$3:$16</definedName>
    <definedName name="Z_FDC408F5_353B_4693_B047_C7E3A1392206_.wvu.PrintTitles" localSheetId="6" hidden="1">'1061'!$3:$16</definedName>
    <definedName name="Z_FDC408F5_353B_4693_B047_C7E3A1392206_.wvu.PrintTitles" localSheetId="7" hidden="1">'1071'!$3:$16</definedName>
    <definedName name="Z_FDC408F5_353B_4693_B047_C7E3A1392206_.wvu.PrintTitles" localSheetId="8" hidden="1">'1081'!$3:$16</definedName>
    <definedName name="Z_FDC408F5_353B_4693_B047_C7E3A1392206_.wvu.PrintTitles" localSheetId="9" hidden="1">'1091'!$3:$16</definedName>
    <definedName name="Z_FDC408F5_353B_4693_B047_C7E3A1392206_.wvu.PrintTitles" localSheetId="10" hidden="1">'1101'!$3:$16</definedName>
    <definedName name="Z_FDC408F5_353B_4693_B047_C7E3A1392206_.wvu.PrintTitles" localSheetId="11" hidden="1">'1111'!$3:$16</definedName>
    <definedName name="Z_FDC408F5_353B_4693_B047_C7E3A1392206_.wvu.PrintTitles" localSheetId="12" hidden="1">'1131'!$3:$16</definedName>
    <definedName name="Z_FDC408F5_353B_4693_B047_C7E3A1392206_.wvu.PrintTitles" localSheetId="26" hidden="1">'1201'!$3:$16</definedName>
    <definedName name="Z_FDC408F5_353B_4693_B047_C7E3A1392206_.wvu.PrintTitles" localSheetId="21" hidden="1">'1999-18-17-GPS'!$3:$16</definedName>
    <definedName name="Z_FDC408F5_353B_4693_B047_C7E3A1392206_.wvu.PrintTitles" localSheetId="25" hidden="1">'20% Economic 8918'!$3:$16</definedName>
    <definedName name="Z_FDC408F5_353B_4693_B047_C7E3A1392206_.wvu.PrintTitles" localSheetId="24" hidden="1">'20% Social 3918-6918-4919'!$3:$16</definedName>
    <definedName name="Z_FDC408F5_353B_4693_B047_C7E3A1392206_.wvu.PrintTitles" localSheetId="19" hidden="1">'3361 (1)'!$3:$16</definedName>
    <definedName name="Z_FDC408F5_353B_4693_B047_C7E3A1392206_.wvu.PrintTitles" localSheetId="20" hidden="1">'3361 (2)'!$3:$16</definedName>
    <definedName name="Z_FDC408F5_353B_4693_B047_C7E3A1392206_.wvu.PrintTitles" localSheetId="18" hidden="1">'4411'!$3:$16</definedName>
    <definedName name="Z_FDC408F5_353B_4693_B047_C7E3A1392206_.wvu.PrintTitles" localSheetId="17" hidden="1">'4421'!$3:$16</definedName>
    <definedName name="Z_FDC408F5_353B_4693_B047_C7E3A1392206_.wvu.PrintTitles" localSheetId="13" hidden="1">'7611'!$3:$16</definedName>
    <definedName name="Z_FDC408F5_353B_4693_B047_C7E3A1392206_.wvu.PrintTitles" localSheetId="14" hidden="1">'8711'!$3:$16</definedName>
    <definedName name="Z_FDC408F5_353B_4693_B047_C7E3A1392206_.wvu.PrintTitles" localSheetId="15" hidden="1">'8721'!$3:$16</definedName>
    <definedName name="Z_FDC408F5_353B_4693_B047_C7E3A1392206_.wvu.PrintTitles" localSheetId="16" hidden="1">'8751'!$3:$16</definedName>
    <definedName name="Z_FDC408F5_353B_4693_B047_C7E3A1392206_.wvu.PrintTitles" localSheetId="27" hidden="1">'9940'!$3:$16</definedName>
    <definedName name="Z_FDC408F5_353B_4693_B047_C7E3A1392206_.wvu.PrintTitles" localSheetId="28" hidden="1">'9999'!$3:$16</definedName>
    <definedName name="Z_FDC408F5_353B_4693_B047_C7E3A1392206_.wvu.PrintTitles" localSheetId="23" hidden="1">'GF-Infra Economic 8752-53'!$3:$16</definedName>
    <definedName name="Z_FDC408F5_353B_4693_B047_C7E3A1392206_.wvu.PrintTitles" localSheetId="22" hidden="1">'GF-Infra Social 3999-49-69'!$3:$16</definedName>
    <definedName name="Z_FDC408F5_353B_4693_B047_C7E3A1392206_.wvu.Rows" localSheetId="0" hidden="1">'1011'!$26:$26,'1011'!$61:$62,'1011'!$85:$85,'1011'!$90:$91</definedName>
    <definedName name="Z_FDC408F5_353B_4693_B047_C7E3A1392206_.wvu.Rows" localSheetId="1" hidden="1">'1021'!$24:$28,'1021'!$30:$31,'1021'!$39:$40,'1021'!$43:$43,'1021'!$48:$48,'1021'!$50:$56,'1021'!$58:$62,'1021'!$64:$67,'1021'!$69:$93,'1021'!$95:$96,'1021'!$98:$111,'1021'!$117:$127,'1021'!$129:$135,'1021'!$137:$150,'1021'!$158:$164</definedName>
    <definedName name="Z_FDC408F5_353B_4693_B047_C7E3A1392206_.wvu.Rows" localSheetId="2" hidden="1">'1022'!$33:$33,'1022'!$38:$38,'1022'!$40:$46,'1022'!$48:$52,'1022'!$54:$56,'1022'!$60:$61,'1022'!$64:$64,'1022'!$68:$71,'1022'!$74:$103,'1022'!$106:$116,'1022'!$119:$124,'1022'!$127:$139</definedName>
    <definedName name="Z_FDC408F5_353B_4693_B047_C7E3A1392206_.wvu.Rows" localSheetId="3" hidden="1">'1031'!$46:$48,'1031'!$52:$53,'1031'!$55:$55,'1031'!$77:$80,'1031'!$84:$85</definedName>
    <definedName name="Z_FDC408F5_353B_4693_B047_C7E3A1392206_.wvu.Rows" localSheetId="4" hidden="1">'1032'!$20:$20,'1032'!$25:$29,'1032'!$31:$32,'1032'!$40:$41,'1032'!$57:$57,'1032'!$59:$71,'1032'!$73:$80,'1032'!$82:$90,'1032'!$92:$121,'1032'!$125:$159</definedName>
    <definedName name="Z_FDC408F5_353B_4693_B047_C7E3A1392206_.wvu.Rows" localSheetId="5" hidden="1">'1041'!$20:$20,'1041'!$25:$29,'1041'!$31:$32,'1041'!$40:$41,'1041'!$44:$44,'1041'!$50:$58,'1041'!$60:$66,'1041'!$69:$113,'1041'!$117:$153</definedName>
    <definedName name="Z_FDC408F5_353B_4693_B047_C7E3A1392206_.wvu.Rows" localSheetId="6" hidden="1">'1061'!$19:$19,'1061'!$24:$28,'1061'!$30:$31,'1061'!$39:$40,'1061'!$43:$43,'1061'!$48:$50,'1061'!$52:$57,'1061'!$59:$63,'1061'!$70:$72,'1061'!$85:$112,'1061'!$117:$125,'1061'!$129:$143,'1061'!$145:$147</definedName>
    <definedName name="Z_FDC408F5_353B_4693_B047_C7E3A1392206_.wvu.Rows" localSheetId="7" hidden="1">'1071'!$19:$19,'1071'!$24:$28,'1071'!$30:$31,'1071'!$39:$40,'1071'!$43:$43,'1071'!$48:$50,'1071'!$52:$57,'1071'!$59:$63,'1071'!$65:$113,'1071'!$116:$139</definedName>
    <definedName name="Z_FDC408F5_353B_4693_B047_C7E3A1392206_.wvu.Rows" localSheetId="8" hidden="1">'1081'!$19:$19,'1081'!$24:$28,'1081'!$30:$31,'1081'!$39:$40,'1081'!$43:$43,'1081'!$49:$50,'1081'!$57:$67,'1081'!$69:$74,'1081'!$76:$88</definedName>
    <definedName name="Z_FDC408F5_353B_4693_B047_C7E3A1392206_.wvu.Rows" localSheetId="9" hidden="1">'1091'!$19:$19,'1091'!$24:$28,'1091'!$30:$30,'1091'!$39:$40,'1091'!$43:$43,'1091'!$48:$48,'1091'!$53:$93,'1091'!$106:$106,'1091'!$111:$111,'1091'!$113:$117,'1091'!$119:$138</definedName>
    <definedName name="Z_FDC408F5_353B_4693_B047_C7E3A1392206_.wvu.Rows" localSheetId="10" hidden="1">'1101'!$19:$19,'1101'!$24:$28,'1101'!$30:$31,'1101'!$39:$40,'1101'!$43:$43,'1101'!$53:$62,'1101'!$64:$71,'1101'!$73:$77,'1101'!$79:$100,'1101'!$103:$117,'1101'!$121:$131,'1101'!$134:$137,'1101'!$140:$153</definedName>
    <definedName name="Z_FDC408F5_353B_4693_B047_C7E3A1392206_.wvu.Rows" localSheetId="11" hidden="1">'1111'!$18:$18,'1111'!$22:$55</definedName>
    <definedName name="Z_FDC408F5_353B_4693_B047_C7E3A1392206_.wvu.Rows" localSheetId="12" hidden="1">'1131'!$19:$19,'1131'!$24:$28,'1131'!$30:$31,'1131'!$39:$41,'1131'!$43:$43,'1131'!$48:$48,'1131'!$52:$95,'1131'!$99:$109,'1131'!$111:$114,'1131'!$116:$117,'1131'!$119:$130</definedName>
    <definedName name="Z_FDC408F5_353B_4693_B047_C7E3A1392206_.wvu.Rows" localSheetId="26" hidden="1">'1201'!$33:$33,'1201'!$39:$42,'1201'!$46:$76</definedName>
    <definedName name="Z_FDC408F5_353B_4693_B047_C7E3A1392206_.wvu.Rows" localSheetId="21" hidden="1">'1999-18-17-GPS'!$26:$26,'1999-18-17-GPS'!$28:$30,'1999-18-17-GPS'!$35:$35,'1999-18-17-GPS'!$38:$54</definedName>
    <definedName name="Z_FDC408F5_353B_4693_B047_C7E3A1392206_.wvu.Rows" localSheetId="24" hidden="1">'20% Social 3918-6918-4919'!$49:$49</definedName>
    <definedName name="Z_FDC408F5_353B_4693_B047_C7E3A1392206_.wvu.Rows" localSheetId="19" hidden="1">'3361 (1)'!$19:$28,'3361 (1)'!$30:$34,'3361 (1)'!$36:$36,'3361 (1)'!$38:$39,'3361 (1)'!$42:$63,'3361 (1)'!$66:$67,'3361 (1)'!$70:$70,'3361 (1)'!$72:$84,'3361 (1)'!$87:$97,'3361 (1)'!$100:$118,'3361 (1)'!$120:$121</definedName>
    <definedName name="Z_FDC408F5_353B_4693_B047_C7E3A1392206_.wvu.Rows" localSheetId="20" hidden="1">'3361 (2)'!$19:$28,'3361 (2)'!$30:$34,'3361 (2)'!$36:$36,'3361 (2)'!$39:$40,'3361 (2)'!$43:$64,'3361 (2)'!$67:$68,'3361 (2)'!$71:$71,'3361 (2)'!$73:$85,'3361 (2)'!$88:$98,'3361 (2)'!$101:$102,'3361 (2)'!$104:$118,'3361 (2)'!$120:$121</definedName>
    <definedName name="Z_FDC408F5_353B_4693_B047_C7E3A1392206_.wvu.Rows" localSheetId="18" hidden="1">'4411'!$26:$26,'4411'!$28:$28,'4411'!$45:$53,'4411'!$57:$61,'4411'!$65:$65,'4411'!$67:$112,'4411'!$132:$160</definedName>
    <definedName name="Z_FDC408F5_353B_4693_B047_C7E3A1392206_.wvu.Rows" localSheetId="17" hidden="1">'4421'!$26:$26,'4421'!$38:$38,'4421'!$48:$48,'4421'!$50:$50,'4421'!$52:$53,'4421'!$55:$55,'4421'!$59:$63,'4421'!$67:$67,'4421'!$70:$70,'4421'!$72:$85,'4421'!$88:$88,'4421'!$90:$94,'4421'!$96:$97,'4421'!$100:$100,'4421'!$102:$111,'4421'!$113:$114,'4421'!$117:$127,'4421'!$130:$147,'4421'!$150:$151</definedName>
    <definedName name="Z_FDC408F5_353B_4693_B047_C7E3A1392206_.wvu.Rows" localSheetId="13" hidden="1">'7611'!$19:$19,'7611'!$24:$28,'7611'!$30:$31,'7611'!$39:$40,'7611'!$43:$43,'7611'!$48:$48,'7611'!$50:$50,'7611'!$52:$53,'7611'!$55:$56,'7611'!$59:$62,'7611'!$65:$68,'7611'!$70:$94,'7611'!$95:$97,'7611'!$101:$110,'7611'!$116:$150</definedName>
    <definedName name="Z_FDC408F5_353B_4693_B047_C7E3A1392206_.wvu.Rows" localSheetId="14" hidden="1">'8711'!$19:$19,'8711'!$24:$28,'8711'!$30:$31,'8711'!$39:$40,'8711'!$43:$43,'8711'!$48:$48,'8711'!$50:$51,'8711'!$55:$55,'8711'!$57:$67,'8711'!$69:$94</definedName>
    <definedName name="Z_FDC408F5_353B_4693_B047_C7E3A1392206_.wvu.Rows" localSheetId="15" hidden="1">'8721'!$19:$19,'8721'!$24:$31,'8721'!$39:$40,'8721'!$43:$43,'8721'!$49:$49,'8721'!$51:$52,'8721'!$58:$58,'8721'!$60:$107,'8721'!$111:$120,'8721'!$122:$127,'8721'!$129:$140,'8721'!$143:$143</definedName>
    <definedName name="Z_FDC408F5_353B_4693_B047_C7E3A1392206_.wvu.Rows" localSheetId="16" hidden="1">'8751'!$19:$19,'8751'!$24:$29,'8751'!$31:$32,'8751'!$40:$41,'8751'!$58:$67,'8751'!$69:$73,'8751'!$75:$85,'8751'!$87:$105,'8751'!$108:$123,'8751'!$130:$140,'8751'!$143:$146,'8751'!$148:$156,'8751'!$158:$158,'8751'!$160:$160,'8751'!$162:$163</definedName>
    <definedName name="Z_FDC408F5_353B_4693_B047_C7E3A1392206_.wvu.Rows" localSheetId="27" hidden="1">'9940'!$18:$19,'9940'!$21:$26,'9940'!$29:$35,'9940'!$38:$66,'9940'!$69:$86,'9940'!$89:$89,'9940'!$95:$97,'9940'!$102:$107,'9940'!$109:$112,'9940'!$115:$119</definedName>
    <definedName name="Z_FDC408F5_353B_4693_B047_C7E3A1392206_.wvu.Rows" localSheetId="23" hidden="1">'GF-Infra Economic 8752-53'!$22:$22,'GF-Infra Economic 8752-53'!$29:$29,'GF-Infra Economic 8752-53'!$36:$39,'GF-Infra Economic 8752-53'!$41:$41,'GF-Infra Economic 8752-53'!$42:$45</definedName>
    <definedName name="Z_FDC408F5_353B_4693_B047_C7E3A1392206_.wvu.Rows" localSheetId="22" hidden="1">'GF-Infra Social 3999-49-69'!$23:$23,'GF-Infra Social 3999-49-69'!$42:$43</definedName>
  </definedNames>
  <calcPr calcId="144525"/>
  <customWorkbookViews>
    <customWorkbookView name="My PC - Personal View" guid="{1998FCB8-1FEB-4076-ACE6-A225EE4366B3}" mergeInterval="0" personalView="1" maximized="1" windowWidth="1362" windowHeight="543" tabRatio="933" activeSheetId="21"/>
    <customWorkbookView name="BUDGET OFFICE - Personal View" guid="{DE3A1FFE-44A0-41BD-98AB-2A2226968564}" mergeInterval="0" personalView="1" maximized="1" windowWidth="1362" windowHeight="543" tabRatio="910" activeSheetId="33"/>
    <customWorkbookView name="my -pc - Personal View" guid="{EE975321-C15E-44A7-AFC6-A307116A4F6E}" mergeInterval="0" personalView="1" maximized="1" xWindow="1" yWindow="1" windowWidth="1366" windowHeight="496" tabRatio="900" activeSheetId="35"/>
    <customWorkbookView name="Twinkle - Personal View" guid="{B830B613-BE6E-4840-91D7-D447FD1BCCD2}" mergeInterval="0" personalView="1" maximized="1" xWindow="-8" yWindow="-8" windowWidth="1382" windowHeight="744" tabRatio="910" activeSheetId="26"/>
    <customWorkbookView name="Administrator - Personal View" guid="{870B4CCF-089A-4C19-A059-259DAAB1F3BC}" mergeInterval="0" personalView="1" maximized="1" xWindow="1" yWindow="1" windowWidth="1309" windowHeight="486" tabRatio="910" activeSheetId="25"/>
    <customWorkbookView name="loreta e. blanquisco - Personal View" guid="{143ACBE7-D869-4474-AA52-641DEA34138E}" mergeInterval="0" personalView="1" maximized="1" windowWidth="1916" windowHeight="803" tabRatio="910" activeSheetId="23"/>
    <customWorkbookView name="USER - Personal View" guid="{F58B349B-F3C7-48DF-B384-6734A2155381}" mergeInterval="0" personalView="1" maximized="1" windowWidth="1916" windowHeight="731" tabRatio="910" activeSheetId="5"/>
    <customWorkbookView name="MyComputer - Personal View" guid="{FDC408F5-353B-4693-B047-C7E3A1392206}" mergeInterval="0" personalView="1" maximized="1" xWindow="1" yWindow="1" windowWidth="1366" windowHeight="496" tabRatio="933" activeSheetId="13" showComments="commIndAndComment"/>
    <customWorkbookView name="PBO - Personal View" guid="{575E8042-A1F4-4988-9C50-0764AD6CB053}" mergeInterval="0" personalView="1" maximized="1" windowWidth="1362" windowHeight="542" tabRatio="933" activeSheetId="3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28" l="1"/>
  <c r="R52" i="29"/>
  <c r="J37" i="1" l="1"/>
  <c r="R20" i="30" l="1"/>
  <c r="P54" i="31" l="1"/>
  <c r="R54" i="31" l="1"/>
  <c r="L54" i="31"/>
  <c r="J54" i="31"/>
  <c r="N36" i="31"/>
  <c r="N35" i="31"/>
  <c r="S25" i="29" l="1"/>
  <c r="J58" i="28"/>
  <c r="R114" i="20" l="1"/>
  <c r="R88" i="1" l="1"/>
  <c r="R86" i="1"/>
  <c r="R70" i="1"/>
  <c r="R69" i="1"/>
  <c r="R68" i="1"/>
  <c r="R67" i="1"/>
  <c r="R66" i="1"/>
  <c r="R65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2" i="1"/>
  <c r="R71" i="1"/>
  <c r="R72" i="1"/>
  <c r="R64" i="1"/>
  <c r="R47" i="1"/>
  <c r="R46" i="1"/>
  <c r="R44" i="1"/>
  <c r="R43" i="1"/>
  <c r="R41" i="1"/>
  <c r="R40" i="1"/>
  <c r="R63" i="1" l="1"/>
  <c r="N41" i="17"/>
  <c r="N139" i="17"/>
  <c r="N138" i="17"/>
  <c r="N44" i="7" l="1"/>
  <c r="P62" i="7"/>
  <c r="N76" i="7"/>
  <c r="P86" i="7"/>
  <c r="N119" i="27"/>
  <c r="N118" i="27"/>
  <c r="N117" i="27"/>
  <c r="N116" i="27"/>
  <c r="N115" i="27"/>
  <c r="N114" i="27"/>
  <c r="N113" i="27"/>
  <c r="N112" i="27"/>
  <c r="N111" i="27"/>
  <c r="N110" i="27"/>
  <c r="N109" i="27"/>
  <c r="N108" i="27"/>
  <c r="N107" i="27"/>
  <c r="N106" i="27"/>
  <c r="N105" i="27"/>
  <c r="N104" i="27"/>
  <c r="N103" i="27"/>
  <c r="N118" i="19" l="1"/>
  <c r="R93" i="21" l="1"/>
  <c r="L91" i="35" l="1"/>
  <c r="L49" i="17"/>
  <c r="R36" i="1" l="1"/>
  <c r="R35" i="1"/>
  <c r="R33" i="1"/>
  <c r="R31" i="1"/>
  <c r="R30" i="1"/>
  <c r="R29" i="1"/>
  <c r="R28" i="1"/>
  <c r="R27" i="1"/>
  <c r="R26" i="1"/>
  <c r="R25" i="1"/>
  <c r="R23" i="1"/>
  <c r="R22" i="1"/>
  <c r="R21" i="1"/>
  <c r="R20" i="1"/>
  <c r="R19" i="1"/>
  <c r="R18" i="1"/>
  <c r="N50" i="11"/>
  <c r="N49" i="11"/>
  <c r="N48" i="11"/>
  <c r="N47" i="11"/>
  <c r="L52" i="11"/>
  <c r="R52" i="11"/>
  <c r="P52" i="11"/>
  <c r="J52" i="11"/>
  <c r="L84" i="1"/>
  <c r="L76" i="1"/>
  <c r="L75" i="1"/>
  <c r="L74" i="1"/>
  <c r="L72" i="1"/>
  <c r="L71" i="1"/>
  <c r="L63" i="1"/>
  <c r="L62" i="1"/>
  <c r="L61" i="1"/>
  <c r="L60" i="1"/>
  <c r="L58" i="1"/>
  <c r="L57" i="1"/>
  <c r="L56" i="1"/>
  <c r="L55" i="1"/>
  <c r="L53" i="1"/>
  <c r="L50" i="1"/>
  <c r="L48" i="1"/>
  <c r="L46" i="1"/>
  <c r="L45" i="1"/>
  <c r="L43" i="1"/>
  <c r="L42" i="1"/>
  <c r="L36" i="1"/>
  <c r="L35" i="1"/>
  <c r="L34" i="1"/>
  <c r="L33" i="1"/>
  <c r="L32" i="1"/>
  <c r="L31" i="1"/>
  <c r="L30" i="1"/>
  <c r="L27" i="1"/>
  <c r="L26" i="1"/>
  <c r="L24" i="1"/>
  <c r="L23" i="1"/>
  <c r="L22" i="1"/>
  <c r="L21" i="1"/>
  <c r="L20" i="1"/>
  <c r="L19" i="1"/>
  <c r="L64" i="1" l="1"/>
  <c r="N30" i="31" l="1"/>
  <c r="J129" i="23"/>
  <c r="J54" i="23"/>
  <c r="J42" i="25"/>
  <c r="J49" i="17"/>
  <c r="J40" i="7"/>
  <c r="R78" i="1" l="1"/>
  <c r="L78" i="1"/>
  <c r="J78" i="1"/>
  <c r="R44" i="24" l="1"/>
  <c r="P44" i="24"/>
  <c r="L44" i="24"/>
  <c r="J44" i="24"/>
  <c r="N41" i="24"/>
  <c r="N24" i="30"/>
  <c r="N56" i="29"/>
  <c r="N46" i="29" l="1"/>
  <c r="N28" i="29"/>
  <c r="N30" i="29"/>
  <c r="N29" i="29"/>
  <c r="N94" i="20" l="1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R119" i="25"/>
  <c r="P119" i="25"/>
  <c r="L119" i="25"/>
  <c r="J119" i="25"/>
  <c r="N36" i="14"/>
  <c r="U41" i="5" l="1"/>
  <c r="R32" i="5" l="1"/>
  <c r="R42" i="5"/>
  <c r="R38" i="5"/>
  <c r="R37" i="5"/>
  <c r="R36" i="5"/>
  <c r="R35" i="5"/>
  <c r="R34" i="5"/>
  <c r="R33" i="5"/>
  <c r="R23" i="5"/>
  <c r="R20" i="5"/>
  <c r="N36" i="28"/>
  <c r="Y38" i="1" l="1"/>
  <c r="Y39" i="1"/>
  <c r="Y79" i="1"/>
  <c r="Y80" i="1"/>
  <c r="U24" i="1"/>
  <c r="U25" i="1"/>
  <c r="U26" i="1"/>
  <c r="W92" i="1"/>
  <c r="X90" i="1"/>
  <c r="Y90" i="1" s="1"/>
  <c r="X91" i="1"/>
  <c r="Y91" i="1" s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40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18" i="1"/>
  <c r="V82" i="1"/>
  <c r="V83" i="1"/>
  <c r="V84" i="1"/>
  <c r="V85" i="1"/>
  <c r="V86" i="1"/>
  <c r="V87" i="1"/>
  <c r="V88" i="1"/>
  <c r="V89" i="1"/>
  <c r="V81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18" i="1"/>
  <c r="U82" i="1"/>
  <c r="U83" i="1"/>
  <c r="U89" i="1"/>
  <c r="V37" i="1" l="1"/>
  <c r="X83" i="1"/>
  <c r="Y83" i="1" s="1"/>
  <c r="X89" i="1"/>
  <c r="Y89" i="1" s="1"/>
  <c r="X26" i="1"/>
  <c r="Y26" i="1" s="1"/>
  <c r="X22" i="1"/>
  <c r="Y22" i="1" s="1"/>
  <c r="X25" i="1"/>
  <c r="Y25" i="1" s="1"/>
  <c r="U81" i="1"/>
  <c r="X81" i="1" s="1"/>
  <c r="V92" i="1"/>
  <c r="X82" i="1"/>
  <c r="Y82" i="1" s="1"/>
  <c r="W37" i="1"/>
  <c r="Y81" i="1" l="1"/>
  <c r="T45" i="31"/>
  <c r="N45" i="31"/>
  <c r="N39" i="31"/>
  <c r="N44" i="31"/>
  <c r="N43" i="31"/>
  <c r="N42" i="31"/>
  <c r="N41" i="31"/>
  <c r="N21" i="31"/>
  <c r="N52" i="31"/>
  <c r="N50" i="31"/>
  <c r="N54" i="31" s="1"/>
  <c r="N24" i="32" l="1"/>
  <c r="P115" i="12" l="1"/>
  <c r="R115" i="12"/>
  <c r="R115" i="13" l="1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6" i="13"/>
  <c r="N65" i="13"/>
  <c r="N64" i="13"/>
  <c r="N58" i="13"/>
  <c r="R32" i="33" l="1"/>
  <c r="J46" i="30"/>
  <c r="L18" i="1" l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2" i="1"/>
  <c r="V40" i="1"/>
  <c r="U85" i="1"/>
  <c r="X85" i="1" s="1"/>
  <c r="Y85" i="1" s="1"/>
  <c r="U87" i="1"/>
  <c r="X87" i="1" s="1"/>
  <c r="Y87" i="1" s="1"/>
  <c r="W72" i="1"/>
  <c r="W78" i="1" s="1"/>
  <c r="U27" i="1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P42" i="1" l="1"/>
  <c r="U71" i="1"/>
  <c r="P71" i="1"/>
  <c r="U67" i="1"/>
  <c r="P67" i="1"/>
  <c r="U59" i="1"/>
  <c r="X59" i="1" s="1"/>
  <c r="P59" i="1"/>
  <c r="U55" i="1"/>
  <c r="X55" i="1" s="1"/>
  <c r="P55" i="1"/>
  <c r="U47" i="1"/>
  <c r="X47" i="1" s="1"/>
  <c r="P47" i="1"/>
  <c r="U43" i="1"/>
  <c r="X43" i="1" s="1"/>
  <c r="P43" i="1"/>
  <c r="U72" i="1"/>
  <c r="X72" i="1" s="1"/>
  <c r="P72" i="1"/>
  <c r="U68" i="1"/>
  <c r="X68" i="1" s="1"/>
  <c r="P68" i="1"/>
  <c r="U60" i="1"/>
  <c r="X60" i="1" s="1"/>
  <c r="P60" i="1"/>
  <c r="U52" i="1"/>
  <c r="X52" i="1" s="1"/>
  <c r="P52" i="1"/>
  <c r="U44" i="1"/>
  <c r="X44" i="1" s="1"/>
  <c r="P44" i="1"/>
  <c r="U88" i="1"/>
  <c r="X88" i="1" s="1"/>
  <c r="P88" i="1"/>
  <c r="U40" i="1"/>
  <c r="X40" i="1" s="1"/>
  <c r="P40" i="1"/>
  <c r="U69" i="1"/>
  <c r="X69" i="1" s="1"/>
  <c r="P69" i="1"/>
  <c r="U65" i="1"/>
  <c r="X65" i="1" s="1"/>
  <c r="P65" i="1"/>
  <c r="U61" i="1"/>
  <c r="X61" i="1" s="1"/>
  <c r="P61" i="1"/>
  <c r="U57" i="1"/>
  <c r="X57" i="1" s="1"/>
  <c r="P57" i="1"/>
  <c r="U53" i="1"/>
  <c r="X53" i="1" s="1"/>
  <c r="P53" i="1"/>
  <c r="U49" i="1"/>
  <c r="X49" i="1" s="1"/>
  <c r="P49" i="1"/>
  <c r="U45" i="1"/>
  <c r="X45" i="1" s="1"/>
  <c r="P45" i="1"/>
  <c r="U41" i="1"/>
  <c r="X41" i="1" s="1"/>
  <c r="P41" i="1"/>
  <c r="U86" i="1"/>
  <c r="X86" i="1" s="1"/>
  <c r="P86" i="1"/>
  <c r="U63" i="1"/>
  <c r="X63" i="1" s="1"/>
  <c r="P63" i="1"/>
  <c r="U51" i="1"/>
  <c r="X51" i="1" s="1"/>
  <c r="P51" i="1"/>
  <c r="U56" i="1"/>
  <c r="X56" i="1" s="1"/>
  <c r="P56" i="1"/>
  <c r="U48" i="1"/>
  <c r="X48" i="1" s="1"/>
  <c r="P48" i="1"/>
  <c r="U84" i="1"/>
  <c r="P84" i="1"/>
  <c r="U70" i="1"/>
  <c r="X70" i="1" s="1"/>
  <c r="P70" i="1"/>
  <c r="U66" i="1"/>
  <c r="X66" i="1" s="1"/>
  <c r="P66" i="1"/>
  <c r="U62" i="1"/>
  <c r="X62" i="1" s="1"/>
  <c r="P62" i="1"/>
  <c r="U58" i="1"/>
  <c r="X58" i="1" s="1"/>
  <c r="P58" i="1"/>
  <c r="U54" i="1"/>
  <c r="X54" i="1" s="1"/>
  <c r="P54" i="1"/>
  <c r="U50" i="1"/>
  <c r="X50" i="1" s="1"/>
  <c r="P50" i="1"/>
  <c r="U46" i="1"/>
  <c r="X46" i="1" s="1"/>
  <c r="P46" i="1"/>
  <c r="U64" i="1"/>
  <c r="X64" i="1" s="1"/>
  <c r="P64" i="1"/>
  <c r="X67" i="1"/>
  <c r="U42" i="1"/>
  <c r="X42" i="1" s="1"/>
  <c r="V71" i="1"/>
  <c r="U35" i="1"/>
  <c r="X35" i="1" s="1"/>
  <c r="Y35" i="1" s="1"/>
  <c r="U19" i="1"/>
  <c r="X19" i="1" s="1"/>
  <c r="Y19" i="1" s="1"/>
  <c r="U36" i="1"/>
  <c r="X36" i="1" s="1"/>
  <c r="Y36" i="1" s="1"/>
  <c r="U32" i="1"/>
  <c r="X32" i="1" s="1"/>
  <c r="Y32" i="1" s="1"/>
  <c r="U28" i="1"/>
  <c r="X28" i="1" s="1"/>
  <c r="Y28" i="1" s="1"/>
  <c r="U20" i="1"/>
  <c r="X20" i="1" s="1"/>
  <c r="Y20" i="1" s="1"/>
  <c r="U34" i="1"/>
  <c r="X34" i="1" s="1"/>
  <c r="Y34" i="1" s="1"/>
  <c r="U30" i="1"/>
  <c r="X30" i="1" s="1"/>
  <c r="Y30" i="1" s="1"/>
  <c r="U31" i="1"/>
  <c r="X31" i="1" s="1"/>
  <c r="Y31" i="1" s="1"/>
  <c r="U23" i="1"/>
  <c r="X23" i="1" s="1"/>
  <c r="Y23" i="1" s="1"/>
  <c r="U33" i="1"/>
  <c r="X33" i="1" s="1"/>
  <c r="Y33" i="1" s="1"/>
  <c r="U29" i="1"/>
  <c r="X29" i="1" s="1"/>
  <c r="Y29" i="1" s="1"/>
  <c r="U21" i="1"/>
  <c r="X21" i="1" s="1"/>
  <c r="Y21" i="1" s="1"/>
  <c r="X24" i="1"/>
  <c r="Y24" i="1" s="1"/>
  <c r="N87" i="24"/>
  <c r="N101" i="35"/>
  <c r="N23" i="33"/>
  <c r="P122" i="11"/>
  <c r="N19" i="11"/>
  <c r="N32" i="16"/>
  <c r="R13" i="16"/>
  <c r="N13" i="16"/>
  <c r="L13" i="16"/>
  <c r="J13" i="16"/>
  <c r="U92" i="1" l="1"/>
  <c r="Y59" i="1"/>
  <c r="Y64" i="1"/>
  <c r="Y49" i="1"/>
  <c r="Y44" i="1"/>
  <c r="Y58" i="1"/>
  <c r="Y63" i="1"/>
  <c r="Y65" i="1"/>
  <c r="Y72" i="1"/>
  <c r="Y66" i="1"/>
  <c r="Y56" i="1"/>
  <c r="Y41" i="1"/>
  <c r="Y57" i="1"/>
  <c r="Y40" i="1"/>
  <c r="Y60" i="1"/>
  <c r="Y50" i="1"/>
  <c r="Y52" i="1"/>
  <c r="Y54" i="1"/>
  <c r="Y42" i="1"/>
  <c r="Y69" i="1"/>
  <c r="Y48" i="1"/>
  <c r="Y70" i="1"/>
  <c r="Y46" i="1"/>
  <c r="Y86" i="1"/>
  <c r="Y88" i="1"/>
  <c r="Y68" i="1"/>
  <c r="Y67" i="1"/>
  <c r="Y61" i="1"/>
  <c r="Y55" i="1"/>
  <c r="Y53" i="1"/>
  <c r="Y62" i="1"/>
  <c r="Y47" i="1"/>
  <c r="Y51" i="1"/>
  <c r="Y45" i="1"/>
  <c r="Y43" i="1"/>
  <c r="X84" i="1"/>
  <c r="X92" i="1" s="1"/>
  <c r="N64" i="1"/>
  <c r="P78" i="1"/>
  <c r="U78" i="1"/>
  <c r="V78" i="1"/>
  <c r="X71" i="1"/>
  <c r="X27" i="1"/>
  <c r="Y27" i="1" s="1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53" i="21"/>
  <c r="N29" i="21"/>
  <c r="Y84" i="1" l="1"/>
  <c r="Y71" i="1"/>
  <c r="X78" i="1"/>
  <c r="N51" i="15"/>
  <c r="N41" i="15"/>
  <c r="N29" i="14"/>
  <c r="T54" i="31" l="1"/>
  <c r="T43" i="31"/>
  <c r="R13" i="23" l="1"/>
  <c r="K13" i="23"/>
  <c r="L13" i="23"/>
  <c r="M13" i="23"/>
  <c r="N13" i="23"/>
  <c r="J13" i="23"/>
  <c r="R13" i="35"/>
  <c r="K13" i="35"/>
  <c r="L13" i="35"/>
  <c r="M13" i="35"/>
  <c r="N13" i="35"/>
  <c r="J13" i="35"/>
  <c r="R13" i="32"/>
  <c r="K13" i="32"/>
  <c r="L13" i="32"/>
  <c r="M13" i="32"/>
  <c r="N13" i="32"/>
  <c r="J13" i="32"/>
  <c r="R13" i="33"/>
  <c r="K13" i="33"/>
  <c r="L13" i="33"/>
  <c r="M13" i="33"/>
  <c r="N13" i="33"/>
  <c r="J13" i="33"/>
  <c r="R13" i="31"/>
  <c r="K13" i="31"/>
  <c r="L13" i="31"/>
  <c r="M13" i="31"/>
  <c r="N13" i="31"/>
  <c r="J13" i="31"/>
  <c r="R13" i="30"/>
  <c r="K13" i="30"/>
  <c r="L13" i="30"/>
  <c r="M13" i="30"/>
  <c r="N13" i="30"/>
  <c r="J13" i="30"/>
  <c r="R13" i="29"/>
  <c r="K13" i="29"/>
  <c r="L13" i="29"/>
  <c r="M13" i="29"/>
  <c r="N13" i="29"/>
  <c r="O13" i="29"/>
  <c r="J13" i="29"/>
  <c r="J91" i="35"/>
  <c r="J37" i="35"/>
  <c r="J28" i="35"/>
  <c r="J27" i="35"/>
  <c r="R13" i="28"/>
  <c r="K13" i="28"/>
  <c r="L13" i="28"/>
  <c r="M13" i="28"/>
  <c r="N13" i="28"/>
  <c r="J13" i="28"/>
  <c r="R13" i="27" l="1"/>
  <c r="K13" i="27"/>
  <c r="L13" i="27"/>
  <c r="M13" i="27"/>
  <c r="N13" i="27"/>
  <c r="J13" i="27"/>
  <c r="R13" i="26"/>
  <c r="K13" i="26"/>
  <c r="L13" i="26"/>
  <c r="M13" i="26"/>
  <c r="N13" i="26"/>
  <c r="J13" i="26"/>
  <c r="R13" i="25"/>
  <c r="L13" i="25"/>
  <c r="N13" i="25"/>
  <c r="J13" i="25"/>
  <c r="R13" i="22"/>
  <c r="L13" i="22"/>
  <c r="N13" i="22"/>
  <c r="J13" i="22"/>
  <c r="R13" i="21"/>
  <c r="K13" i="21"/>
  <c r="L13" i="21"/>
  <c r="M13" i="21"/>
  <c r="N13" i="21"/>
  <c r="O13" i="21"/>
  <c r="J13" i="21"/>
  <c r="R13" i="20"/>
  <c r="L13" i="20"/>
  <c r="N13" i="20"/>
  <c r="J13" i="20"/>
  <c r="R13" i="19"/>
  <c r="L13" i="19"/>
  <c r="N13" i="19"/>
  <c r="J13" i="19"/>
  <c r="R13" i="17"/>
  <c r="L13" i="17"/>
  <c r="N13" i="17"/>
  <c r="J13" i="17"/>
  <c r="R13" i="15"/>
  <c r="L13" i="15"/>
  <c r="N13" i="15"/>
  <c r="J13" i="15"/>
  <c r="R13" i="14"/>
  <c r="L13" i="14"/>
  <c r="N13" i="14"/>
  <c r="J13" i="14"/>
  <c r="R13" i="13"/>
  <c r="L13" i="13"/>
  <c r="N13" i="13"/>
  <c r="J13" i="13"/>
  <c r="R13" i="12"/>
  <c r="L13" i="12"/>
  <c r="N13" i="12"/>
  <c r="O13" i="12"/>
  <c r="J13" i="12"/>
  <c r="R13" i="11"/>
  <c r="L13" i="11"/>
  <c r="N13" i="11"/>
  <c r="J13" i="11"/>
  <c r="R13" i="7"/>
  <c r="L13" i="7"/>
  <c r="N13" i="7"/>
  <c r="J13" i="7"/>
  <c r="R13" i="6"/>
  <c r="N13" i="6"/>
  <c r="L13" i="6"/>
  <c r="J13" i="6"/>
  <c r="R13" i="5"/>
  <c r="N13" i="5"/>
  <c r="L13" i="5"/>
  <c r="J13" i="5"/>
  <c r="J56" i="21"/>
  <c r="J115" i="5" l="1"/>
  <c r="N136" i="24"/>
  <c r="R44" i="14" l="1"/>
  <c r="R55" i="15" l="1"/>
  <c r="R155" i="24" l="1"/>
  <c r="R46" i="30" l="1"/>
  <c r="P46" i="30"/>
  <c r="L46" i="30"/>
  <c r="J61" i="29"/>
  <c r="R92" i="35" l="1"/>
  <c r="R56" i="21" l="1"/>
  <c r="R86" i="7" l="1"/>
  <c r="R34" i="33" l="1"/>
  <c r="N20" i="24" l="1"/>
  <c r="N36" i="24"/>
  <c r="N25" i="24"/>
  <c r="K88" i="7" l="1"/>
  <c r="L86" i="7"/>
  <c r="N36" i="25" l="1"/>
  <c r="N25" i="25"/>
  <c r="T49" i="31" l="1"/>
  <c r="K92" i="1" l="1"/>
  <c r="L92" i="1"/>
  <c r="N57" i="1"/>
  <c r="N69" i="1"/>
  <c r="N22" i="1"/>
  <c r="N36" i="27"/>
  <c r="N37" i="27"/>
  <c r="N68" i="35" l="1"/>
  <c r="N69" i="35"/>
  <c r="N70" i="35"/>
  <c r="N71" i="35"/>
  <c r="N72" i="35"/>
  <c r="N73" i="35"/>
  <c r="N74" i="35"/>
  <c r="N75" i="35"/>
  <c r="N76" i="35"/>
  <c r="N77" i="35"/>
  <c r="N78" i="35"/>
  <c r="N79" i="35"/>
  <c r="N80" i="35"/>
  <c r="N81" i="35"/>
  <c r="N82" i="35"/>
  <c r="N83" i="35"/>
  <c r="N84" i="35"/>
  <c r="N85" i="35"/>
  <c r="N86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4" i="35"/>
  <c r="N55" i="35"/>
  <c r="N56" i="35"/>
  <c r="N57" i="35"/>
  <c r="N58" i="35"/>
  <c r="N59" i="35"/>
  <c r="N60" i="35"/>
  <c r="N61" i="35"/>
  <c r="N62" i="35"/>
  <c r="N63" i="35"/>
  <c r="N64" i="35"/>
  <c r="N65" i="35"/>
  <c r="N66" i="35"/>
  <c r="N67" i="35"/>
  <c r="L92" i="35" l="1"/>
  <c r="N19" i="30" l="1"/>
  <c r="T23" i="30"/>
  <c r="N20" i="30"/>
  <c r="S58" i="29" l="1"/>
  <c r="S59" i="29"/>
  <c r="T53" i="29"/>
  <c r="N32" i="29"/>
  <c r="S34" i="29"/>
  <c r="N38" i="28" l="1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37" i="28"/>
  <c r="N31" i="28" l="1"/>
  <c r="U31" i="28" s="1"/>
  <c r="M54" i="23"/>
  <c r="O54" i="23"/>
  <c r="P54" i="23"/>
  <c r="L54" i="23"/>
  <c r="N54" i="22" l="1"/>
  <c r="N55" i="22"/>
  <c r="N41" i="22"/>
  <c r="N41" i="21" l="1"/>
  <c r="N40" i="21"/>
  <c r="N39" i="21"/>
  <c r="U112" i="20"/>
  <c r="P114" i="20"/>
  <c r="N40" i="20"/>
  <c r="N39" i="20"/>
  <c r="N31" i="33" l="1"/>
  <c r="N23" i="17" l="1"/>
  <c r="N105" i="16" l="1"/>
  <c r="N104" i="16"/>
  <c r="K141" i="14" l="1"/>
  <c r="M141" i="14"/>
  <c r="O141" i="14"/>
  <c r="Q141" i="14"/>
  <c r="L115" i="14"/>
  <c r="N81" i="7" l="1"/>
  <c r="U57" i="7"/>
  <c r="N45" i="7"/>
  <c r="N58" i="6" l="1"/>
  <c r="N125" i="6"/>
  <c r="N126" i="6"/>
  <c r="N24" i="6"/>
  <c r="N32" i="5"/>
  <c r="S53" i="29"/>
  <c r="S52" i="29"/>
  <c r="S47" i="29"/>
  <c r="S26" i="29"/>
  <c r="S30" i="29" l="1"/>
  <c r="J34" i="33"/>
  <c r="R122" i="27"/>
  <c r="P122" i="27"/>
  <c r="L122" i="27"/>
  <c r="J122" i="27"/>
  <c r="R98" i="27"/>
  <c r="P98" i="27"/>
  <c r="N98" i="27"/>
  <c r="L98" i="27"/>
  <c r="J98" i="27"/>
  <c r="R87" i="27"/>
  <c r="P87" i="27"/>
  <c r="L87" i="27"/>
  <c r="J87" i="27"/>
  <c r="N86" i="27"/>
  <c r="N85" i="27"/>
  <c r="N84" i="27"/>
  <c r="N83" i="27"/>
  <c r="N82" i="27"/>
  <c r="N81" i="27"/>
  <c r="N80" i="27"/>
  <c r="N79" i="27"/>
  <c r="N78" i="27"/>
  <c r="N77" i="27"/>
  <c r="N76" i="27"/>
  <c r="N75" i="27"/>
  <c r="N74" i="27"/>
  <c r="N73" i="27"/>
  <c r="N72" i="27"/>
  <c r="N71" i="27"/>
  <c r="N70" i="27"/>
  <c r="N69" i="27"/>
  <c r="N68" i="27"/>
  <c r="N67" i="27"/>
  <c r="N66" i="27"/>
  <c r="N65" i="27"/>
  <c r="N64" i="27"/>
  <c r="N63" i="27"/>
  <c r="N62" i="27"/>
  <c r="N61" i="27"/>
  <c r="N60" i="27"/>
  <c r="N59" i="27"/>
  <c r="N58" i="27"/>
  <c r="N57" i="27"/>
  <c r="N56" i="27"/>
  <c r="N55" i="27"/>
  <c r="N54" i="27"/>
  <c r="N53" i="27"/>
  <c r="N52" i="27"/>
  <c r="N51" i="27"/>
  <c r="N50" i="27"/>
  <c r="N49" i="27"/>
  <c r="N48" i="27"/>
  <c r="N47" i="27"/>
  <c r="N46" i="27"/>
  <c r="N45" i="27"/>
  <c r="N44" i="27"/>
  <c r="N43" i="27"/>
  <c r="N42" i="27"/>
  <c r="N41" i="27"/>
  <c r="N40" i="27"/>
  <c r="N39" i="27"/>
  <c r="N38" i="27"/>
  <c r="N35" i="27"/>
  <c r="N34" i="27"/>
  <c r="N33" i="27"/>
  <c r="N32" i="27"/>
  <c r="N31" i="27"/>
  <c r="N30" i="27"/>
  <c r="N29" i="27"/>
  <c r="N28" i="27"/>
  <c r="N27" i="27"/>
  <c r="N26" i="27"/>
  <c r="N25" i="27"/>
  <c r="N24" i="27"/>
  <c r="N23" i="27"/>
  <c r="N18" i="27"/>
  <c r="T159" i="25"/>
  <c r="R159" i="25"/>
  <c r="P159" i="25"/>
  <c r="L159" i="25"/>
  <c r="J159" i="25"/>
  <c r="N158" i="25"/>
  <c r="N153" i="25"/>
  <c r="N152" i="25"/>
  <c r="N151" i="25"/>
  <c r="N150" i="25"/>
  <c r="N149" i="25"/>
  <c r="N148" i="25"/>
  <c r="N147" i="25"/>
  <c r="N146" i="25"/>
  <c r="N145" i="25"/>
  <c r="N144" i="25"/>
  <c r="N143" i="25"/>
  <c r="N142" i="25"/>
  <c r="N141" i="25"/>
  <c r="N140" i="25"/>
  <c r="N139" i="25"/>
  <c r="R130" i="25"/>
  <c r="P130" i="25"/>
  <c r="N130" i="25"/>
  <c r="L130" i="25"/>
  <c r="J130" i="25"/>
  <c r="N114" i="25"/>
  <c r="N112" i="25"/>
  <c r="N111" i="25"/>
  <c r="N110" i="25"/>
  <c r="N109" i="25"/>
  <c r="N108" i="25"/>
  <c r="N107" i="25"/>
  <c r="N106" i="25"/>
  <c r="N105" i="25"/>
  <c r="N104" i="25"/>
  <c r="N103" i="25"/>
  <c r="N102" i="25"/>
  <c r="N101" i="25"/>
  <c r="N100" i="25"/>
  <c r="N99" i="25"/>
  <c r="N98" i="25"/>
  <c r="N97" i="25"/>
  <c r="N96" i="25"/>
  <c r="N95" i="25"/>
  <c r="N94" i="25"/>
  <c r="N93" i="25"/>
  <c r="N91" i="25"/>
  <c r="N90" i="25"/>
  <c r="N89" i="25"/>
  <c r="N88" i="25"/>
  <c r="N87" i="25"/>
  <c r="N86" i="25"/>
  <c r="N85" i="25"/>
  <c r="N84" i="25"/>
  <c r="N83" i="25"/>
  <c r="N82" i="25"/>
  <c r="N81" i="25"/>
  <c r="N80" i="25"/>
  <c r="N79" i="25"/>
  <c r="N78" i="25"/>
  <c r="N77" i="25"/>
  <c r="N76" i="25"/>
  <c r="N75" i="25"/>
  <c r="N74" i="25"/>
  <c r="N73" i="25"/>
  <c r="N72" i="25"/>
  <c r="N71" i="25"/>
  <c r="N69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T55" i="25"/>
  <c r="U55" i="25" s="1"/>
  <c r="N55" i="25"/>
  <c r="T54" i="25"/>
  <c r="U54" i="25" s="1"/>
  <c r="N54" i="25"/>
  <c r="N53" i="25"/>
  <c r="N52" i="25"/>
  <c r="N51" i="25"/>
  <c r="N50" i="25"/>
  <c r="N49" i="25"/>
  <c r="N48" i="25"/>
  <c r="N47" i="25"/>
  <c r="N46" i="25"/>
  <c r="N45" i="25"/>
  <c r="R42" i="25"/>
  <c r="P42" i="25"/>
  <c r="U42" i="25" s="1"/>
  <c r="L42" i="25"/>
  <c r="T42" i="25" s="1"/>
  <c r="N37" i="25"/>
  <c r="N35" i="25"/>
  <c r="N34" i="25"/>
  <c r="N33" i="25"/>
  <c r="N32" i="25"/>
  <c r="N31" i="25"/>
  <c r="N30" i="25"/>
  <c r="N29" i="25"/>
  <c r="N28" i="25"/>
  <c r="N27" i="25"/>
  <c r="N26" i="25"/>
  <c r="N24" i="25"/>
  <c r="N23" i="25"/>
  <c r="N22" i="25"/>
  <c r="N21" i="25"/>
  <c r="N20" i="25"/>
  <c r="N19" i="25"/>
  <c r="N18" i="25"/>
  <c r="J116" i="24"/>
  <c r="L116" i="24"/>
  <c r="R144" i="22"/>
  <c r="P144" i="22"/>
  <c r="N144" i="22"/>
  <c r="L144" i="22"/>
  <c r="J144" i="22"/>
  <c r="R120" i="22"/>
  <c r="P120" i="22"/>
  <c r="N120" i="22"/>
  <c r="L120" i="22"/>
  <c r="J120" i="22"/>
  <c r="R109" i="22"/>
  <c r="P109" i="22"/>
  <c r="L109" i="22"/>
  <c r="J109" i="22"/>
  <c r="N108" i="22"/>
  <c r="N107" i="22"/>
  <c r="N106" i="22"/>
  <c r="N105" i="22"/>
  <c r="N104" i="22"/>
  <c r="N103" i="22"/>
  <c r="N102" i="22"/>
  <c r="N101" i="22"/>
  <c r="N100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6" i="22"/>
  <c r="N65" i="22"/>
  <c r="N64" i="22"/>
  <c r="N63" i="22"/>
  <c r="N62" i="22"/>
  <c r="N61" i="22"/>
  <c r="N60" i="22"/>
  <c r="N59" i="22"/>
  <c r="N58" i="22"/>
  <c r="N57" i="22"/>
  <c r="N56" i="22"/>
  <c r="N53" i="22"/>
  <c r="N52" i="22"/>
  <c r="N51" i="22"/>
  <c r="N50" i="22"/>
  <c r="N49" i="22"/>
  <c r="N48" i="22"/>
  <c r="R44" i="22"/>
  <c r="P44" i="22"/>
  <c r="L44" i="22"/>
  <c r="J44" i="22"/>
  <c r="N42" i="22"/>
  <c r="N38" i="22"/>
  <c r="N37" i="22"/>
  <c r="N36" i="22"/>
  <c r="N35" i="22"/>
  <c r="N34" i="22"/>
  <c r="N33" i="22"/>
  <c r="N32" i="22"/>
  <c r="N31" i="22"/>
  <c r="N30" i="22"/>
  <c r="N28" i="22"/>
  <c r="N27" i="22"/>
  <c r="N26" i="22"/>
  <c r="N23" i="22"/>
  <c r="N22" i="22"/>
  <c r="N21" i="22"/>
  <c r="N20" i="22"/>
  <c r="N18" i="22"/>
  <c r="P93" i="21"/>
  <c r="N93" i="21"/>
  <c r="L93" i="21"/>
  <c r="J93" i="21"/>
  <c r="R67" i="21"/>
  <c r="P67" i="21"/>
  <c r="N67" i="21"/>
  <c r="L67" i="21"/>
  <c r="J67" i="21"/>
  <c r="P56" i="21"/>
  <c r="L56" i="21"/>
  <c r="N55" i="21"/>
  <c r="N54" i="21"/>
  <c r="N52" i="21"/>
  <c r="N51" i="21"/>
  <c r="N50" i="21"/>
  <c r="N49" i="21"/>
  <c r="N48" i="21"/>
  <c r="N47" i="21"/>
  <c r="R44" i="21"/>
  <c r="P44" i="21"/>
  <c r="L44" i="21"/>
  <c r="J44" i="21"/>
  <c r="N42" i="21"/>
  <c r="N38" i="21"/>
  <c r="N37" i="21"/>
  <c r="N36" i="21"/>
  <c r="N35" i="21"/>
  <c r="N34" i="21"/>
  <c r="N33" i="21"/>
  <c r="N32" i="21"/>
  <c r="N31" i="21"/>
  <c r="N30" i="21"/>
  <c r="N28" i="21"/>
  <c r="N27" i="21"/>
  <c r="N26" i="21"/>
  <c r="N23" i="21"/>
  <c r="N22" i="21"/>
  <c r="N21" i="21"/>
  <c r="N20" i="21"/>
  <c r="N18" i="21"/>
  <c r="J120" i="17"/>
  <c r="N61" i="7"/>
  <c r="N37" i="5"/>
  <c r="N38" i="5"/>
  <c r="N39" i="5"/>
  <c r="N40" i="5"/>
  <c r="N41" i="5"/>
  <c r="N42" i="5"/>
  <c r="N119" i="25" l="1"/>
  <c r="R95" i="21"/>
  <c r="P124" i="27"/>
  <c r="L124" i="27"/>
  <c r="N42" i="25"/>
  <c r="L95" i="21"/>
  <c r="N44" i="21"/>
  <c r="P95" i="21"/>
  <c r="N159" i="25"/>
  <c r="P146" i="22"/>
  <c r="N122" i="27"/>
  <c r="R124" i="27"/>
  <c r="N87" i="27"/>
  <c r="J124" i="27"/>
  <c r="L161" i="25"/>
  <c r="T161" i="25" s="1"/>
  <c r="P161" i="25"/>
  <c r="U161" i="25" s="1"/>
  <c r="R161" i="25"/>
  <c r="J161" i="25"/>
  <c r="L146" i="22"/>
  <c r="N109" i="22"/>
  <c r="R146" i="22"/>
  <c r="J146" i="22"/>
  <c r="N44" i="22"/>
  <c r="J95" i="21"/>
  <c r="N56" i="21"/>
  <c r="R55" i="18"/>
  <c r="P55" i="18"/>
  <c r="L55" i="18"/>
  <c r="J55" i="18"/>
  <c r="N41" i="18"/>
  <c r="N40" i="18"/>
  <c r="N39" i="18"/>
  <c r="R32" i="18"/>
  <c r="P32" i="18"/>
  <c r="N32" i="18"/>
  <c r="L32" i="18"/>
  <c r="J32" i="18"/>
  <c r="R21" i="18"/>
  <c r="P21" i="18"/>
  <c r="L21" i="18"/>
  <c r="J21" i="18"/>
  <c r="N19" i="18"/>
  <c r="N21" i="18" s="1"/>
  <c r="J175" i="25" l="1"/>
  <c r="J57" i="18"/>
  <c r="L57" i="18"/>
  <c r="R57" i="18"/>
  <c r="P57" i="18"/>
  <c r="N124" i="27"/>
  <c r="N161" i="25"/>
  <c r="N95" i="21"/>
  <c r="N146" i="22"/>
  <c r="U56" i="22" s="1"/>
  <c r="N55" i="18"/>
  <c r="N57" i="18" s="1"/>
  <c r="U55" i="21" l="1"/>
  <c r="U53" i="21"/>
  <c r="N59" i="29"/>
  <c r="N58" i="29"/>
  <c r="N57" i="29"/>
  <c r="N55" i="29"/>
  <c r="N52" i="29"/>
  <c r="S61" i="29" l="1"/>
  <c r="U53" i="29"/>
  <c r="P61" i="29" l="1"/>
  <c r="L61" i="29"/>
  <c r="R61" i="29"/>
  <c r="R76" i="33"/>
  <c r="P76" i="33"/>
  <c r="L76" i="33"/>
  <c r="J76" i="33"/>
  <c r="N73" i="33"/>
  <c r="N67" i="33"/>
  <c r="N60" i="33"/>
  <c r="N59" i="33"/>
  <c r="R55" i="33"/>
  <c r="P55" i="33"/>
  <c r="N55" i="33"/>
  <c r="L55" i="33"/>
  <c r="J55" i="33"/>
  <c r="R44" i="33"/>
  <c r="P44" i="33"/>
  <c r="L44" i="33"/>
  <c r="J44" i="33"/>
  <c r="N43" i="33"/>
  <c r="N38" i="33"/>
  <c r="P34" i="33"/>
  <c r="L34" i="33"/>
  <c r="N32" i="33"/>
  <c r="N30" i="33"/>
  <c r="N29" i="33"/>
  <c r="N28" i="33"/>
  <c r="N27" i="33"/>
  <c r="N26" i="33"/>
  <c r="N25" i="33"/>
  <c r="N24" i="33"/>
  <c r="N22" i="33"/>
  <c r="N21" i="33"/>
  <c r="N20" i="33"/>
  <c r="N19" i="33"/>
  <c r="N18" i="33"/>
  <c r="J77" i="33" l="1"/>
  <c r="L77" i="33"/>
  <c r="R77" i="33"/>
  <c r="N34" i="33"/>
  <c r="P77" i="33"/>
  <c r="N76" i="33"/>
  <c r="N44" i="33"/>
  <c r="N77" i="33" l="1"/>
  <c r="U77" i="33" s="1"/>
  <c r="P58" i="28"/>
  <c r="L58" i="28"/>
  <c r="T39" i="28"/>
  <c r="N58" i="28" l="1"/>
  <c r="N154" i="24" l="1"/>
  <c r="T155" i="24"/>
  <c r="R37" i="1" l="1"/>
  <c r="R120" i="35" l="1"/>
  <c r="R44" i="13" l="1"/>
  <c r="P155" i="24"/>
  <c r="T36" i="35" l="1"/>
  <c r="U36" i="35" s="1"/>
  <c r="N36" i="35"/>
  <c r="N37" i="35"/>
  <c r="R123" i="11" l="1"/>
  <c r="N40" i="31" l="1"/>
  <c r="N51" i="20" l="1"/>
  <c r="N126" i="14" l="1"/>
  <c r="N146" i="24" l="1"/>
  <c r="N23" i="32" l="1"/>
  <c r="N51" i="31" l="1"/>
  <c r="N27" i="35" l="1"/>
  <c r="N20" i="35"/>
  <c r="N87" i="35"/>
  <c r="N90" i="35"/>
  <c r="N113" i="35"/>
  <c r="N41" i="26" l="1"/>
  <c r="N40" i="26"/>
  <c r="L155" i="24" l="1"/>
  <c r="J155" i="24"/>
  <c r="N111" i="20"/>
  <c r="N100" i="20"/>
  <c r="N64" i="20"/>
  <c r="N78" i="17"/>
  <c r="P44" i="15"/>
  <c r="P148" i="13" l="1"/>
  <c r="N67" i="6"/>
  <c r="N66" i="6"/>
  <c r="N63" i="6"/>
  <c r="N136" i="5"/>
  <c r="N112" i="5"/>
  <c r="N67" i="1"/>
  <c r="N26" i="1"/>
  <c r="J92" i="1"/>
  <c r="N41" i="19" l="1"/>
  <c r="N91" i="11"/>
  <c r="N22" i="32"/>
  <c r="N21" i="32"/>
  <c r="N103" i="16"/>
  <c r="N18" i="5"/>
  <c r="N19" i="5"/>
  <c r="N20" i="5"/>
  <c r="N21" i="5"/>
  <c r="N22" i="5"/>
  <c r="N23" i="5"/>
  <c r="N24" i="5"/>
  <c r="N25" i="5"/>
  <c r="N26" i="5"/>
  <c r="N27" i="5"/>
  <c r="N28" i="5"/>
  <c r="N30" i="5"/>
  <c r="N31" i="5"/>
  <c r="N33" i="5"/>
  <c r="N34" i="5"/>
  <c r="N35" i="5"/>
  <c r="N36" i="5"/>
  <c r="N47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3" i="5"/>
  <c r="N114" i="5"/>
  <c r="P92" i="1" l="1"/>
  <c r="Y92" i="1" s="1"/>
  <c r="N31" i="29" l="1"/>
  <c r="T48" i="31" l="1"/>
  <c r="R148" i="13" l="1"/>
  <c r="N117" i="35" l="1"/>
  <c r="R122" i="35" l="1"/>
  <c r="L120" i="35" l="1"/>
  <c r="J120" i="35"/>
  <c r="J92" i="35" l="1"/>
  <c r="J118" i="16" l="1"/>
  <c r="P107" i="16"/>
  <c r="N107" i="16"/>
  <c r="L107" i="16"/>
  <c r="J107" i="16"/>
  <c r="R107" i="16"/>
  <c r="N41" i="30" l="1"/>
  <c r="N39" i="30"/>
  <c r="N38" i="30"/>
  <c r="N37" i="30"/>
  <c r="N29" i="30"/>
  <c r="N28" i="30"/>
  <c r="T28" i="30" s="1"/>
  <c r="N23" i="30"/>
  <c r="N21" i="30"/>
  <c r="N34" i="29"/>
  <c r="N24" i="29"/>
  <c r="N116" i="26"/>
  <c r="N69" i="20"/>
  <c r="N68" i="20"/>
  <c r="N67" i="20"/>
  <c r="N66" i="20"/>
  <c r="N65" i="20"/>
  <c r="N63" i="20"/>
  <c r="N118" i="17"/>
  <c r="N136" i="12"/>
  <c r="N80" i="7"/>
  <c r="N79" i="7"/>
  <c r="N78" i="7"/>
  <c r="N56" i="7"/>
  <c r="N51" i="7"/>
  <c r="N149" i="24"/>
  <c r="N148" i="24"/>
  <c r="N147" i="24"/>
  <c r="N145" i="24"/>
  <c r="N144" i="24"/>
  <c r="N143" i="24"/>
  <c r="N141" i="24"/>
  <c r="N140" i="24"/>
  <c r="N139" i="24"/>
  <c r="N138" i="24"/>
  <c r="N137" i="24"/>
  <c r="N46" i="30" l="1"/>
  <c r="T22" i="30"/>
  <c r="R26" i="32" l="1"/>
  <c r="P26" i="32"/>
  <c r="L26" i="32"/>
  <c r="J26" i="32"/>
  <c r="N26" i="32"/>
  <c r="U23" i="32" s="1"/>
  <c r="N27" i="29"/>
  <c r="N61" i="29" s="1"/>
  <c r="T34" i="29" l="1"/>
  <c r="O122" i="35" l="1"/>
  <c r="M122" i="35"/>
  <c r="J122" i="35" l="1"/>
  <c r="N25" i="1"/>
  <c r="P92" i="35" l="1"/>
  <c r="N71" i="24"/>
  <c r="P120" i="35" l="1"/>
  <c r="N91" i="35"/>
  <c r="N142" i="11"/>
  <c r="N42" i="11" l="1"/>
  <c r="N99" i="35"/>
  <c r="N119" i="35"/>
  <c r="N118" i="35"/>
  <c r="N115" i="35"/>
  <c r="N114" i="35"/>
  <c r="P122" i="35"/>
  <c r="L122" i="35"/>
  <c r="N88" i="35"/>
  <c r="N35" i="35"/>
  <c r="N34" i="35"/>
  <c r="N33" i="35"/>
  <c r="N32" i="35"/>
  <c r="N31" i="35"/>
  <c r="N30" i="35"/>
  <c r="N29" i="35"/>
  <c r="N28" i="35"/>
  <c r="N26" i="35"/>
  <c r="N25" i="35"/>
  <c r="N24" i="35"/>
  <c r="N23" i="35"/>
  <c r="N22" i="35"/>
  <c r="N21" i="35"/>
  <c r="N18" i="35"/>
  <c r="N92" i="35" l="1"/>
  <c r="N120" i="35"/>
  <c r="R92" i="1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2" i="14"/>
  <c r="N40" i="14"/>
  <c r="N39" i="14"/>
  <c r="N38" i="14"/>
  <c r="N37" i="14"/>
  <c r="N35" i="14"/>
  <c r="N34" i="14"/>
  <c r="N33" i="14"/>
  <c r="N32" i="14"/>
  <c r="N31" i="14"/>
  <c r="N30" i="14"/>
  <c r="N28" i="14"/>
  <c r="N27" i="14"/>
  <c r="N26" i="14"/>
  <c r="N25" i="14"/>
  <c r="N24" i="14"/>
  <c r="N23" i="14"/>
  <c r="N22" i="14"/>
  <c r="N21" i="14"/>
  <c r="N20" i="14"/>
  <c r="N18" i="14"/>
  <c r="N122" i="35" l="1"/>
  <c r="N71" i="26" l="1"/>
  <c r="P86" i="26"/>
  <c r="P122" i="26"/>
  <c r="N31" i="16" l="1"/>
  <c r="N41" i="16"/>
  <c r="R149" i="20" l="1"/>
  <c r="P149" i="20"/>
  <c r="N149" i="20"/>
  <c r="L149" i="20"/>
  <c r="J149" i="20"/>
  <c r="R125" i="20"/>
  <c r="P125" i="20"/>
  <c r="N125" i="20"/>
  <c r="L125" i="20"/>
  <c r="J125" i="20"/>
  <c r="L114" i="20"/>
  <c r="J114" i="20"/>
  <c r="N113" i="20"/>
  <c r="N112" i="20"/>
  <c r="N110" i="20"/>
  <c r="N109" i="20"/>
  <c r="N108" i="20"/>
  <c r="N107" i="20"/>
  <c r="N106" i="20"/>
  <c r="N105" i="20"/>
  <c r="N103" i="20"/>
  <c r="N102" i="20"/>
  <c r="N101" i="20"/>
  <c r="N99" i="20"/>
  <c r="N97" i="20"/>
  <c r="N96" i="20"/>
  <c r="N95" i="20"/>
  <c r="N62" i="20"/>
  <c r="N61" i="20"/>
  <c r="N60" i="20"/>
  <c r="N59" i="20"/>
  <c r="N58" i="20"/>
  <c r="N57" i="20"/>
  <c r="N54" i="20"/>
  <c r="N53" i="20"/>
  <c r="N52" i="20"/>
  <c r="N50" i="20"/>
  <c r="N49" i="20"/>
  <c r="N48" i="20"/>
  <c r="N47" i="20"/>
  <c r="R44" i="20"/>
  <c r="P44" i="20"/>
  <c r="L44" i="20"/>
  <c r="J44" i="20"/>
  <c r="N42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3" i="20"/>
  <c r="N22" i="20"/>
  <c r="N21" i="20"/>
  <c r="N20" i="20"/>
  <c r="N18" i="20"/>
  <c r="N114" i="20" l="1"/>
  <c r="R151" i="20"/>
  <c r="J151" i="20"/>
  <c r="P151" i="20"/>
  <c r="L151" i="20"/>
  <c r="N44" i="20"/>
  <c r="N151" i="20" l="1"/>
  <c r="U151" i="20" l="1"/>
  <c r="U113" i="20"/>
  <c r="N86" i="7"/>
  <c r="N75" i="15"/>
  <c r="N74" i="15"/>
  <c r="N89" i="1" l="1"/>
  <c r="N88" i="1"/>
  <c r="N23" i="13"/>
  <c r="N71" i="1"/>
  <c r="N123" i="23"/>
  <c r="N135" i="16"/>
  <c r="N97" i="16"/>
  <c r="N34" i="16"/>
  <c r="N53" i="15"/>
  <c r="N58" i="7"/>
  <c r="N57" i="7"/>
  <c r="N72" i="6"/>
  <c r="T56" i="24" l="1"/>
  <c r="U56" i="24" s="1"/>
  <c r="T57" i="24"/>
  <c r="U57" i="24" s="1"/>
  <c r="N45" i="30" l="1"/>
  <c r="N44" i="30"/>
  <c r="N19" i="36"/>
  <c r="N91" i="1"/>
  <c r="N90" i="1"/>
  <c r="N87" i="1"/>
  <c r="N86" i="1"/>
  <c r="N85" i="1"/>
  <c r="N84" i="1"/>
  <c r="N72" i="1"/>
  <c r="N56" i="1"/>
  <c r="N55" i="1"/>
  <c r="N63" i="1"/>
  <c r="N62" i="1"/>
  <c r="N61" i="1"/>
  <c r="N60" i="1"/>
  <c r="N59" i="1"/>
  <c r="N58" i="1"/>
  <c r="N54" i="1"/>
  <c r="N70" i="1"/>
  <c r="N68" i="1"/>
  <c r="N66" i="1"/>
  <c r="N65" i="1"/>
  <c r="N53" i="1"/>
  <c r="N52" i="1"/>
  <c r="N51" i="1"/>
  <c r="N50" i="1"/>
  <c r="N49" i="1"/>
  <c r="N47" i="1"/>
  <c r="N46" i="1"/>
  <c r="N45" i="1"/>
  <c r="N44" i="1"/>
  <c r="N43" i="1"/>
  <c r="N42" i="1"/>
  <c r="N41" i="1"/>
  <c r="N40" i="1"/>
  <c r="N33" i="12"/>
  <c r="N34" i="12"/>
  <c r="T18" i="15"/>
  <c r="N19" i="15"/>
  <c r="T19" i="15"/>
  <c r="N20" i="15"/>
  <c r="T20" i="15"/>
  <c r="N21" i="15"/>
  <c r="T21" i="15"/>
  <c r="N22" i="15"/>
  <c r="T22" i="15"/>
  <c r="N23" i="15"/>
  <c r="T23" i="15"/>
  <c r="T24" i="15"/>
  <c r="T25" i="15"/>
  <c r="N34" i="15"/>
  <c r="N26" i="15"/>
  <c r="T26" i="15"/>
  <c r="N27" i="15"/>
  <c r="T27" i="15"/>
  <c r="N28" i="15"/>
  <c r="T28" i="15"/>
  <c r="T29" i="15"/>
  <c r="N30" i="15"/>
  <c r="T30" i="15"/>
  <c r="N31" i="15"/>
  <c r="T31" i="15"/>
  <c r="N33" i="15"/>
  <c r="T33" i="15"/>
  <c r="N32" i="15"/>
  <c r="T34" i="15"/>
  <c r="N35" i="15"/>
  <c r="T35" i="15"/>
  <c r="N36" i="15"/>
  <c r="T36" i="15"/>
  <c r="N37" i="15"/>
  <c r="T37" i="15"/>
  <c r="N38" i="15"/>
  <c r="T38" i="15"/>
  <c r="T39" i="15"/>
  <c r="T40" i="15"/>
  <c r="T41" i="15"/>
  <c r="N42" i="15"/>
  <c r="T42" i="15"/>
  <c r="J44" i="15"/>
  <c r="L44" i="15"/>
  <c r="R44" i="15"/>
  <c r="N47" i="15"/>
  <c r="N52" i="15"/>
  <c r="N54" i="15"/>
  <c r="J55" i="15"/>
  <c r="L55" i="15"/>
  <c r="P55" i="15"/>
  <c r="J66" i="15"/>
  <c r="L66" i="15"/>
  <c r="N66" i="15"/>
  <c r="P66" i="15"/>
  <c r="R66" i="15"/>
  <c r="N89" i="15"/>
  <c r="J89" i="15"/>
  <c r="L89" i="15"/>
  <c r="P89" i="15"/>
  <c r="J44" i="14"/>
  <c r="L44" i="14"/>
  <c r="P44" i="14"/>
  <c r="J115" i="14"/>
  <c r="P115" i="14"/>
  <c r="R115" i="14"/>
  <c r="L139" i="14"/>
  <c r="P139" i="14"/>
  <c r="R139" i="14"/>
  <c r="J141" i="14" l="1"/>
  <c r="R141" i="14"/>
  <c r="N55" i="15"/>
  <c r="P141" i="14"/>
  <c r="L141" i="14"/>
  <c r="N92" i="1"/>
  <c r="N139" i="14"/>
  <c r="L91" i="15"/>
  <c r="N115" i="14"/>
  <c r="N44" i="14"/>
  <c r="J91" i="15"/>
  <c r="R91" i="15"/>
  <c r="N92" i="24"/>
  <c r="N41" i="13"/>
  <c r="N141" i="14" l="1"/>
  <c r="T139" i="14" s="1"/>
  <c r="N48" i="1"/>
  <c r="N78" i="1" s="1"/>
  <c r="N24" i="24" l="1"/>
  <c r="N34" i="11" l="1"/>
  <c r="N119" i="26" l="1"/>
  <c r="N85" i="26"/>
  <c r="N84" i="26"/>
  <c r="N83" i="26"/>
  <c r="N82" i="26"/>
  <c r="N81" i="26"/>
  <c r="N80" i="26"/>
  <c r="N79" i="26"/>
  <c r="N78" i="26"/>
  <c r="N77" i="26"/>
  <c r="N76" i="26"/>
  <c r="N75" i="26"/>
  <c r="N74" i="26"/>
  <c r="N73" i="26"/>
  <c r="N72" i="26"/>
  <c r="N70" i="26"/>
  <c r="N69" i="26"/>
  <c r="N68" i="26"/>
  <c r="N67" i="26"/>
  <c r="N66" i="26"/>
  <c r="N65" i="26"/>
  <c r="N64" i="26"/>
  <c r="N63" i="26"/>
  <c r="N62" i="26"/>
  <c r="N61" i="26"/>
  <c r="N60" i="26"/>
  <c r="N59" i="26"/>
  <c r="N58" i="26"/>
  <c r="N57" i="26"/>
  <c r="N56" i="26"/>
  <c r="N55" i="26"/>
  <c r="N54" i="26"/>
  <c r="N53" i="26"/>
  <c r="N52" i="26"/>
  <c r="N51" i="26"/>
  <c r="N50" i="26"/>
  <c r="N49" i="26"/>
  <c r="N48" i="26"/>
  <c r="N47" i="26"/>
  <c r="N46" i="26"/>
  <c r="N45" i="26"/>
  <c r="N44" i="26"/>
  <c r="N43" i="26"/>
  <c r="N42" i="26"/>
  <c r="N39" i="26"/>
  <c r="N38" i="26"/>
  <c r="N37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18" i="26"/>
  <c r="N142" i="24"/>
  <c r="N155" i="24" s="1"/>
  <c r="N115" i="24"/>
  <c r="N114" i="24"/>
  <c r="N113" i="24"/>
  <c r="N112" i="24"/>
  <c r="N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3" i="24"/>
  <c r="N91" i="24"/>
  <c r="N90" i="24"/>
  <c r="N89" i="24"/>
  <c r="N88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0" i="24"/>
  <c r="N69" i="24"/>
  <c r="N68" i="24"/>
  <c r="N67" i="24"/>
  <c r="N66" i="24"/>
  <c r="N65" i="24"/>
  <c r="N64" i="24"/>
  <c r="N63" i="24"/>
  <c r="N62" i="24"/>
  <c r="N61" i="24"/>
  <c r="N60" i="24"/>
  <c r="N59" i="24"/>
  <c r="N58" i="24"/>
  <c r="N57" i="24"/>
  <c r="N56" i="24"/>
  <c r="N55" i="24"/>
  <c r="N53" i="24"/>
  <c r="N52" i="24"/>
  <c r="N51" i="24"/>
  <c r="N50" i="24"/>
  <c r="N48" i="24"/>
  <c r="N47" i="24"/>
  <c r="N37" i="24"/>
  <c r="N30" i="24"/>
  <c r="N28" i="24"/>
  <c r="N31" i="24"/>
  <c r="N23" i="24"/>
  <c r="N22" i="24"/>
  <c r="N21" i="24"/>
  <c r="N19" i="24"/>
  <c r="N156" i="23"/>
  <c r="N155" i="23"/>
  <c r="N154" i="23"/>
  <c r="N153" i="23"/>
  <c r="N152" i="23"/>
  <c r="N150" i="23"/>
  <c r="N149" i="23"/>
  <c r="N148" i="23"/>
  <c r="N124" i="23"/>
  <c r="N122" i="23"/>
  <c r="N121" i="23"/>
  <c r="N120" i="23"/>
  <c r="N119" i="23"/>
  <c r="N118" i="23"/>
  <c r="N117" i="23"/>
  <c r="N116" i="23"/>
  <c r="N115" i="23"/>
  <c r="N114" i="23"/>
  <c r="N113" i="23"/>
  <c r="N112" i="23"/>
  <c r="N111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9" i="23"/>
  <c r="N88" i="23"/>
  <c r="N87" i="23"/>
  <c r="N86" i="23"/>
  <c r="N85" i="23"/>
  <c r="N84" i="23"/>
  <c r="N83" i="23"/>
  <c r="N82" i="23"/>
  <c r="N81" i="23"/>
  <c r="N80" i="23"/>
  <c r="N79" i="23"/>
  <c r="N77" i="23"/>
  <c r="N76" i="23"/>
  <c r="N75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0" i="23"/>
  <c r="N59" i="23"/>
  <c r="N58" i="23"/>
  <c r="N57" i="23"/>
  <c r="N43" i="23"/>
  <c r="N42" i="23"/>
  <c r="N41" i="23"/>
  <c r="N40" i="23"/>
  <c r="N39" i="23"/>
  <c r="N38" i="23"/>
  <c r="N37" i="23"/>
  <c r="N36" i="23"/>
  <c r="N33" i="23"/>
  <c r="N34" i="23"/>
  <c r="N32" i="23"/>
  <c r="N31" i="23"/>
  <c r="N29" i="23"/>
  <c r="N28" i="23"/>
  <c r="N27" i="23"/>
  <c r="N35" i="23"/>
  <c r="N23" i="23"/>
  <c r="N22" i="23"/>
  <c r="N21" i="23"/>
  <c r="N20" i="23"/>
  <c r="N19" i="23"/>
  <c r="N18" i="23"/>
  <c r="N105" i="19"/>
  <c r="P97" i="19"/>
  <c r="L97" i="19"/>
  <c r="P44" i="19"/>
  <c r="L44" i="19"/>
  <c r="N54" i="23" l="1"/>
  <c r="N116" i="19"/>
  <c r="N115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2" i="19"/>
  <c r="N38" i="19"/>
  <c r="N37" i="19"/>
  <c r="N36" i="19"/>
  <c r="N35" i="19"/>
  <c r="N32" i="19"/>
  <c r="N33" i="19"/>
  <c r="N31" i="19"/>
  <c r="N30" i="19"/>
  <c r="N28" i="19"/>
  <c r="N27" i="19"/>
  <c r="N26" i="19"/>
  <c r="N34" i="19"/>
  <c r="N23" i="19"/>
  <c r="N22" i="19"/>
  <c r="N21" i="19"/>
  <c r="N20" i="19"/>
  <c r="N19" i="19"/>
  <c r="N18" i="19"/>
  <c r="N140" i="17"/>
  <c r="N119" i="17"/>
  <c r="N117" i="17"/>
  <c r="N116" i="17"/>
  <c r="N115" i="17"/>
  <c r="N114" i="17"/>
  <c r="N113" i="17"/>
  <c r="N112" i="17"/>
  <c r="N111" i="17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5" i="17"/>
  <c r="N54" i="17"/>
  <c r="N53" i="17"/>
  <c r="N52" i="17"/>
  <c r="N42" i="17"/>
  <c r="N38" i="17"/>
  <c r="N37" i="17"/>
  <c r="N36" i="17"/>
  <c r="N35" i="17"/>
  <c r="N32" i="17"/>
  <c r="N33" i="17"/>
  <c r="N31" i="17"/>
  <c r="N30" i="17"/>
  <c r="N28" i="17"/>
  <c r="N27" i="17"/>
  <c r="N26" i="17"/>
  <c r="N34" i="17"/>
  <c r="N22" i="17"/>
  <c r="N21" i="17"/>
  <c r="N20" i="17"/>
  <c r="N19" i="17"/>
  <c r="N18" i="17"/>
  <c r="N136" i="16"/>
  <c r="N134" i="16"/>
  <c r="N133" i="16"/>
  <c r="N132" i="16"/>
  <c r="N131" i="16"/>
  <c r="N130" i="16"/>
  <c r="N129" i="16"/>
  <c r="N128" i="16"/>
  <c r="N127" i="16"/>
  <c r="N126" i="16"/>
  <c r="N125" i="16"/>
  <c r="N124" i="16"/>
  <c r="N112" i="16"/>
  <c r="N111" i="16"/>
  <c r="N110" i="16"/>
  <c r="N98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2" i="16"/>
  <c r="N38" i="16"/>
  <c r="N37" i="16"/>
  <c r="N36" i="16"/>
  <c r="N35" i="16"/>
  <c r="N33" i="16"/>
  <c r="N30" i="16"/>
  <c r="N28" i="16"/>
  <c r="N27" i="16"/>
  <c r="N26" i="16"/>
  <c r="N23" i="16"/>
  <c r="N22" i="16"/>
  <c r="N21" i="16"/>
  <c r="N20" i="16"/>
  <c r="N19" i="16"/>
  <c r="N18" i="16"/>
  <c r="N50" i="13"/>
  <c r="N49" i="13"/>
  <c r="N48" i="13"/>
  <c r="N47" i="13"/>
  <c r="N42" i="13"/>
  <c r="N38" i="13"/>
  <c r="N37" i="13"/>
  <c r="N36" i="13"/>
  <c r="N35" i="13"/>
  <c r="N32" i="13"/>
  <c r="N33" i="13"/>
  <c r="N31" i="13"/>
  <c r="N30" i="13"/>
  <c r="N28" i="13"/>
  <c r="N27" i="13"/>
  <c r="N26" i="13"/>
  <c r="N34" i="13"/>
  <c r="N22" i="13"/>
  <c r="N21" i="13"/>
  <c r="N20" i="13"/>
  <c r="N19" i="13"/>
  <c r="N149" i="12"/>
  <c r="N114" i="12"/>
  <c r="N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0" i="12"/>
  <c r="N49" i="12"/>
  <c r="N43" i="12"/>
  <c r="N42" i="12"/>
  <c r="N41" i="12"/>
  <c r="N40" i="12"/>
  <c r="N39" i="12"/>
  <c r="N38" i="12"/>
  <c r="N37" i="12"/>
  <c r="N36" i="12"/>
  <c r="N32" i="12"/>
  <c r="N31" i="12"/>
  <c r="N29" i="12"/>
  <c r="N28" i="12"/>
  <c r="N27" i="12"/>
  <c r="N35" i="12"/>
  <c r="N24" i="12"/>
  <c r="N23" i="12"/>
  <c r="N22" i="12"/>
  <c r="N21" i="12"/>
  <c r="N20" i="12"/>
  <c r="N19" i="12"/>
  <c r="N122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43" i="11"/>
  <c r="N41" i="11"/>
  <c r="N40" i="11"/>
  <c r="N39" i="11"/>
  <c r="N38" i="11"/>
  <c r="N37" i="11"/>
  <c r="N36" i="11"/>
  <c r="N33" i="11"/>
  <c r="N32" i="11"/>
  <c r="N31" i="11"/>
  <c r="N29" i="11"/>
  <c r="N28" i="11"/>
  <c r="N27" i="11"/>
  <c r="N35" i="11"/>
  <c r="N24" i="11"/>
  <c r="N23" i="11"/>
  <c r="N22" i="11"/>
  <c r="N21" i="11"/>
  <c r="N20" i="11"/>
  <c r="N60" i="7"/>
  <c r="N59" i="7"/>
  <c r="N54" i="7"/>
  <c r="N50" i="7"/>
  <c r="N49" i="7"/>
  <c r="N48" i="7"/>
  <c r="N47" i="7"/>
  <c r="N46" i="7"/>
  <c r="N43" i="7"/>
  <c r="N32" i="7"/>
  <c r="N31" i="7"/>
  <c r="N30" i="7"/>
  <c r="N29" i="7"/>
  <c r="N28" i="7"/>
  <c r="N27" i="7"/>
  <c r="N24" i="7"/>
  <c r="N25" i="7"/>
  <c r="N26" i="7"/>
  <c r="N22" i="7"/>
  <c r="N21" i="7"/>
  <c r="N20" i="7"/>
  <c r="N19" i="7"/>
  <c r="N18" i="7"/>
  <c r="N137" i="6"/>
  <c r="N136" i="6"/>
  <c r="N135" i="6"/>
  <c r="N134" i="6"/>
  <c r="N133" i="6"/>
  <c r="N132" i="6"/>
  <c r="N131" i="6"/>
  <c r="N130" i="6"/>
  <c r="N129" i="6"/>
  <c r="N128" i="6"/>
  <c r="N127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65" i="6"/>
  <c r="N90" i="6"/>
  <c r="N64" i="6"/>
  <c r="N62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1" i="6"/>
  <c r="N70" i="6"/>
  <c r="N69" i="6"/>
  <c r="N68" i="6"/>
  <c r="N61" i="6"/>
  <c r="N60" i="6"/>
  <c r="N59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38" i="6"/>
  <c r="N37" i="6"/>
  <c r="N32" i="6"/>
  <c r="N31" i="6"/>
  <c r="N30" i="6"/>
  <c r="N29" i="6"/>
  <c r="N28" i="6"/>
  <c r="N27" i="6"/>
  <c r="N25" i="6"/>
  <c r="N26" i="6"/>
  <c r="N22" i="6"/>
  <c r="N21" i="6"/>
  <c r="N20" i="6"/>
  <c r="N19" i="6"/>
  <c r="N18" i="6"/>
  <c r="N148" i="5"/>
  <c r="N147" i="5"/>
  <c r="N146" i="5"/>
  <c r="N145" i="5"/>
  <c r="N144" i="5"/>
  <c r="N143" i="5"/>
  <c r="N142" i="5"/>
  <c r="N141" i="5"/>
  <c r="N140" i="5"/>
  <c r="N139" i="5"/>
  <c r="N138" i="5"/>
  <c r="N137" i="5"/>
  <c r="N19" i="1"/>
  <c r="N20" i="1"/>
  <c r="N21" i="1"/>
  <c r="N23" i="1"/>
  <c r="N30" i="1"/>
  <c r="N27" i="1"/>
  <c r="N29" i="1"/>
  <c r="N28" i="1"/>
  <c r="N31" i="1"/>
  <c r="N32" i="1"/>
  <c r="N33" i="1"/>
  <c r="N34" i="1"/>
  <c r="N35" i="1"/>
  <c r="N36" i="1"/>
  <c r="N52" i="11" l="1"/>
  <c r="N115" i="12"/>
  <c r="N115" i="13"/>
  <c r="N97" i="19"/>
  <c r="N44" i="19"/>
  <c r="U27" i="7" l="1"/>
  <c r="R40" i="7" l="1"/>
  <c r="U53" i="7" l="1"/>
  <c r="R62" i="7"/>
  <c r="R88" i="7" s="1"/>
  <c r="R164" i="23" l="1"/>
  <c r="R129" i="23"/>
  <c r="R120" i="17"/>
  <c r="R122" i="26"/>
  <c r="R131" i="19"/>
  <c r="R97" i="19"/>
  <c r="R118" i="16"/>
  <c r="R99" i="16"/>
  <c r="R158" i="11"/>
  <c r="R140" i="6"/>
  <c r="R105" i="6"/>
  <c r="R152" i="12"/>
  <c r="R151" i="5"/>
  <c r="R115" i="5"/>
  <c r="N54" i="24"/>
  <c r="N35" i="24"/>
  <c r="N34" i="24"/>
  <c r="N33" i="24"/>
  <c r="N32" i="24"/>
  <c r="N29" i="24"/>
  <c r="N27" i="24"/>
  <c r="N18" i="24"/>
  <c r="N44" i="24" l="1"/>
  <c r="R54" i="23"/>
  <c r="P164" i="23"/>
  <c r="P152" i="12"/>
  <c r="P158" i="11"/>
  <c r="P140" i="6"/>
  <c r="N105" i="6"/>
  <c r="T104" i="6" s="1"/>
  <c r="P34" i="6"/>
  <c r="P151" i="5"/>
  <c r="N115" i="5"/>
  <c r="N148" i="13"/>
  <c r="L148" i="13"/>
  <c r="J148" i="13"/>
  <c r="N122" i="26"/>
  <c r="L22" i="36"/>
  <c r="N164" i="23"/>
  <c r="N152" i="12"/>
  <c r="N140" i="6" l="1"/>
  <c r="N151" i="5" l="1"/>
  <c r="L115" i="13"/>
  <c r="J115" i="13" l="1"/>
  <c r="J44" i="13"/>
  <c r="J86" i="26"/>
  <c r="R86" i="26"/>
  <c r="R124" i="26" s="1"/>
  <c r="P124" i="26"/>
  <c r="N86" i="26"/>
  <c r="N124" i="26" s="1"/>
  <c r="L86" i="26"/>
  <c r="R116" i="24"/>
  <c r="P116" i="24"/>
  <c r="N116" i="24"/>
  <c r="P129" i="23"/>
  <c r="N129" i="23"/>
  <c r="U124" i="23" s="1"/>
  <c r="L129" i="23"/>
  <c r="J97" i="19"/>
  <c r="P120" i="17"/>
  <c r="N120" i="17"/>
  <c r="U120" i="17" s="1"/>
  <c r="L120" i="17"/>
  <c r="P99" i="16"/>
  <c r="N99" i="16"/>
  <c r="L99" i="16"/>
  <c r="J99" i="16"/>
  <c r="P115" i="13"/>
  <c r="L115" i="12"/>
  <c r="J115" i="12"/>
  <c r="P123" i="11"/>
  <c r="N123" i="11"/>
  <c r="L123" i="11"/>
  <c r="J123" i="11"/>
  <c r="N62" i="7"/>
  <c r="L62" i="7"/>
  <c r="J62" i="7"/>
  <c r="P105" i="6"/>
  <c r="L105" i="6"/>
  <c r="J105" i="6"/>
  <c r="P115" i="5"/>
  <c r="L115" i="5"/>
  <c r="Y78" i="1"/>
  <c r="R20" i="36"/>
  <c r="R22" i="36" s="1"/>
  <c r="P20" i="36"/>
  <c r="P22" i="36" s="1"/>
  <c r="N20" i="36"/>
  <c r="N22" i="36" s="1"/>
  <c r="J20" i="36"/>
  <c r="J22" i="36" s="1"/>
  <c r="L122" i="26" l="1"/>
  <c r="L124" i="26" s="1"/>
  <c r="J122" i="26"/>
  <c r="J124" i="26" s="1"/>
  <c r="R97" i="26"/>
  <c r="P97" i="26"/>
  <c r="N97" i="26"/>
  <c r="L97" i="26"/>
  <c r="J97" i="26"/>
  <c r="R127" i="24"/>
  <c r="R157" i="24" s="1"/>
  <c r="P127" i="24"/>
  <c r="N127" i="24"/>
  <c r="L127" i="24"/>
  <c r="J127" i="24"/>
  <c r="L164" i="23"/>
  <c r="J164" i="23"/>
  <c r="R140" i="23"/>
  <c r="R166" i="23" s="1"/>
  <c r="P140" i="23"/>
  <c r="N140" i="23"/>
  <c r="L140" i="23"/>
  <c r="J140" i="23"/>
  <c r="P131" i="19"/>
  <c r="N131" i="19"/>
  <c r="L131" i="19"/>
  <c r="J131" i="19"/>
  <c r="R108" i="19"/>
  <c r="P108" i="19"/>
  <c r="N108" i="19"/>
  <c r="L108" i="19"/>
  <c r="J108" i="19"/>
  <c r="R44" i="19"/>
  <c r="J44" i="19"/>
  <c r="P154" i="17"/>
  <c r="N154" i="17"/>
  <c r="R131" i="17"/>
  <c r="P131" i="17"/>
  <c r="N131" i="17"/>
  <c r="L131" i="17"/>
  <c r="J131" i="17"/>
  <c r="R49" i="17"/>
  <c r="P49" i="17"/>
  <c r="U49" i="17" s="1"/>
  <c r="N49" i="17"/>
  <c r="V49" i="17"/>
  <c r="P118" i="16"/>
  <c r="N118" i="16"/>
  <c r="L118" i="16"/>
  <c r="R44" i="16"/>
  <c r="R140" i="16" s="1"/>
  <c r="P44" i="16"/>
  <c r="N44" i="16"/>
  <c r="L44" i="16"/>
  <c r="J44" i="16"/>
  <c r="R124" i="13"/>
  <c r="J150" i="13"/>
  <c r="L44" i="13"/>
  <c r="L152" i="12"/>
  <c r="J152" i="12"/>
  <c r="R126" i="12"/>
  <c r="P126" i="12"/>
  <c r="N126" i="12"/>
  <c r="L126" i="12"/>
  <c r="J126" i="12"/>
  <c r="R45" i="12"/>
  <c r="P45" i="12"/>
  <c r="N45" i="12"/>
  <c r="L45" i="12"/>
  <c r="J45" i="12"/>
  <c r="N158" i="11"/>
  <c r="L158" i="11"/>
  <c r="J158" i="11"/>
  <c r="R134" i="11"/>
  <c r="P134" i="11"/>
  <c r="N134" i="11"/>
  <c r="L134" i="11"/>
  <c r="J134" i="11"/>
  <c r="R160" i="11"/>
  <c r="J86" i="7"/>
  <c r="R73" i="7"/>
  <c r="P73" i="7"/>
  <c r="N73" i="7"/>
  <c r="L73" i="7"/>
  <c r="J73" i="7"/>
  <c r="P40" i="7"/>
  <c r="U40" i="7" s="1"/>
  <c r="N40" i="7"/>
  <c r="L40" i="7"/>
  <c r="L140" i="6"/>
  <c r="J140" i="6"/>
  <c r="R116" i="6"/>
  <c r="P116" i="6"/>
  <c r="P142" i="6" s="1"/>
  <c r="N116" i="6"/>
  <c r="L116" i="6"/>
  <c r="J116" i="6"/>
  <c r="R34" i="6"/>
  <c r="N34" i="6"/>
  <c r="L34" i="6"/>
  <c r="J34" i="6"/>
  <c r="L151" i="5"/>
  <c r="J151" i="5"/>
  <c r="R126" i="5"/>
  <c r="P126" i="5"/>
  <c r="N126" i="5"/>
  <c r="L126" i="5"/>
  <c r="J126" i="5"/>
  <c r="R44" i="5"/>
  <c r="R153" i="5" s="1"/>
  <c r="P44" i="5"/>
  <c r="N44" i="5"/>
  <c r="L44" i="5"/>
  <c r="J44" i="5"/>
  <c r="R94" i="1"/>
  <c r="L37" i="1"/>
  <c r="N133" i="19" l="1"/>
  <c r="J88" i="7"/>
  <c r="J102" i="7" s="1"/>
  <c r="V40" i="7"/>
  <c r="L88" i="7"/>
  <c r="U92" i="7" s="1"/>
  <c r="R142" i="6"/>
  <c r="N157" i="24"/>
  <c r="U157" i="24" s="1"/>
  <c r="N166" i="23"/>
  <c r="U166" i="23" s="1"/>
  <c r="N142" i="6"/>
  <c r="T142" i="6" s="1"/>
  <c r="P166" i="23"/>
  <c r="V168" i="23" s="1"/>
  <c r="J156" i="17"/>
  <c r="R156" i="17"/>
  <c r="L142" i="6"/>
  <c r="P157" i="24"/>
  <c r="L140" i="16"/>
  <c r="P160" i="11"/>
  <c r="N88" i="7"/>
  <c r="U46" i="5"/>
  <c r="N154" i="12"/>
  <c r="U154" i="12" s="1"/>
  <c r="P133" i="19"/>
  <c r="J166" i="23"/>
  <c r="R150" i="13"/>
  <c r="L166" i="23"/>
  <c r="U168" i="23" s="1"/>
  <c r="L133" i="19"/>
  <c r="L150" i="13"/>
  <c r="N153" i="5"/>
  <c r="T153" i="5" s="1"/>
  <c r="L156" i="17"/>
  <c r="U154" i="17" s="1"/>
  <c r="L154" i="12"/>
  <c r="L153" i="5"/>
  <c r="P154" i="12"/>
  <c r="R154" i="12"/>
  <c r="J154" i="12"/>
  <c r="J140" i="16"/>
  <c r="P156" i="17"/>
  <c r="U157" i="17" s="1"/>
  <c r="N156" i="17"/>
  <c r="V157" i="17" s="1"/>
  <c r="P140" i="16"/>
  <c r="N160" i="11"/>
  <c r="U160" i="11" s="1"/>
  <c r="J142" i="6"/>
  <c r="J94" i="1"/>
  <c r="L157" i="24"/>
  <c r="R133" i="19"/>
  <c r="V131" i="19"/>
  <c r="U44" i="16"/>
  <c r="J133" i="19"/>
  <c r="L160" i="11"/>
  <c r="J160" i="11"/>
  <c r="J153" i="5"/>
  <c r="P88" i="7"/>
  <c r="U93" i="7" s="1"/>
  <c r="P153" i="5"/>
  <c r="N140" i="16"/>
  <c r="L94" i="1"/>
  <c r="J105" i="1" l="1"/>
  <c r="J168" i="17"/>
  <c r="U112" i="16"/>
  <c r="U140" i="16"/>
  <c r="U88" i="7"/>
  <c r="N18" i="13"/>
  <c r="N44" i="13" s="1"/>
  <c r="N150" i="13" s="1"/>
  <c r="U151" i="13" s="1"/>
  <c r="P44" i="13"/>
  <c r="P150" i="13" s="1"/>
  <c r="N18" i="15" l="1"/>
  <c r="N44" i="15" s="1"/>
  <c r="N91" i="15" s="1"/>
  <c r="U55" i="15" s="1"/>
  <c r="P91" i="15"/>
  <c r="J157" i="24"/>
  <c r="J170" i="24" l="1"/>
  <c r="J173" i="24" s="1"/>
  <c r="P37" i="1" l="1"/>
  <c r="P94" i="1" s="1"/>
  <c r="N18" i="1"/>
  <c r="N37" i="1" s="1"/>
  <c r="N94" i="1" s="1"/>
  <c r="U18" i="1" l="1"/>
  <c r="X18" i="1" s="1"/>
  <c r="X37" i="1" l="1"/>
  <c r="Y37" i="1" s="1"/>
  <c r="Y18" i="1"/>
  <c r="U37" i="1"/>
</calcChain>
</file>

<file path=xl/sharedStrings.xml><?xml version="1.0" encoding="utf-8"?>
<sst xmlns="http://schemas.openxmlformats.org/spreadsheetml/2006/main" count="8014" uniqueCount="851">
  <si>
    <t>PROVINCE OF RIZAL</t>
  </si>
  <si>
    <t>1011</t>
  </si>
  <si>
    <t>(Proposed)</t>
  </si>
  <si>
    <t>(1)</t>
  </si>
  <si>
    <t>(2)</t>
  </si>
  <si>
    <t>(3)</t>
  </si>
  <si>
    <t>Salaries and Wages - Regular</t>
  </si>
  <si>
    <t>01</t>
  </si>
  <si>
    <t>010</t>
  </si>
  <si>
    <t>Salaries and Wages - Casual/Contractual</t>
  </si>
  <si>
    <t>020</t>
  </si>
  <si>
    <t>Personnel Economic Relief Allowance (PERA)</t>
  </si>
  <si>
    <t>02</t>
  </si>
  <si>
    <t>Representation Allowance (RA)</t>
  </si>
  <si>
    <t>Transportation Allowance (TA)</t>
  </si>
  <si>
    <t>030</t>
  </si>
  <si>
    <t>Clothing/Uniform Allowance</t>
  </si>
  <si>
    <t>040</t>
  </si>
  <si>
    <t>Quarters Allowance</t>
  </si>
  <si>
    <t>070</t>
  </si>
  <si>
    <t>Productivity Incentive Allowance</t>
  </si>
  <si>
    <t>Honoraria</t>
  </si>
  <si>
    <t>Hazard Pay</t>
  </si>
  <si>
    <t>Overtime and Night Pay</t>
  </si>
  <si>
    <t>130</t>
  </si>
  <si>
    <t>Cash Gift</t>
  </si>
  <si>
    <t>Year End Bonus</t>
  </si>
  <si>
    <t>140</t>
  </si>
  <si>
    <t>03</t>
  </si>
  <si>
    <t>Pag-IBIG Contributions</t>
  </si>
  <si>
    <t>PhilHealth Contributions</t>
  </si>
  <si>
    <t>Employees Compensation Insurance Premiums</t>
  </si>
  <si>
    <t>Terminal Leave Benefits</t>
  </si>
  <si>
    <t>04</t>
  </si>
  <si>
    <t>Other Personnel Benefits</t>
  </si>
  <si>
    <t xml:space="preserve">Total Personal Services </t>
  </si>
  <si>
    <t>Traveling Expenses - Local</t>
  </si>
  <si>
    <t>Traveling Expenses - Foreign</t>
  </si>
  <si>
    <t>Training Expenses</t>
  </si>
  <si>
    <t xml:space="preserve">Office Supplies Expenses </t>
  </si>
  <si>
    <t>Accountable Forms Expenses</t>
  </si>
  <si>
    <t>Animal/Zoological Supplies Expenses</t>
  </si>
  <si>
    <t>Food Supplies Expenses</t>
  </si>
  <si>
    <t>Fuel, Oil and Lubricants Expenses</t>
  </si>
  <si>
    <t>090</t>
  </si>
  <si>
    <t>Military, Police and Traffic Supplies Expenses</t>
  </si>
  <si>
    <t>120</t>
  </si>
  <si>
    <t>Other Supplies and Materials Expenses</t>
  </si>
  <si>
    <t>990</t>
  </si>
  <si>
    <t>Water Expenses</t>
  </si>
  <si>
    <t>Chemical and Filtering Supplies Expenses</t>
  </si>
  <si>
    <t>Electricity Expenses</t>
  </si>
  <si>
    <t xml:space="preserve">Postage and Courier Services </t>
  </si>
  <si>
    <t>05</t>
  </si>
  <si>
    <t>Telephone Expenses</t>
  </si>
  <si>
    <t>Internet Subscription Expenses</t>
  </si>
  <si>
    <t>Cable, Satellite, Telegraph and Radio Expenses</t>
  </si>
  <si>
    <t>Membership Dues and Contributions to Organizations</t>
  </si>
  <si>
    <t>99</t>
  </si>
  <si>
    <t>060</t>
  </si>
  <si>
    <t>Advertising Expenses</t>
  </si>
  <si>
    <t>Printing and Publication Expenses</t>
  </si>
  <si>
    <t>Rent Expenses</t>
  </si>
  <si>
    <t>050</t>
  </si>
  <si>
    <t>Subscription Expenses</t>
  </si>
  <si>
    <t>Awards/Rewards Expenses</t>
  </si>
  <si>
    <t>06</t>
  </si>
  <si>
    <t>Prizes</t>
  </si>
  <si>
    <t>Consultancy Services</t>
  </si>
  <si>
    <t>11</t>
  </si>
  <si>
    <t>Janitorial Services</t>
  </si>
  <si>
    <t>Other Professional Services</t>
  </si>
  <si>
    <t xml:space="preserve">Repairs and Maintenance - Machinery and Equipment </t>
  </si>
  <si>
    <t>13</t>
  </si>
  <si>
    <t xml:space="preserve">Repairs and Maintenance - Furniture and  Fixtures </t>
  </si>
  <si>
    <t xml:space="preserve">Repairs and Maintenance - Transportation Equipment  </t>
  </si>
  <si>
    <t>Repairs and Maintenance - Other Property, Plant and Equipment</t>
  </si>
  <si>
    <t xml:space="preserve">Subsidy to NGAs </t>
  </si>
  <si>
    <t>14</t>
  </si>
  <si>
    <t xml:space="preserve">Subsidy to Other Local Government Units </t>
  </si>
  <si>
    <t>Donations</t>
  </si>
  <si>
    <t>080</t>
  </si>
  <si>
    <t>Confidential Expenses</t>
  </si>
  <si>
    <t>10</t>
  </si>
  <si>
    <t>Intelligence Expenses</t>
  </si>
  <si>
    <t>Extraordinary and Miscellaneous Expenses</t>
  </si>
  <si>
    <t>Insurance Expenses</t>
  </si>
  <si>
    <t>Welfare Goods Expenses</t>
  </si>
  <si>
    <t>Other Current Assets</t>
  </si>
  <si>
    <t>Guaranty Deposits</t>
  </si>
  <si>
    <t>Property, Plant and Equipment</t>
  </si>
  <si>
    <t>Land</t>
  </si>
  <si>
    <t>07</t>
  </si>
  <si>
    <t>Buildings</t>
  </si>
  <si>
    <t>Other Structures</t>
  </si>
  <si>
    <t>Office Equipment</t>
  </si>
  <si>
    <t xml:space="preserve">Furniture and Fixtures </t>
  </si>
  <si>
    <t xml:space="preserve">Information and Communication Technology  Equipment </t>
  </si>
  <si>
    <t xml:space="preserve">Books </t>
  </si>
  <si>
    <t>Communication Equipment</t>
  </si>
  <si>
    <t xml:space="preserve">Military, Police and Security Equipment </t>
  </si>
  <si>
    <t>100</t>
  </si>
  <si>
    <t>Sports Equipment</t>
  </si>
  <si>
    <t xml:space="preserve">Technical and Scientific  Equipment </t>
  </si>
  <si>
    <t xml:space="preserve">Other Machinery and Equipment </t>
  </si>
  <si>
    <t>Motor Vehicles</t>
  </si>
  <si>
    <t>Other Property, Plant and Equipment</t>
  </si>
  <si>
    <t>Total Capital Outlay</t>
  </si>
  <si>
    <t>Bank Charges</t>
  </si>
  <si>
    <t xml:space="preserve">     TOTAL APPROPRIATIONS</t>
  </si>
  <si>
    <t>PROGRAMMED APPROPRIATION AND OBLIGATION BY OBJECT OF EXPENDITURE</t>
  </si>
  <si>
    <t>Account Code</t>
  </si>
  <si>
    <t>:</t>
  </si>
  <si>
    <t>PROVINCIAL GOVERNOR</t>
  </si>
  <si>
    <t>General Public Services</t>
  </si>
  <si>
    <t>Executive Services</t>
  </si>
  <si>
    <t>General Fund</t>
  </si>
  <si>
    <t xml:space="preserve">Office/Department         </t>
  </si>
  <si>
    <t xml:space="preserve">Function                         </t>
  </si>
  <si>
    <t xml:space="preserve">Project/Activity              </t>
  </si>
  <si>
    <t xml:space="preserve">Fund/Special Account   </t>
  </si>
  <si>
    <t>Current Year (Estimate)</t>
  </si>
  <si>
    <t>First Semester</t>
  </si>
  <si>
    <t>(Actual)</t>
  </si>
  <si>
    <t>Second Semester</t>
  </si>
  <si>
    <t>(Estimate)</t>
  </si>
  <si>
    <t>Total</t>
  </si>
  <si>
    <t>(4)</t>
  </si>
  <si>
    <t>(5)</t>
  </si>
  <si>
    <t>(6)</t>
  </si>
  <si>
    <t>(7)</t>
  </si>
  <si>
    <t>Budget Year</t>
  </si>
  <si>
    <t>Prepared by:</t>
  </si>
  <si>
    <t xml:space="preserve">  Reviewed by:</t>
  </si>
  <si>
    <t>Approved:</t>
  </si>
  <si>
    <t xml:space="preserve"> PRISCILLA R. PADUA</t>
  </si>
  <si>
    <t>REBECCA A. YNARES</t>
  </si>
  <si>
    <t>Provincial Budget Officer</t>
  </si>
  <si>
    <t>Governor</t>
  </si>
  <si>
    <t>Other Bonuses and Allowances</t>
  </si>
  <si>
    <t>Subsistence Allowance</t>
  </si>
  <si>
    <t>Scholarship Grants/Expenses</t>
  </si>
  <si>
    <t>Overseas Allowance</t>
  </si>
  <si>
    <t>Laundry  Allowance</t>
  </si>
  <si>
    <t>Longevity Pay</t>
  </si>
  <si>
    <t>110</t>
  </si>
  <si>
    <t xml:space="preserve">Pension Benefits </t>
  </si>
  <si>
    <t xml:space="preserve">Retirement Gratuity </t>
  </si>
  <si>
    <t>Provident/Welfare Fund Contributions</t>
  </si>
  <si>
    <t>Drugs and Medicines Expenses</t>
  </si>
  <si>
    <t>Medical, Dental and Laboratory Supplies Expenses</t>
  </si>
  <si>
    <t>Agricultural and Marine Supplies Expenses</t>
  </si>
  <si>
    <t>Textbooks and Instructional Materials Expenses</t>
  </si>
  <si>
    <t>Non-Accountable Forms Expenses</t>
  </si>
  <si>
    <t>Representation Expenses</t>
  </si>
  <si>
    <t>Transportation and Delivery Expenses</t>
  </si>
  <si>
    <t>Survey Expenses</t>
  </si>
  <si>
    <t>Legal Services</t>
  </si>
  <si>
    <t>Auditing Services</t>
  </si>
  <si>
    <t>Environment/Sanitary Services</t>
  </si>
  <si>
    <t>Other General Services</t>
  </si>
  <si>
    <t>Security Services</t>
  </si>
  <si>
    <t>12</t>
  </si>
  <si>
    <t>Repairs and Maintenance - Land Improvements</t>
  </si>
  <si>
    <t>Repairs and Maintenance - Infrastructure Assets</t>
  </si>
  <si>
    <t>Repairs and Maintenance - Buildings and Other Structures</t>
  </si>
  <si>
    <t>Repairs and Maintenance - Investment Property</t>
  </si>
  <si>
    <t>Repairs and Maintenance - Leased Assets Improvements</t>
  </si>
  <si>
    <t>Subsidy to Other  Funds</t>
  </si>
  <si>
    <t>Subsidy to General Fund Proper/Special Accounts</t>
  </si>
  <si>
    <t>Subsidy to Local Economic Enterprises</t>
  </si>
  <si>
    <t>Taxes, Duties and Licenses</t>
  </si>
  <si>
    <t xml:space="preserve">Fidelity Bond Premiums </t>
  </si>
  <si>
    <t>16</t>
  </si>
  <si>
    <t>Construction and Heavy Equipment</t>
  </si>
  <si>
    <t>Disaster Response and Rescue Equipment</t>
  </si>
  <si>
    <t>Medical Equipment</t>
  </si>
  <si>
    <t>Road Networks</t>
  </si>
  <si>
    <t>Parks, Plazas and Monuments</t>
  </si>
  <si>
    <t xml:space="preserve">Commitment Fees  </t>
  </si>
  <si>
    <t xml:space="preserve">Other Financial Charges </t>
  </si>
  <si>
    <t xml:space="preserve">Interest Expenses </t>
  </si>
  <si>
    <t>Management Supervision/Trusteeship Fees</t>
  </si>
  <si>
    <t xml:space="preserve">Guarantee Fees  </t>
  </si>
  <si>
    <t>Total Financial Expenses</t>
  </si>
  <si>
    <t xml:space="preserve">O b j e c t   o f   E x p e n d i t u r e </t>
  </si>
  <si>
    <t xml:space="preserve">Personal Services </t>
  </si>
  <si>
    <t>Maintenance and Other Operating Expenses</t>
  </si>
  <si>
    <t>Financial Expenses</t>
  </si>
  <si>
    <t>Capital Outlays</t>
  </si>
  <si>
    <t>Total Maintenance &amp; Other Operating Expenses</t>
  </si>
  <si>
    <t>1021</t>
  </si>
  <si>
    <t>SANGGUNIANG PANLALAWIGAN</t>
  </si>
  <si>
    <t xml:space="preserve">  REYNALDO H. SAN JUAN, JR.</t>
  </si>
  <si>
    <t>Vice-Governor</t>
  </si>
  <si>
    <t>1022</t>
  </si>
  <si>
    <t>SANGGUNIANG PANLALAWIGAN - SECRETARIAT</t>
  </si>
  <si>
    <t>PROVINCIAL ADMINISTRATOR</t>
  </si>
  <si>
    <t>Administrative Services</t>
  </si>
  <si>
    <t>HUMAN RESOURCE MANAGEMENT</t>
  </si>
  <si>
    <t>Administrative Services (Administration, Management and Payroll System)</t>
  </si>
  <si>
    <t>PROVINCIAL PLANNING &amp; DEVELOPMENT</t>
  </si>
  <si>
    <t>PROVINCIAL GENERAL SERVICES</t>
  </si>
  <si>
    <t>PROVINCIAL BUDGET</t>
  </si>
  <si>
    <t>PROVINCIAL ACCOUNTANT</t>
  </si>
  <si>
    <t>MA. TERESA E. LASQUETY</t>
  </si>
  <si>
    <t>PROVINCIAL TREASURER</t>
  </si>
  <si>
    <t>Treasury Services</t>
  </si>
  <si>
    <t>PROVINCIAL ASSESSOR</t>
  </si>
  <si>
    <t>PROVINCIAL LEGAL</t>
  </si>
  <si>
    <t>PROVINCIAL SOCIAL WELFARE AND DEVELOPMENT</t>
  </si>
  <si>
    <t>Social Services</t>
  </si>
  <si>
    <t>Economic Services</t>
  </si>
  <si>
    <t>PROVINCIAL ENGINEER</t>
  </si>
  <si>
    <t>Engineering Services</t>
  </si>
  <si>
    <t>ENGR. LUISITO G. MUNSOD</t>
  </si>
  <si>
    <t>General Fund/Hospitals (09)</t>
  </si>
  <si>
    <t>3361 (1)</t>
  </si>
  <si>
    <t>PROVINCIAL GOVERNOR (YNARES CENTER)</t>
  </si>
  <si>
    <t>Operation of Sports Center</t>
  </si>
  <si>
    <t>General Fund/Sports Center (11)</t>
  </si>
  <si>
    <t>PROVINCIAL GOVERNOR (YNARES SPORTS ARENA)</t>
  </si>
  <si>
    <t>3361 (2)</t>
  </si>
  <si>
    <t>PROVINCIAL ENGINEER'S OFFICE</t>
  </si>
  <si>
    <t>Construction, Repair and Maintenance of Infrastructure Facilities</t>
  </si>
  <si>
    <t>Miscellaneous Health Services - Others</t>
  </si>
  <si>
    <t>4999</t>
  </si>
  <si>
    <t>Parks, Plaza and Monuments</t>
  </si>
  <si>
    <t>School Buildings</t>
  </si>
  <si>
    <t>Water Supply Systems</t>
  </si>
  <si>
    <t>Other Infrastructure Assets</t>
  </si>
  <si>
    <t>Engineering Services - Construction</t>
  </si>
  <si>
    <t>8752</t>
  </si>
  <si>
    <t>Flood Control Systems</t>
  </si>
  <si>
    <t>Power Supply Systems</t>
  </si>
  <si>
    <t>Engineering Services - Maintenance</t>
  </si>
  <si>
    <t>8753</t>
  </si>
  <si>
    <t>Economic Development Programs</t>
  </si>
  <si>
    <t xml:space="preserve">  Tourism Projects</t>
  </si>
  <si>
    <t>Development Projects, Community (18)</t>
  </si>
  <si>
    <t>General Fund / 20% Development Fund</t>
  </si>
  <si>
    <t>8918</t>
  </si>
  <si>
    <t xml:space="preserve">OFFICE OF THE GOVERNOR </t>
  </si>
  <si>
    <t>Other Purposes</t>
  </si>
  <si>
    <t>Statutory and Contractual Obligations - Aid to Barangay</t>
  </si>
  <si>
    <t>Other Maintenance and Operating Expenses</t>
  </si>
  <si>
    <t>Watercrafts</t>
  </si>
  <si>
    <t>6918</t>
  </si>
  <si>
    <t>Retirement and Life Insurance Contributions</t>
  </si>
  <si>
    <t>Other Land Improvements</t>
  </si>
  <si>
    <t>DR. REYNALDO H. SAN JUAN, JR.</t>
  </si>
  <si>
    <t>Vice Governor</t>
  </si>
  <si>
    <t>MARIA PAULINE T. DIÑOZO, RSW</t>
  </si>
  <si>
    <t>Past Year</t>
  </si>
  <si>
    <t>OIC - Provincial Budget Office</t>
  </si>
  <si>
    <t xml:space="preserve">Subsidy to NGO's/PO's </t>
  </si>
  <si>
    <t>Computer Software</t>
  </si>
  <si>
    <t>09</t>
  </si>
  <si>
    <t>Research and Exploration Development Expenses</t>
  </si>
  <si>
    <t>as of june 30, 2017</t>
  </si>
  <si>
    <t>Desilting &amp; Dredging Expenses</t>
  </si>
  <si>
    <t>Reviewed by:</t>
  </si>
  <si>
    <t>Provincial Treasurer</t>
  </si>
  <si>
    <t>JOSEPH G.  CEÑIDOZA</t>
  </si>
  <si>
    <t xml:space="preserve">Disaster Response &amp; Rescue Equipment </t>
  </si>
  <si>
    <t xml:space="preserve"> </t>
  </si>
  <si>
    <t>Provincial Engineer</t>
  </si>
  <si>
    <t>Furniture &amp; Fixture</t>
  </si>
  <si>
    <t>Subsidy to National Government Agencies</t>
  </si>
  <si>
    <t>ANGEL Q. DAQUIGAN, JR., MD. FPCS, FPSGS</t>
  </si>
  <si>
    <t>RIZAL PROVINCIAL HOSPITAL SYSTEM (RPHS)</t>
  </si>
  <si>
    <t>MAURA MARIVIC S. LEYVA</t>
  </si>
  <si>
    <t>OIC - Provincial Planning &amp; - Dev't. Coordinator</t>
  </si>
  <si>
    <t>JEROME H. DELA ROSA</t>
  </si>
  <si>
    <t>EUGENE P. DURUSAN</t>
  </si>
  <si>
    <t>PGDH - Human Resource Management Office</t>
  </si>
  <si>
    <t>Repairs &amp; Maintenance - Buildings &amp; Other Structures</t>
  </si>
  <si>
    <t>Capital Outlay</t>
  </si>
  <si>
    <t>Repairs &amp; Maintenance - Infrastructure Assets</t>
  </si>
  <si>
    <t>Miscellaneous Educ., Culture, Sports &amp; Manpower Developemnt Services - Others</t>
  </si>
  <si>
    <t>Hospital and Health Centers</t>
  </si>
  <si>
    <t>Information and Communication Technology Equipment</t>
  </si>
  <si>
    <t>Subsidy to Other Local Government Units</t>
  </si>
  <si>
    <t>Membership Dues &amp; Contr. To Organizations</t>
  </si>
  <si>
    <t>Hospitals &amp; Health Centers</t>
  </si>
  <si>
    <t>Repairs and Maintenance - Machinery and Equipment</t>
  </si>
  <si>
    <t>Demolition &amp; Relocation Expenses</t>
  </si>
  <si>
    <t>Repair &amp; Maintenance - Land Improvement</t>
  </si>
  <si>
    <t>Furniture and Fixtures</t>
  </si>
  <si>
    <t>Miscellaneous Housing and Community Development - Others</t>
  </si>
  <si>
    <t>Planning and Development Coordination</t>
  </si>
  <si>
    <t>General Services</t>
  </si>
  <si>
    <t>Budgeting Services</t>
  </si>
  <si>
    <t>Accounting Services</t>
  </si>
  <si>
    <t>Assessment of Real Property</t>
  </si>
  <si>
    <t>Social Welfare Services</t>
  </si>
  <si>
    <t>Hospital</t>
  </si>
  <si>
    <t xml:space="preserve">Legislative Support Services </t>
  </si>
  <si>
    <t>Legislative Services - Legislation</t>
  </si>
  <si>
    <t>PROVINCIAL HEALTH OFFICE</t>
  </si>
  <si>
    <t>PROVINCIAL DISASTER RISK AND REDUCTION MANAGEMENT OFFICE</t>
  </si>
  <si>
    <t>PDRRM - General Administration</t>
  </si>
  <si>
    <t>Medical,Dental &amp; Laboratory Supplies Expenses</t>
  </si>
  <si>
    <t>1999</t>
  </si>
  <si>
    <t>Miscellaneous General Public Services - Others</t>
  </si>
  <si>
    <t>Provincial Administrator</t>
  </si>
  <si>
    <t>2020</t>
  </si>
  <si>
    <t>2021</t>
  </si>
  <si>
    <t>Subsidy to NGAs (Auditors Office)</t>
  </si>
  <si>
    <t>OLIVIA ISON-BAUTISTA</t>
  </si>
  <si>
    <t>OIC-Supervising Auditor</t>
  </si>
  <si>
    <t>5-01-01-020</t>
  </si>
  <si>
    <t>5-01-01-010</t>
  </si>
  <si>
    <t>5-01-02-010</t>
  </si>
  <si>
    <t>5-01-02-020</t>
  </si>
  <si>
    <t>5-01-02-030</t>
  </si>
  <si>
    <t>5-01-02-040</t>
  </si>
  <si>
    <t>5-01-02-070</t>
  </si>
  <si>
    <t>5-01-02-110</t>
  </si>
  <si>
    <t>5-01-02-130</t>
  </si>
  <si>
    <t>5-01-02-140</t>
  </si>
  <si>
    <t>5-01-02-150</t>
  </si>
  <si>
    <t>5-01-02-990</t>
  </si>
  <si>
    <t>5-01-03-010</t>
  </si>
  <si>
    <t>5-01-03-020</t>
  </si>
  <si>
    <t>5-01-03-030</t>
  </si>
  <si>
    <t>5-01-03-040</t>
  </si>
  <si>
    <t>5-01-04-030</t>
  </si>
  <si>
    <t>5-01-04-990</t>
  </si>
  <si>
    <t>5-02-01-010</t>
  </si>
  <si>
    <t>5-02-01-020</t>
  </si>
  <si>
    <t>5-02-02-010</t>
  </si>
  <si>
    <t>5-02-02-020</t>
  </si>
  <si>
    <t>5-02-03-010</t>
  </si>
  <si>
    <t>5-02-03-060</t>
  </si>
  <si>
    <t>5-02-03-090</t>
  </si>
  <si>
    <t>5-02-03-120</t>
  </si>
  <si>
    <t>5-02-03-990</t>
  </si>
  <si>
    <t>5-02-05-010</t>
  </si>
  <si>
    <t>5-02-05-020</t>
  </si>
  <si>
    <t>5-02-05-030</t>
  </si>
  <si>
    <t>5-02-05-040</t>
  </si>
  <si>
    <t>5-02-06-010</t>
  </si>
  <si>
    <t>5-02-06-020</t>
  </si>
  <si>
    <t>5-02-10-010</t>
  </si>
  <si>
    <t>5-02-10-030</t>
  </si>
  <si>
    <t>5-02-11-030</t>
  </si>
  <si>
    <t>5-02-11-990</t>
  </si>
  <si>
    <t>5-02-13-050</t>
  </si>
  <si>
    <t>5-02-13-051</t>
  </si>
  <si>
    <t>5-02-13-052</t>
  </si>
  <si>
    <t>5-02-14-020</t>
  </si>
  <si>
    <t>5-02-14-030</t>
  </si>
  <si>
    <t>5-02-99-010</t>
  </si>
  <si>
    <t>5-02-99-020</t>
  </si>
  <si>
    <t>5-02-99-040</t>
  </si>
  <si>
    <t>5-02-99-050</t>
  </si>
  <si>
    <t>5-02-99-060</t>
  </si>
  <si>
    <t>5-02-99-070</t>
  </si>
  <si>
    <t>5-02-99-080</t>
  </si>
  <si>
    <t>5-02-99-990</t>
  </si>
  <si>
    <t>1-07-05-020</t>
  </si>
  <si>
    <t>1-07-05-030</t>
  </si>
  <si>
    <t>1-07-05-031</t>
  </si>
  <si>
    <t>1-07-05-100</t>
  </si>
  <si>
    <t>1-07-05-990</t>
  </si>
  <si>
    <t>1-07-06-010</t>
  </si>
  <si>
    <t>1-07-07-010</t>
  </si>
  <si>
    <t>1-07-01-010</t>
  </si>
  <si>
    <t>5-01-02-111</t>
  </si>
  <si>
    <t>5-01-02-112</t>
  </si>
  <si>
    <t>5-01-03-041</t>
  </si>
  <si>
    <t>5-01-03-042</t>
  </si>
  <si>
    <t>5-02-02-011</t>
  </si>
  <si>
    <t>5-02-02-012</t>
  </si>
  <si>
    <t>5-02-02-013</t>
  </si>
  <si>
    <t>5-02-02-014</t>
  </si>
  <si>
    <t>5-02-02-015</t>
  </si>
  <si>
    <t>5-02-02-016</t>
  </si>
  <si>
    <t>5-02-02-017</t>
  </si>
  <si>
    <t>5-02-03-091</t>
  </si>
  <si>
    <t>5-02-03-092</t>
  </si>
  <si>
    <t>5-02-03-093</t>
  </si>
  <si>
    <t>5-02-03-094</t>
  </si>
  <si>
    <t>5-02-03-095</t>
  </si>
  <si>
    <t>5-02-03-991</t>
  </si>
  <si>
    <t>5-02-03-992</t>
  </si>
  <si>
    <t>5-02-03-993</t>
  </si>
  <si>
    <t>5-02-03-994</t>
  </si>
  <si>
    <t>5-02-05-021</t>
  </si>
  <si>
    <t>5-02-05-022</t>
  </si>
  <si>
    <t>5-02-05-023</t>
  </si>
  <si>
    <t>5-02-05-024</t>
  </si>
  <si>
    <t>5-02-05-025</t>
  </si>
  <si>
    <t>5-02-05-026</t>
  </si>
  <si>
    <t>5-02-05-027</t>
  </si>
  <si>
    <t>5-02-05-028</t>
  </si>
  <si>
    <t>5-02-05-029</t>
  </si>
  <si>
    <t>5-02-05-031</t>
  </si>
  <si>
    <t>5-02-05-032</t>
  </si>
  <si>
    <t>5-02-05-033</t>
  </si>
  <si>
    <t>5-02-05-034</t>
  </si>
  <si>
    <t>5-02-05-035</t>
  </si>
  <si>
    <t>5-02-05-036</t>
  </si>
  <si>
    <t>5-02-05-037</t>
  </si>
  <si>
    <t>5-02-05-038</t>
  </si>
  <si>
    <t>5-02-05-039</t>
  </si>
  <si>
    <t>5-02-05-041</t>
  </si>
  <si>
    <t>5-02-05-042</t>
  </si>
  <si>
    <t>5-02-05-043</t>
  </si>
  <si>
    <t>5-02-05-044</t>
  </si>
  <si>
    <t>5-02-05-045</t>
  </si>
  <si>
    <t>5-02-13-060</t>
  </si>
  <si>
    <t>5-02-13-061</t>
  </si>
  <si>
    <t>5-02-13-062</t>
  </si>
  <si>
    <t>5-02-13-070</t>
  </si>
  <si>
    <t>5-02-13-071</t>
  </si>
  <si>
    <t>5-02-13-072</t>
  </si>
  <si>
    <t>5-02-13-073</t>
  </si>
  <si>
    <t>5-02-13-074</t>
  </si>
  <si>
    <t>5-02-13-075</t>
  </si>
  <si>
    <t>5-02-13-076</t>
  </si>
  <si>
    <t>5-02-13-077</t>
  </si>
  <si>
    <t>5-02-13-078</t>
  </si>
  <si>
    <t>5-02-13-079</t>
  </si>
  <si>
    <t>5-02-13-080</t>
  </si>
  <si>
    <t>5-02-13-081</t>
  </si>
  <si>
    <t>5-02-13-082</t>
  </si>
  <si>
    <t>5-02-13-083</t>
  </si>
  <si>
    <t>5-02-13-084</t>
  </si>
  <si>
    <t>5-02-13-990</t>
  </si>
  <si>
    <t>5-02-99-021</t>
  </si>
  <si>
    <t>5-02-99-022</t>
  </si>
  <si>
    <t>5-02-99-023</t>
  </si>
  <si>
    <t>5-02-99-024</t>
  </si>
  <si>
    <t>5-02-99-071</t>
  </si>
  <si>
    <t>5-02-99-072</t>
  </si>
  <si>
    <t>5-02-99-073</t>
  </si>
  <si>
    <t>5-02-99-074</t>
  </si>
  <si>
    <t>5-02-99-075</t>
  </si>
  <si>
    <t>5-02-99-076</t>
  </si>
  <si>
    <t>5-02-99-077</t>
  </si>
  <si>
    <t>5-02-99-078</t>
  </si>
  <si>
    <t>5-02-99-079</t>
  </si>
  <si>
    <t>5-02-99-081</t>
  </si>
  <si>
    <t>5-02-99-082</t>
  </si>
  <si>
    <t>5-02-99-083</t>
  </si>
  <si>
    <t>5-02-99-084</t>
  </si>
  <si>
    <t>5-02-99-085</t>
  </si>
  <si>
    <t>5-02-99-086</t>
  </si>
  <si>
    <t>5-02-99-087</t>
  </si>
  <si>
    <t>5-02-99-088</t>
  </si>
  <si>
    <t>5-02-99-089</t>
  </si>
  <si>
    <t>5-02-99-090</t>
  </si>
  <si>
    <t>5-02-99-091</t>
  </si>
  <si>
    <t>5-02-99-092</t>
  </si>
  <si>
    <t>5-02-99-093</t>
  </si>
  <si>
    <t>5-02-99-094</t>
  </si>
  <si>
    <t>5-02-99-095</t>
  </si>
  <si>
    <t>5-02-99-096</t>
  </si>
  <si>
    <t>5-02-99-097</t>
  </si>
  <si>
    <t>5-02-99-098</t>
  </si>
  <si>
    <t>5-02-99-099</t>
  </si>
  <si>
    <t>5-02-99-100</t>
  </si>
  <si>
    <t>1-07-05-32</t>
  </si>
  <si>
    <t>1-07-05-33</t>
  </si>
  <si>
    <t>1-07-05-34</t>
  </si>
  <si>
    <t>1-07-05-35</t>
  </si>
  <si>
    <t>1-07-05-36</t>
  </si>
  <si>
    <t>1-07-05-37</t>
  </si>
  <si>
    <t>1-07-05-38</t>
  </si>
  <si>
    <t>1-07-05-39</t>
  </si>
  <si>
    <t>1-07-05-40</t>
  </si>
  <si>
    <t>1-07-05-41</t>
  </si>
  <si>
    <t>1-07-05-42</t>
  </si>
  <si>
    <t>1-07-05-43</t>
  </si>
  <si>
    <t>1-07-05-44</t>
  </si>
  <si>
    <t>5-02-01-011</t>
  </si>
  <si>
    <t>5-02-02-018</t>
  </si>
  <si>
    <t>5-02-03-050</t>
  </si>
  <si>
    <t>5-02-03-121</t>
  </si>
  <si>
    <t>5-02-03-122</t>
  </si>
  <si>
    <t>5-02-03-123</t>
  </si>
  <si>
    <t>5-02-04-010</t>
  </si>
  <si>
    <t>5-02-04-020</t>
  </si>
  <si>
    <t>5-02-06-021</t>
  </si>
  <si>
    <t>1-07-05-070</t>
  </si>
  <si>
    <t>1-07-07-990</t>
  </si>
  <si>
    <t>1-07-04-010</t>
  </si>
  <si>
    <t>5-01-01-011</t>
  </si>
  <si>
    <t>5-01-02-041</t>
  </si>
  <si>
    <t>5-01-02-042</t>
  </si>
  <si>
    <t>5-01-02-043</t>
  </si>
  <si>
    <t>5-01-02-044</t>
  </si>
  <si>
    <t>5-01-02-045</t>
  </si>
  <si>
    <t>5-02-02-019</t>
  </si>
  <si>
    <t>5-02-02-021</t>
  </si>
  <si>
    <t>5-02-02-022</t>
  </si>
  <si>
    <t>5-02-02-023</t>
  </si>
  <si>
    <t>5-02-03-995</t>
  </si>
  <si>
    <t>5-02-03-996</t>
  </si>
  <si>
    <t>5-02-03-997</t>
  </si>
  <si>
    <t>5-02-03-998</t>
  </si>
  <si>
    <t>5-02-03-1000</t>
  </si>
  <si>
    <t>5-02-03-1001</t>
  </si>
  <si>
    <t>5-02-03-1002</t>
  </si>
  <si>
    <t>5-02-03-1003</t>
  </si>
  <si>
    <t>5-02-03-1004</t>
  </si>
  <si>
    <t>5-02-03-1005</t>
  </si>
  <si>
    <t>5-02-03-1006</t>
  </si>
  <si>
    <t>5-02-03-1007</t>
  </si>
  <si>
    <t>5-02-03-1008</t>
  </si>
  <si>
    <t>5-02-06-022</t>
  </si>
  <si>
    <t>5-02-06-023</t>
  </si>
  <si>
    <t>5-02-06-024</t>
  </si>
  <si>
    <t>5-02-06-025</t>
  </si>
  <si>
    <t>5-02-06-026</t>
  </si>
  <si>
    <t>5-02-06-027</t>
  </si>
  <si>
    <t>5-02-06-028</t>
  </si>
  <si>
    <t>5-02-06-029</t>
  </si>
  <si>
    <t>5-02-06-030</t>
  </si>
  <si>
    <t>5-02-06-031</t>
  </si>
  <si>
    <t>5-02-06-032</t>
  </si>
  <si>
    <t>5-02-06-033</t>
  </si>
  <si>
    <t>5-02-06-034</t>
  </si>
  <si>
    <t>5-02-06-035</t>
  </si>
  <si>
    <t>5-02-06-036</t>
  </si>
  <si>
    <t>5-02-06-037</t>
  </si>
  <si>
    <t>5-02-06-038</t>
  </si>
  <si>
    <t>5-02-06-039</t>
  </si>
  <si>
    <t>5-02-06-040</t>
  </si>
  <si>
    <t>5-02-06-041</t>
  </si>
  <si>
    <t>5-02-06-042</t>
  </si>
  <si>
    <t>5-02-06-043</t>
  </si>
  <si>
    <t>5-02-06-044</t>
  </si>
  <si>
    <t>5-02-06-045</t>
  </si>
  <si>
    <t>5-02-06-046</t>
  </si>
  <si>
    <t>5-02-06-047</t>
  </si>
  <si>
    <t>5-02-06-048</t>
  </si>
  <si>
    <t>5-02-06-049</t>
  </si>
  <si>
    <t>5-02-06-050</t>
  </si>
  <si>
    <t>5-01-03-050</t>
  </si>
  <si>
    <t>5-01-03-060</t>
  </si>
  <si>
    <t>5-02-03-096</t>
  </si>
  <si>
    <t>5-02-03-097</t>
  </si>
  <si>
    <t>5-02-03-098</t>
  </si>
  <si>
    <t>5-02-03-099</t>
  </si>
  <si>
    <t>5-02-03-100</t>
  </si>
  <si>
    <t>5-02-03-101</t>
  </si>
  <si>
    <t>5-02-03-102</t>
  </si>
  <si>
    <t>5-02-03-103</t>
  </si>
  <si>
    <t>5-02-03-104</t>
  </si>
  <si>
    <t>5-02-03-105</t>
  </si>
  <si>
    <t>5-02-03-106</t>
  </si>
  <si>
    <t>5-02-03-107</t>
  </si>
  <si>
    <t>5-02-03-108</t>
  </si>
  <si>
    <t>5-02-03-109</t>
  </si>
  <si>
    <t>5-02-03-110</t>
  </si>
  <si>
    <t>5-02-03-111</t>
  </si>
  <si>
    <t>5-02-03-112</t>
  </si>
  <si>
    <t>5-02-03-113</t>
  </si>
  <si>
    <t>5-02-03-114</t>
  </si>
  <si>
    <t>5-02-03-115</t>
  </si>
  <si>
    <t>5-02-03-116</t>
  </si>
  <si>
    <t>5-02-03-117</t>
  </si>
  <si>
    <t>5-02-03-118</t>
  </si>
  <si>
    <t>5-02-03-119</t>
  </si>
  <si>
    <t>5-02-03-124</t>
  </si>
  <si>
    <t>5-02-03-125</t>
  </si>
  <si>
    <t>5-02-03-126</t>
  </si>
  <si>
    <t>5-02-03-127</t>
  </si>
  <si>
    <t>5-02-03-128</t>
  </si>
  <si>
    <t>5-02-03-129</t>
  </si>
  <si>
    <t>5-02-03-130</t>
  </si>
  <si>
    <t>5-02-03-131</t>
  </si>
  <si>
    <t>5-02-03-132</t>
  </si>
  <si>
    <t>5-02-03-133</t>
  </si>
  <si>
    <t>5-02-03-134</t>
  </si>
  <si>
    <t>5-02-03-135</t>
  </si>
  <si>
    <t>5-02-03-136</t>
  </si>
  <si>
    <t>5-02-03-137</t>
  </si>
  <si>
    <t>5-02-03-138</t>
  </si>
  <si>
    <t>5-02-03-139</t>
  </si>
  <si>
    <t>5-02-03-140</t>
  </si>
  <si>
    <t>5-02-03-141</t>
  </si>
  <si>
    <t>5-02-03-142</t>
  </si>
  <si>
    <t>5-02-03-143</t>
  </si>
  <si>
    <t>5-02-03-144</t>
  </si>
  <si>
    <t>5-01-03-043</t>
  </si>
  <si>
    <t>5-01-04-032</t>
  </si>
  <si>
    <t>5-02-01-012</t>
  </si>
  <si>
    <t>5-02-03-020</t>
  </si>
  <si>
    <t>5-02-13-053</t>
  </si>
  <si>
    <t>5-02-13-054</t>
  </si>
  <si>
    <t>5-02-13-055</t>
  </si>
  <si>
    <t>5-02-13-056</t>
  </si>
  <si>
    <t>5-02-13-057</t>
  </si>
  <si>
    <t>5-02-13-058</t>
  </si>
  <si>
    <t>5-02-13-059</t>
  </si>
  <si>
    <t>5-02-13-063</t>
  </si>
  <si>
    <t>5-02-16-010</t>
  </si>
  <si>
    <t>5-02-16-020</t>
  </si>
  <si>
    <t>5-02-16-030</t>
  </si>
  <si>
    <t>1-07-99-990</t>
  </si>
  <si>
    <t>5-03-01-040</t>
  </si>
  <si>
    <t>5-03-01-041</t>
  </si>
  <si>
    <t>5-03-01-990</t>
  </si>
  <si>
    <t>5-02-01-013</t>
  </si>
  <si>
    <t>5-02-01-014</t>
  </si>
  <si>
    <t>5-02-01-015</t>
  </si>
  <si>
    <t>5-02-01-016</t>
  </si>
  <si>
    <t>5-02-01-017</t>
  </si>
  <si>
    <t>5-02-01-018</t>
  </si>
  <si>
    <t>5-02-01-019</t>
  </si>
  <si>
    <t>5-02-05-011</t>
  </si>
  <si>
    <t>5-02-05-012</t>
  </si>
  <si>
    <t>5-02-05-013</t>
  </si>
  <si>
    <t>5-02-05-014</t>
  </si>
  <si>
    <t>5-02-05-015</t>
  </si>
  <si>
    <t>5-02-05-017</t>
  </si>
  <si>
    <t>5-02-05-018</t>
  </si>
  <si>
    <t>5-02-05-019</t>
  </si>
  <si>
    <t>5-02-13-085</t>
  </si>
  <si>
    <t>1-07-05-022</t>
  </si>
  <si>
    <t>1-07-05-023</t>
  </si>
  <si>
    <t>1-07-05-024</t>
  </si>
  <si>
    <t>1-07-05-025</t>
  </si>
  <si>
    <t>1-07-05-026</t>
  </si>
  <si>
    <t>1-07-05-027</t>
  </si>
  <si>
    <t>1-07-05-028</t>
  </si>
  <si>
    <t>1-07-05-029</t>
  </si>
  <si>
    <t>1-07-05-032</t>
  </si>
  <si>
    <t>1-07-05-033</t>
  </si>
  <si>
    <t>1-07-05-034</t>
  </si>
  <si>
    <t>1-07-05-035</t>
  </si>
  <si>
    <t>1-07-07-020</t>
  </si>
  <si>
    <t>5-01-02-050</t>
  </si>
  <si>
    <t>5-01-02-060</t>
  </si>
  <si>
    <t>5-01-02-046</t>
  </si>
  <si>
    <t>5-01-02-047</t>
  </si>
  <si>
    <t>5-01-02-048</t>
  </si>
  <si>
    <t>5-01-04-010</t>
  </si>
  <si>
    <t>5-01-04-020</t>
  </si>
  <si>
    <t>5-02-03-011</t>
  </si>
  <si>
    <t>5-02-03-012</t>
  </si>
  <si>
    <t>5-02-03-051</t>
  </si>
  <si>
    <t>5-02-03-052</t>
  </si>
  <si>
    <t>5-02-03-053</t>
  </si>
  <si>
    <t>5-02-06-011</t>
  </si>
  <si>
    <t>5-02-06-990</t>
  </si>
  <si>
    <t>5-02-06-991</t>
  </si>
  <si>
    <t>5-02-06-992</t>
  </si>
  <si>
    <t>5-02-06-993</t>
  </si>
  <si>
    <t>5-02-06-994</t>
  </si>
  <si>
    <t>5-02-03-070</t>
  </si>
  <si>
    <t>5-02-03-080</t>
  </si>
  <si>
    <t>5-01-02-049</t>
  </si>
  <si>
    <t>5-02-03-999</t>
  </si>
  <si>
    <t>5-02-07-020</t>
  </si>
  <si>
    <t>5-02-07-021</t>
  </si>
  <si>
    <t>5-02-07-022</t>
  </si>
  <si>
    <t>5-02-07-023</t>
  </si>
  <si>
    <t>5-02-07-024</t>
  </si>
  <si>
    <t>5-02-07-025</t>
  </si>
  <si>
    <t>5-02-07-026</t>
  </si>
  <si>
    <t>5-02-07-027</t>
  </si>
  <si>
    <t>5-02-07-028</t>
  </si>
  <si>
    <t>5-02-07-029</t>
  </si>
  <si>
    <t>5-02-07-030</t>
  </si>
  <si>
    <t>5-02-07-031</t>
  </si>
  <si>
    <t>5-02-07-032</t>
  </si>
  <si>
    <t>5-02-07-033</t>
  </si>
  <si>
    <t>5-02-07-034</t>
  </si>
  <si>
    <t>5-02-07-035</t>
  </si>
  <si>
    <t>5-02-07-036</t>
  </si>
  <si>
    <t>5-02-07-037</t>
  </si>
  <si>
    <t>5-02-07-038</t>
  </si>
  <si>
    <t>5-02-07-039</t>
  </si>
  <si>
    <t>5-02-13-030</t>
  </si>
  <si>
    <t>5-02-13-064</t>
  </si>
  <si>
    <t>5-02-13-065</t>
  </si>
  <si>
    <t>5-02-13-066</t>
  </si>
  <si>
    <t>1-07-05-991</t>
  </si>
  <si>
    <t>Laundry Allowance</t>
  </si>
  <si>
    <t>5-02-04-021</t>
  </si>
  <si>
    <t>5-02-04-022</t>
  </si>
  <si>
    <t>5-02-05-046</t>
  </si>
  <si>
    <t>5-02-08-020</t>
  </si>
  <si>
    <t>5-02-12-010</t>
  </si>
  <si>
    <t>5-02-12-011</t>
  </si>
  <si>
    <t>5-02-12-020</t>
  </si>
  <si>
    <t>5-02-13-040</t>
  </si>
  <si>
    <t>5-02-13-041</t>
  </si>
  <si>
    <t>5-02-13-042</t>
  </si>
  <si>
    <t>5-02-13-991</t>
  </si>
  <si>
    <t>5-02-13-992</t>
  </si>
  <si>
    <t>5-02-13-993</t>
  </si>
  <si>
    <t>5-02-13-994</t>
  </si>
  <si>
    <t>5-02-13-995</t>
  </si>
  <si>
    <t>5-02-13-996</t>
  </si>
  <si>
    <t>5-02-13-997</t>
  </si>
  <si>
    <t>5-02-13-998</t>
  </si>
  <si>
    <t>5-02-13-999</t>
  </si>
  <si>
    <t>5-02-13-1000</t>
  </si>
  <si>
    <t>5-02-16-011</t>
  </si>
  <si>
    <t>5-02-16-012</t>
  </si>
  <si>
    <t>1-07-05-036</t>
  </si>
  <si>
    <t>1-07-05-037</t>
  </si>
  <si>
    <t>1-07-05-038</t>
  </si>
  <si>
    <t>1-07-07-012</t>
  </si>
  <si>
    <t>1-07-07-013</t>
  </si>
  <si>
    <t>1-02-05-020</t>
  </si>
  <si>
    <t>Health Services</t>
  </si>
  <si>
    <t>OFFICE OF THE PROVINCIAL AGRICULTURIST</t>
  </si>
  <si>
    <t>OFFICE OF THE PROVINCIAL VETERINARY</t>
  </si>
  <si>
    <t>1-02-05-021</t>
  </si>
  <si>
    <t>1-02-05-022</t>
  </si>
  <si>
    <t>1-07-04-990</t>
  </si>
  <si>
    <t>5-02-99-051</t>
  </si>
  <si>
    <t>5-02-99-052</t>
  </si>
  <si>
    <t>5-02-99-053</t>
  </si>
  <si>
    <t>5-02-99-054</t>
  </si>
  <si>
    <t>5-02-99-055</t>
  </si>
  <si>
    <t>5-02-99-056</t>
  </si>
  <si>
    <t>5-02-99-057</t>
  </si>
  <si>
    <t>5-02-99-058</t>
  </si>
  <si>
    <t>5-02-99-059</t>
  </si>
  <si>
    <t>5-02-99-061</t>
  </si>
  <si>
    <t>5-02-99-062</t>
  </si>
  <si>
    <t>5-02-99-063</t>
  </si>
  <si>
    <t>5-02-99-064</t>
  </si>
  <si>
    <t>5-02-99-065</t>
  </si>
  <si>
    <t>5-02-99-066</t>
  </si>
  <si>
    <t>5-02-99-067</t>
  </si>
  <si>
    <t>5-02-99-068</t>
  </si>
  <si>
    <t>5-02-99-069</t>
  </si>
  <si>
    <t>2-07-05-020</t>
  </si>
  <si>
    <t>2-07-05-021</t>
  </si>
  <si>
    <t>2-07-05-022</t>
  </si>
  <si>
    <t>2-07-05-023</t>
  </si>
  <si>
    <t>2-07-05-024</t>
  </si>
  <si>
    <t>2-07-05-025</t>
  </si>
  <si>
    <t>2-07-05-026</t>
  </si>
  <si>
    <t>2-07-05-027</t>
  </si>
  <si>
    <t>2-07-05-028</t>
  </si>
  <si>
    <t>2-07-05-029</t>
  </si>
  <si>
    <t>2-07-05-030</t>
  </si>
  <si>
    <t>2-07-05-031</t>
  </si>
  <si>
    <t>2-07-05-032</t>
  </si>
  <si>
    <t>5-02-03-013</t>
  </si>
  <si>
    <t>5-02-03-014</t>
  </si>
  <si>
    <t>5-02-03-015</t>
  </si>
  <si>
    <t>5-02-03-016</t>
  </si>
  <si>
    <t>5-02-13-020</t>
  </si>
  <si>
    <t>Repairs &amp; Maintenance  Land Improvement</t>
  </si>
  <si>
    <t>5-02-08-010</t>
  </si>
  <si>
    <t>1-07-02-990</t>
  </si>
  <si>
    <t>1-07-03-040</t>
  </si>
  <si>
    <t>1-07-03-990</t>
  </si>
  <si>
    <t>1-07-04-020</t>
  </si>
  <si>
    <t>1-07-03-010</t>
  </si>
  <si>
    <t>1-07-03-020</t>
  </si>
  <si>
    <t>1-07-03-090</t>
  </si>
  <si>
    <t>1-07-04-030</t>
  </si>
  <si>
    <t>1-07-05-110</t>
  </si>
  <si>
    <t>5-02-03-062</t>
  </si>
  <si>
    <t>5-02-03-063</t>
  </si>
  <si>
    <t>5-02-03-064</t>
  </si>
  <si>
    <t>1-07-05-071</t>
  </si>
  <si>
    <t>1-07-05-072</t>
  </si>
  <si>
    <t>1-07-05-073</t>
  </si>
  <si>
    <t>1-07-05-074</t>
  </si>
  <si>
    <t>1-07-05-090</t>
  </si>
  <si>
    <t>1-07-06-040</t>
  </si>
  <si>
    <t>1-</t>
  </si>
  <si>
    <t>General Public Service</t>
  </si>
  <si>
    <t>1917</t>
  </si>
  <si>
    <t xml:space="preserve">Buildings  </t>
  </si>
  <si>
    <t>1918</t>
  </si>
  <si>
    <t>Statutory and Contractual Obligations - Local Disaster Risk Reduction &amp; Management Fund</t>
  </si>
  <si>
    <t>Othe Supplies and Materials Expenses</t>
  </si>
  <si>
    <t>8999</t>
  </si>
  <si>
    <t>5-02-11-020</t>
  </si>
  <si>
    <t>Philhealth Contributions</t>
  </si>
  <si>
    <t>1-07-05-140</t>
  </si>
  <si>
    <t>ILUMINADO A. VICTORIA, MD</t>
  </si>
  <si>
    <t>Provincial Government Department Head - PHO II</t>
  </si>
  <si>
    <t>OIC- PDRRMO</t>
  </si>
  <si>
    <t>Furniture &amp; Fixtures</t>
  </si>
  <si>
    <t>Agricultural and Forestry Equipment</t>
  </si>
  <si>
    <t>Breeding Stocks</t>
  </si>
  <si>
    <t>Maintenance &amp; Other Operating Expenses 
Health Services - Others</t>
  </si>
  <si>
    <t>Medical, Dental &amp; Laboratory Supplies Expenses</t>
  </si>
  <si>
    <t xml:space="preserve"> Purchase, Construction and Improvement of Government Facilities - Housing and Community Development</t>
  </si>
  <si>
    <t>Purchase, Construction and Improvement of Government facilities - Economic Services</t>
  </si>
  <si>
    <t>Markets</t>
  </si>
  <si>
    <t>1-07-04-040</t>
  </si>
  <si>
    <t>Financial Assets - Others</t>
  </si>
  <si>
    <t>CONNIE S. DE LEON</t>
  </si>
  <si>
    <t>REYNALDO L. BONITA</t>
  </si>
  <si>
    <t>OIC - Provincial Agriculturist</t>
  </si>
  <si>
    <t>Provincial Government Department Head</t>
  </si>
  <si>
    <t>LBP Form No. 2</t>
  </si>
  <si>
    <t>Annex F</t>
  </si>
  <si>
    <t>Agricultural Services</t>
  </si>
  <si>
    <t>Veterinary Services</t>
  </si>
  <si>
    <t>1-08-01-010</t>
  </si>
  <si>
    <t>1-07-05-040</t>
  </si>
  <si>
    <t>4919</t>
  </si>
  <si>
    <t>2022</t>
  </si>
  <si>
    <t>5-02-04-990</t>
  </si>
  <si>
    <t>1-07-02-991</t>
  </si>
  <si>
    <t>Motor Vehicle</t>
  </si>
  <si>
    <t>Repairs &amp; Maintenance- Buildings &amp; Other Structures</t>
  </si>
  <si>
    <t>9..</t>
  </si>
  <si>
    <t>.</t>
  </si>
  <si>
    <t>NINA RICCI A. YNARES</t>
  </si>
  <si>
    <t xml:space="preserve">ATTY. ROSELLE A. RAMILO </t>
  </si>
  <si>
    <t>ATTY. ERICA T. GATAN</t>
  </si>
  <si>
    <t xml:space="preserve">ATTY. MARIA SALVE R. ADAMOS  </t>
  </si>
  <si>
    <t>OIC - Provincial Legal Office</t>
  </si>
  <si>
    <t>ENGR. VINCENT D. SULIT</t>
  </si>
  <si>
    <t>Transportation &amp; Delivery Expenses</t>
  </si>
  <si>
    <t xml:space="preserve"> Information and Communication Technology Equipment</t>
  </si>
  <si>
    <t xml:space="preserve">Repairs and Maintenance - Machinery and Equipment  </t>
  </si>
  <si>
    <t xml:space="preserve"> Provincial Government Department Head - PGSO</t>
  </si>
  <si>
    <t>Provincial Government Dept. Head</t>
  </si>
  <si>
    <t>OIC - Ynares Sports Arena</t>
  </si>
  <si>
    <t>SONNY ES. DELA CRUZ</t>
  </si>
  <si>
    <t>OIC - Ynares Center</t>
  </si>
  <si>
    <t>ENGR. CATALINO M. LEYVA</t>
  </si>
  <si>
    <t>3918</t>
  </si>
  <si>
    <t>Other Machinery and Equipment</t>
  </si>
  <si>
    <t>1-07-09-990</t>
  </si>
  <si>
    <t>Purchase, Construction and Improvement of Government Facilities - Health</t>
  </si>
  <si>
    <t xml:space="preserve">Purchase, Construction and Improvement of Government Facilities - </t>
  </si>
  <si>
    <t>Education, Culture, Sports &amp; Manpower Development</t>
  </si>
  <si>
    <t>Outstanding Obligation</t>
  </si>
  <si>
    <t xml:space="preserve">Outstanding Obligation </t>
  </si>
  <si>
    <t>4918</t>
  </si>
  <si>
    <t>Loans Receivable - Others</t>
  </si>
  <si>
    <t>1-03-01-990</t>
  </si>
  <si>
    <t>Purchase, Construction and Improvement of Government Facilities - Others</t>
  </si>
  <si>
    <t>Prepared &amp; Reviewed:</t>
  </si>
  <si>
    <t>Prepared:</t>
  </si>
  <si>
    <t xml:space="preserve">  Reviewed:</t>
  </si>
  <si>
    <t>Reviewed:</t>
  </si>
  <si>
    <t>OIC - SP Secretariat</t>
  </si>
  <si>
    <t>Office of the Provincial Accountant</t>
  </si>
  <si>
    <t>AR. HERBERT V. JOSE, En.P.</t>
  </si>
  <si>
    <t>1-07-05-080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</si>
</sst>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);\(#,##0.0\)"/>
  </numFmts>
  <fonts count="19" x14ac:knownFonts="1">
    <font>
      <sz val="12"/>
      <name val="Helv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Helv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39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99">
    <xf numFmtId="39" fontId="0" fillId="0" borderId="0" xfId="0"/>
    <xf numFmtId="39" fontId="2" fillId="0" borderId="0" xfId="0" applyFont="1" applyFill="1"/>
    <xf numFmtId="39" fontId="4" fillId="0" borderId="0" xfId="0" applyFont="1" applyFill="1" applyAlignment="1" applyProtection="1"/>
    <xf numFmtId="39" fontId="5" fillId="0" borderId="0" xfId="0" quotePrefix="1" applyFont="1" applyFill="1" applyAlignment="1" applyProtection="1">
      <alignment horizontal="right"/>
    </xf>
    <xf numFmtId="39" fontId="5" fillId="0" borderId="0" xfId="0" quotePrefix="1" applyFont="1" applyFill="1" applyAlignment="1" applyProtection="1">
      <alignment horizontal="center"/>
    </xf>
    <xf numFmtId="39" fontId="4" fillId="0" borderId="0" xfId="0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2" fillId="0" borderId="0" xfId="0" applyFont="1" applyFill="1" applyBorder="1"/>
    <xf numFmtId="39" fontId="2" fillId="0" borderId="0" xfId="0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left" indent="2"/>
    </xf>
    <xf numFmtId="49" fontId="2" fillId="0" borderId="1" xfId="1" applyNumberFormat="1" applyFont="1" applyFill="1" applyBorder="1" applyAlignment="1">
      <alignment horizontal="center" vertical="top"/>
    </xf>
    <xf numFmtId="39" fontId="6" fillId="0" borderId="0" xfId="0" applyFont="1" applyFill="1" applyBorder="1" applyAlignment="1" applyProtection="1">
      <alignment horizontal="left"/>
    </xf>
    <xf numFmtId="39" fontId="7" fillId="0" borderId="0" xfId="0" applyFont="1" applyFill="1" applyBorder="1" applyAlignment="1" applyProtection="1">
      <alignment horizontal="left"/>
    </xf>
    <xf numFmtId="43" fontId="2" fillId="0" borderId="0" xfId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vertical="top" wrapText="1"/>
    </xf>
    <xf numFmtId="0" fontId="2" fillId="2" borderId="0" xfId="0" quotePrefix="1" applyNumberFormat="1" applyFont="1" applyFill="1" applyBorder="1" applyAlignment="1">
      <alignment vertical="top"/>
    </xf>
    <xf numFmtId="39" fontId="6" fillId="0" borderId="0" xfId="0" applyFont="1" applyFill="1" applyBorder="1" applyAlignment="1" applyProtection="1">
      <alignment horizontal="left" vertical="center" indent="3"/>
    </xf>
    <xf numFmtId="39" fontId="6" fillId="0" borderId="0" xfId="0" applyFont="1" applyFill="1" applyBorder="1" applyAlignment="1">
      <alignment vertical="center"/>
    </xf>
    <xf numFmtId="39" fontId="6" fillId="0" borderId="0" xfId="0" applyFont="1" applyFill="1" applyBorder="1" applyAlignment="1" applyProtection="1">
      <alignment horizontal="left" wrapText="1" indent="3"/>
    </xf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39" fontId="6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 indent="2"/>
    </xf>
    <xf numFmtId="39" fontId="6" fillId="0" borderId="0" xfId="0" applyFont="1" applyFill="1" applyBorder="1" applyAlignment="1" applyProtection="1">
      <alignment horizontal="left" vertical="center" indent="4"/>
    </xf>
    <xf numFmtId="39" fontId="6" fillId="0" borderId="0" xfId="0" applyFont="1" applyFill="1" applyBorder="1"/>
    <xf numFmtId="39" fontId="6" fillId="0" borderId="0" xfId="0" applyFont="1" applyFill="1" applyBorder="1" applyAlignment="1" applyProtection="1">
      <alignment horizontal="left" vertical="center"/>
    </xf>
    <xf numFmtId="43" fontId="6" fillId="0" borderId="3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0" fontId="2" fillId="0" borderId="0" xfId="0" applyNumberFormat="1" applyFont="1" applyFill="1" applyAlignment="1">
      <alignment horizontal="left" indent="2"/>
    </xf>
    <xf numFmtId="39" fontId="2" fillId="0" borderId="0" xfId="0" applyFont="1" applyFill="1" applyAlignment="1"/>
    <xf numFmtId="43" fontId="2" fillId="0" borderId="0" xfId="1" applyFont="1" applyFill="1" applyBorder="1"/>
    <xf numFmtId="43" fontId="2" fillId="0" borderId="0" xfId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left" vertical="top" indent="3"/>
    </xf>
    <xf numFmtId="0" fontId="2" fillId="2" borderId="0" xfId="0" applyNumberFormat="1" applyFont="1" applyFill="1" applyBorder="1" applyAlignment="1">
      <alignment horizontal="left" vertical="top" wrapText="1" indent="3"/>
    </xf>
    <xf numFmtId="39" fontId="2" fillId="0" borderId="0" xfId="0" applyFont="1" applyFill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indent="7"/>
    </xf>
    <xf numFmtId="0" fontId="2" fillId="0" borderId="0" xfId="0" applyNumberFormat="1" applyFont="1" applyFill="1" applyBorder="1" applyAlignment="1">
      <alignment horizontal="left" indent="2"/>
    </xf>
    <xf numFmtId="0" fontId="2" fillId="0" borderId="0" xfId="1" applyNumberFormat="1" applyFont="1" applyFill="1" applyBorder="1" applyAlignment="1">
      <alignment horizontal="left" indent="4"/>
    </xf>
    <xf numFmtId="43" fontId="2" fillId="0" borderId="0" xfId="1" applyFont="1" applyFill="1" applyBorder="1" applyAlignment="1"/>
    <xf numFmtId="0" fontId="2" fillId="0" borderId="0" xfId="0" applyNumberFormat="1" applyFont="1" applyFill="1" applyBorder="1" applyAlignment="1">
      <alignment horizontal="left" indent="4"/>
    </xf>
    <xf numFmtId="0" fontId="2" fillId="0" borderId="0" xfId="1" applyNumberFormat="1" applyFont="1" applyFill="1" applyBorder="1"/>
    <xf numFmtId="0" fontId="2" fillId="0" borderId="0" xfId="0" applyNumberFormat="1" applyFont="1" applyFill="1" applyBorder="1" applyAlignment="1">
      <alignment horizontal="left" indent="3"/>
    </xf>
    <xf numFmtId="0" fontId="2" fillId="0" borderId="0" xfId="0" applyNumberFormat="1" applyFont="1" applyFill="1"/>
    <xf numFmtId="0" fontId="6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0" fontId="6" fillId="0" borderId="0" xfId="0" applyNumberFormat="1" applyFont="1" applyFill="1" applyAlignment="1">
      <alignment horizontal="left" indent="2"/>
    </xf>
    <xf numFmtId="39" fontId="6" fillId="0" borderId="0" xfId="0" applyFont="1" applyFill="1" applyAlignment="1"/>
    <xf numFmtId="0" fontId="2" fillId="0" borderId="0" xfId="0" applyNumberFormat="1" applyFont="1" applyFill="1" applyAlignment="1">
      <alignment horizontal="left" indent="4"/>
    </xf>
    <xf numFmtId="49" fontId="2" fillId="0" borderId="0" xfId="1" applyNumberFormat="1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39" fontId="6" fillId="0" borderId="2" xfId="0" applyFont="1" applyFill="1" applyBorder="1"/>
    <xf numFmtId="39" fontId="2" fillId="0" borderId="0" xfId="0" applyFont="1" applyFill="1" applyAlignment="1">
      <alignment horizontal="center"/>
    </xf>
    <xf numFmtId="0" fontId="2" fillId="2" borderId="0" xfId="0" applyNumberFormat="1" applyFont="1" applyFill="1" applyBorder="1" applyAlignment="1">
      <alignment horizontal="left" vertical="top" indent="1"/>
    </xf>
    <xf numFmtId="39" fontId="8" fillId="0" borderId="0" xfId="0" applyFont="1" applyFill="1" applyBorder="1" applyAlignment="1" applyProtection="1">
      <alignment horizontal="left"/>
    </xf>
    <xf numFmtId="39" fontId="8" fillId="0" borderId="0" xfId="0" applyFont="1" applyFill="1" applyBorder="1" applyAlignment="1" applyProtection="1">
      <alignment horizontal="left" vertical="center"/>
    </xf>
    <xf numFmtId="39" fontId="2" fillId="0" borderId="0" xfId="0" applyFont="1" applyFill="1" applyBorder="1" applyAlignment="1" applyProtection="1">
      <alignment horizontal="left" indent="1"/>
    </xf>
    <xf numFmtId="39" fontId="6" fillId="0" borderId="0" xfId="0" applyFont="1" applyFill="1" applyBorder="1" applyAlignment="1">
      <alignment horizontal="left"/>
    </xf>
    <xf numFmtId="39" fontId="9" fillId="0" borderId="0" xfId="0" applyFont="1" applyFill="1" applyAlignment="1" applyProtection="1"/>
    <xf numFmtId="0" fontId="2" fillId="0" borderId="0" xfId="0" applyNumberFormat="1" applyFont="1" applyFill="1" applyBorder="1" applyAlignment="1">
      <alignment horizontal="left" indent="8"/>
    </xf>
    <xf numFmtId="0" fontId="2" fillId="0" borderId="0" xfId="0" applyNumberFormat="1" applyFont="1" applyFill="1" applyBorder="1" applyAlignment="1">
      <alignment horizontal="left" indent="10"/>
    </xf>
    <xf numFmtId="0" fontId="6" fillId="0" borderId="0" xfId="0" applyNumberFormat="1" applyFont="1" applyFill="1" applyBorder="1" applyAlignment="1">
      <alignment horizontal="left" indent="7"/>
    </xf>
    <xf numFmtId="0" fontId="5" fillId="0" borderId="0" xfId="0" quotePrefix="1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39" fontId="2" fillId="0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left" vertical="top" indent="1"/>
    </xf>
    <xf numFmtId="39" fontId="2" fillId="0" borderId="0" xfId="0" quotePrefix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left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/>
    <xf numFmtId="39" fontId="2" fillId="0" borderId="0" xfId="0" applyFont="1" applyFill="1" applyBorder="1" applyAlignment="1">
      <alignment horizontal="left" indent="1"/>
    </xf>
    <xf numFmtId="39" fontId="6" fillId="0" borderId="0" xfId="0" applyFont="1" applyFill="1" applyBorder="1" applyAlignment="1" applyProtection="1">
      <alignment horizontal="left" vertical="center" indent="2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indent="3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quotePrefix="1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left" vertical="top" wrapText="1" indent="3"/>
    </xf>
    <xf numFmtId="0" fontId="6" fillId="0" borderId="0" xfId="0" applyNumberFormat="1" applyFont="1" applyFill="1" applyBorder="1" applyAlignment="1">
      <alignment vertical="top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 indent="1"/>
    </xf>
    <xf numFmtId="0" fontId="2" fillId="0" borderId="0" xfId="0" quotePrefix="1" applyNumberFormat="1" applyFont="1" applyFill="1" applyBorder="1" applyAlignment="1">
      <alignment vertical="top" wrapText="1"/>
    </xf>
    <xf numFmtId="39" fontId="2" fillId="0" borderId="1" xfId="0" applyFont="1" applyFill="1" applyBorder="1"/>
    <xf numFmtId="0" fontId="2" fillId="0" borderId="0" xfId="0" applyNumberFormat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3"/>
    </xf>
    <xf numFmtId="0" fontId="2" fillId="0" borderId="0" xfId="0" applyNumberFormat="1" applyFont="1" applyFill="1" applyBorder="1" applyAlignment="1">
      <alignment horizontal="left" vertical="top"/>
    </xf>
    <xf numFmtId="164" fontId="8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quotePrefix="1" applyNumberFormat="1" applyFont="1" applyFill="1" applyBorder="1" applyAlignment="1">
      <alignment vertical="top"/>
    </xf>
    <xf numFmtId="39" fontId="2" fillId="0" borderId="0" xfId="0" applyFont="1" applyFill="1" applyBorder="1" applyAlignment="1">
      <alignment vertical="top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43" fontId="6" fillId="0" borderId="5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 indent="1"/>
    </xf>
    <xf numFmtId="39" fontId="6" fillId="0" borderId="0" xfId="0" applyFont="1" applyFill="1" applyBorder="1" applyAlignment="1">
      <alignment horizontal="left" vertical="top"/>
    </xf>
    <xf numFmtId="39" fontId="6" fillId="0" borderId="0" xfId="0" applyFont="1" applyFill="1" applyBorder="1" applyAlignment="1">
      <alignment horizontal="left" vertical="top" indent="1"/>
    </xf>
    <xf numFmtId="43" fontId="6" fillId="0" borderId="2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/>
    </xf>
    <xf numFmtId="43" fontId="11" fillId="0" borderId="0" xfId="1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6" fillId="2" borderId="2" xfId="1" applyFont="1" applyFill="1" applyBorder="1" applyAlignment="1">
      <alignment vertical="center"/>
    </xf>
    <xf numFmtId="43" fontId="6" fillId="0" borderId="2" xfId="1" applyFont="1" applyFill="1" applyBorder="1"/>
    <xf numFmtId="43" fontId="6" fillId="0" borderId="0" xfId="1" applyFont="1" applyFill="1" applyBorder="1"/>
    <xf numFmtId="43" fontId="2" fillId="0" borderId="0" xfId="1" applyFont="1" applyFill="1"/>
    <xf numFmtId="43" fontId="2" fillId="0" borderId="1" xfId="1" applyFont="1" applyFill="1" applyBorder="1"/>
    <xf numFmtId="43" fontId="2" fillId="0" borderId="0" xfId="1" applyFont="1" applyFill="1" applyAlignment="1"/>
    <xf numFmtId="43" fontId="2" fillId="0" borderId="0" xfId="1" applyFont="1" applyFill="1" applyBorder="1" applyAlignment="1">
      <alignment horizontal="left" indent="2"/>
    </xf>
    <xf numFmtId="43" fontId="2" fillId="0" borderId="0" xfId="1" applyFont="1" applyFill="1" applyBorder="1" applyAlignment="1">
      <alignment horizontal="left" indent="1"/>
    </xf>
    <xf numFmtId="43" fontId="6" fillId="0" borderId="4" xfId="1" applyFont="1" applyFill="1" applyBorder="1" applyAlignment="1">
      <alignment vertical="center"/>
    </xf>
    <xf numFmtId="39" fontId="12" fillId="0" borderId="0" xfId="0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Alignment="1">
      <alignment horizontal="left" vertical="top" wrapText="1" indent="1"/>
    </xf>
    <xf numFmtId="164" fontId="10" fillId="0" borderId="0" xfId="0" applyNumberFormat="1" applyFont="1" applyFill="1" applyBorder="1" applyAlignment="1" applyProtection="1">
      <alignment horizontal="left" indent="1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left" vertical="center" indent="1"/>
    </xf>
    <xf numFmtId="43" fontId="2" fillId="0" borderId="0" xfId="3" applyFont="1" applyFill="1" applyBorder="1" applyAlignment="1">
      <alignment horizontal="right"/>
    </xf>
    <xf numFmtId="43" fontId="2" fillId="0" borderId="0" xfId="3" applyFont="1" applyFill="1" applyBorder="1" applyAlignment="1"/>
    <xf numFmtId="43" fontId="10" fillId="0" borderId="0" xfId="3" applyFont="1" applyFill="1" applyBorder="1" applyAlignment="1"/>
    <xf numFmtId="0" fontId="2" fillId="0" borderId="0" xfId="1" applyNumberFormat="1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6" fillId="0" borderId="0" xfId="0" applyFont="1" applyFill="1" applyBorder="1" applyAlignment="1"/>
    <xf numFmtId="39" fontId="2" fillId="0" borderId="0" xfId="0" applyFont="1" applyFill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2" fillId="0" borderId="4" xfId="1" applyFont="1" applyFill="1" applyBorder="1"/>
    <xf numFmtId="43" fontId="2" fillId="0" borderId="6" xfId="1" applyFont="1" applyFill="1" applyBorder="1"/>
    <xf numFmtId="0" fontId="2" fillId="0" borderId="0" xfId="0" applyNumberFormat="1" applyFont="1" applyFill="1" applyBorder="1" applyAlignment="1">
      <alignment horizontal="center" vertical="top"/>
    </xf>
    <xf numFmtId="39" fontId="2" fillId="0" borderId="0" xfId="0" applyFont="1" applyFill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6" fillId="0" borderId="0" xfId="0" applyFont="1" applyFill="1"/>
    <xf numFmtId="0" fontId="2" fillId="0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Border="1" applyAlignment="1">
      <alignment horizontal="left" indent="1"/>
    </xf>
    <xf numFmtId="49" fontId="10" fillId="0" borderId="0" xfId="0" applyNumberFormat="1" applyFont="1" applyBorder="1" applyAlignment="1">
      <alignment horizontal="left" indent="3"/>
    </xf>
    <xf numFmtId="164" fontId="8" fillId="0" borderId="0" xfId="0" applyNumberFormat="1" applyFont="1" applyFill="1" applyBorder="1" applyAlignment="1" applyProtection="1"/>
    <xf numFmtId="39" fontId="6" fillId="0" borderId="0" xfId="0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3" fontId="2" fillId="0" borderId="1" xfId="1" applyFont="1" applyFill="1" applyBorder="1" applyAlignment="1">
      <alignment horizontal="right"/>
    </xf>
    <xf numFmtId="43" fontId="2" fillId="0" borderId="0" xfId="0" applyNumberFormat="1" applyFont="1" applyFill="1" applyBorder="1"/>
    <xf numFmtId="43" fontId="2" fillId="0" borderId="0" xfId="1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top" indent="1"/>
    </xf>
    <xf numFmtId="39" fontId="2" fillId="0" borderId="0" xfId="0" applyFont="1" applyFill="1" applyAlignment="1">
      <alignment horizontal="right"/>
    </xf>
    <xf numFmtId="39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>
      <alignment horizontal="right"/>
    </xf>
    <xf numFmtId="39" fontId="4" fillId="0" borderId="0" xfId="0" applyFont="1" applyFill="1" applyBorder="1" applyAlignment="1" applyProtection="1"/>
    <xf numFmtId="39" fontId="9" fillId="0" borderId="0" xfId="0" applyFont="1" applyFill="1" applyBorder="1" applyAlignment="1" applyProtection="1"/>
    <xf numFmtId="39" fontId="5" fillId="0" borderId="0" xfId="0" quotePrefix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39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2" fillId="0" borderId="0" xfId="0" applyFont="1" applyFill="1" applyAlignment="1">
      <alignment horizontal="center"/>
    </xf>
    <xf numFmtId="39" fontId="2" fillId="0" borderId="4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39" fontId="2" fillId="0" borderId="0" xfId="0" applyFont="1" applyFill="1" applyBorder="1" applyAlignment="1">
      <alignment horizontal="center"/>
    </xf>
    <xf numFmtId="43" fontId="2" fillId="0" borderId="0" xfId="1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39" fontId="15" fillId="0" borderId="0" xfId="0" applyFont="1" applyFill="1" applyBorder="1"/>
    <xf numFmtId="39" fontId="16" fillId="0" borderId="0" xfId="0" applyFont="1" applyFill="1" applyBorder="1"/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43" fontId="2" fillId="0" borderId="0" xfId="1" applyFont="1" applyFill="1" applyBorder="1" applyAlignment="1">
      <alignment horizontal="center"/>
    </xf>
    <xf numFmtId="39" fontId="2" fillId="0" borderId="0" xfId="0" applyFont="1" applyFill="1" applyBorder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39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39" fontId="2" fillId="0" borderId="0" xfId="0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0" applyNumberFormat="1" applyFont="1" applyFill="1"/>
    <xf numFmtId="43" fontId="6" fillId="0" borderId="2" xfId="1" applyNumberFormat="1" applyFont="1" applyFill="1" applyBorder="1" applyAlignment="1">
      <alignment vertical="center"/>
    </xf>
    <xf numFmtId="39" fontId="17" fillId="0" borderId="0" xfId="0" applyFont="1" applyFill="1"/>
    <xf numFmtId="39" fontId="17" fillId="0" borderId="0" xfId="0" applyFont="1" applyFill="1" applyBorder="1"/>
    <xf numFmtId="43" fontId="18" fillId="0" borderId="2" xfId="1" applyNumberFormat="1" applyFont="1" applyFill="1" applyBorder="1" applyAlignment="1">
      <alignment vertical="center"/>
    </xf>
    <xf numFmtId="43" fontId="18" fillId="0" borderId="2" xfId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vertical="top" indent="1"/>
    </xf>
    <xf numFmtId="0" fontId="2" fillId="0" borderId="0" xfId="0" applyNumberFormat="1" applyFont="1" applyFill="1" applyBorder="1" applyAlignment="1">
      <alignment horizontal="center" vertical="top"/>
    </xf>
    <xf numFmtId="4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indent="2"/>
    </xf>
    <xf numFmtId="0" fontId="2" fillId="0" borderId="0" xfId="0" applyNumberFormat="1" applyFont="1" applyFill="1" applyBorder="1" applyAlignment="1">
      <alignment horizontal="left" vertical="top" indent="6"/>
    </xf>
    <xf numFmtId="49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indent="1"/>
    </xf>
    <xf numFmtId="0" fontId="11" fillId="0" borderId="0" xfId="0" applyNumberFormat="1" applyFont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 indent="1"/>
    </xf>
    <xf numFmtId="39" fontId="2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39" fontId="6" fillId="0" borderId="0" xfId="0" applyFont="1" applyFill="1" applyBorder="1" applyAlignment="1" applyProtection="1">
      <alignment horizontal="left" vertical="center" wrapText="1" indent="2"/>
    </xf>
    <xf numFmtId="39" fontId="3" fillId="0" borderId="0" xfId="0" applyFont="1" applyFill="1" applyAlignment="1" applyProtection="1">
      <alignment horizontal="center"/>
    </xf>
    <xf numFmtId="39" fontId="1" fillId="0" borderId="0" xfId="0" applyFont="1" applyFill="1" applyAlignment="1">
      <alignment horizontal="center"/>
    </xf>
    <xf numFmtId="39" fontId="2" fillId="0" borderId="0" xfId="0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top"/>
    </xf>
    <xf numFmtId="39" fontId="2" fillId="0" borderId="0" xfId="0" applyFont="1" applyFill="1" applyAlignment="1">
      <alignment horizontal="center"/>
    </xf>
    <xf numFmtId="39" fontId="2" fillId="0" borderId="1" xfId="0" applyFont="1" applyFill="1" applyBorder="1" applyAlignment="1">
      <alignment horizontal="center" vertical="top"/>
    </xf>
    <xf numFmtId="39" fontId="2" fillId="0" borderId="4" xfId="0" applyFont="1" applyFill="1" applyBorder="1" applyAlignment="1">
      <alignment horizontal="center" vertical="center" wrapText="1"/>
    </xf>
    <xf numFmtId="39" fontId="2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39" fontId="6" fillId="0" borderId="0" xfId="0" applyFont="1" applyFill="1" applyBorder="1" applyAlignment="1" applyProtection="1">
      <alignment horizontal="left" wrapText="1" indent="2"/>
    </xf>
    <xf numFmtId="43" fontId="2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12" fillId="0" borderId="0" xfId="0" applyNumberFormat="1" applyFont="1" applyAlignment="1">
      <alignment horizontal="center" vertical="top"/>
    </xf>
    <xf numFmtId="39" fontId="3" fillId="0" borderId="0" xfId="0" applyFont="1" applyFill="1" applyBorder="1" applyAlignment="1" applyProtection="1">
      <alignment horizontal="center"/>
    </xf>
    <xf numFmtId="39" fontId="1" fillId="0" borderId="0" xfId="0" applyFont="1" applyFill="1" applyBorder="1" applyAlignment="1">
      <alignment horizontal="center"/>
    </xf>
    <xf numFmtId="39" fontId="2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39" fontId="6" fillId="0" borderId="0" xfId="0" applyFont="1" applyFill="1" applyBorder="1" applyAlignment="1">
      <alignment horizontal="left" wrapText="1" indent="1"/>
    </xf>
    <xf numFmtId="14" fontId="2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/>
    </xf>
    <xf numFmtId="0" fontId="8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39" fontId="6" fillId="0" borderId="0" xfId="0" applyFont="1" applyFill="1" applyBorder="1" applyAlignment="1">
      <alignment horizontal="left" vertical="top" wrapText="1"/>
    </xf>
    <xf numFmtId="39" fontId="6" fillId="0" borderId="0" xfId="0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left" vertical="top" wrapText="1" indent="1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ELVIE'S%20FILE\152GPSA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winkle\AB%202017\LEP%202017%20FINAL\LEP%202017%20-%20103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PS"/>
      <sheetName val="STAT &amp; CONT. OBLIG."/>
      <sheetName val="1141"/>
      <sheetName val="1131"/>
      <sheetName val="1111"/>
      <sheetName val="1101"/>
      <sheetName val="1091"/>
      <sheetName val="1081"/>
      <sheetName val="1061"/>
      <sheetName val="1032"/>
      <sheetName val="1022"/>
      <sheetName val="1021"/>
      <sheetName val="1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1-LEP 2016"/>
    </sheetNames>
    <sheetDataSet>
      <sheetData sheetId="0" refreshError="1">
        <row r="184">
          <cell r="N184">
            <v>26443318.43</v>
          </cell>
        </row>
        <row r="193">
          <cell r="N193">
            <v>3170387.67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3.bin"/><Relationship Id="rId10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41.bin"/><Relationship Id="rId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4.bin"/><Relationship Id="rId3" Type="http://schemas.openxmlformats.org/officeDocument/2006/relationships/printerSettings" Target="../printerSettings/printerSettings149.bin"/><Relationship Id="rId7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6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2.bin"/><Relationship Id="rId3" Type="http://schemas.openxmlformats.org/officeDocument/2006/relationships/printerSettings" Target="../printerSettings/printerSettings167.bin"/><Relationship Id="rId7" Type="http://schemas.openxmlformats.org/officeDocument/2006/relationships/printerSettings" Target="../printerSettings/printerSettings171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6" Type="http://schemas.openxmlformats.org/officeDocument/2006/relationships/printerSettings" Target="../printerSettings/printerSettings170.bin"/><Relationship Id="rId5" Type="http://schemas.openxmlformats.org/officeDocument/2006/relationships/printerSettings" Target="../printerSettings/printerSettings169.bin"/><Relationship Id="rId10" Type="http://schemas.openxmlformats.org/officeDocument/2006/relationships/printerSettings" Target="../printerSettings/printerSettings174.bin"/><Relationship Id="rId4" Type="http://schemas.openxmlformats.org/officeDocument/2006/relationships/printerSettings" Target="../printerSettings/printerSettings168.bin"/><Relationship Id="rId9" Type="http://schemas.openxmlformats.org/officeDocument/2006/relationships/printerSettings" Target="../printerSettings/printerSettings17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7.bin"/><Relationship Id="rId7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6.bin"/><Relationship Id="rId1" Type="http://schemas.openxmlformats.org/officeDocument/2006/relationships/printerSettings" Target="../printerSettings/printerSettings175.bin"/><Relationship Id="rId6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2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204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5" Type="http://schemas.openxmlformats.org/officeDocument/2006/relationships/printerSettings" Target="../printerSettings/printerSettings213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5.bin"/><Relationship Id="rId3" Type="http://schemas.openxmlformats.org/officeDocument/2006/relationships/printerSettings" Target="../printerSettings/printerSettings220.bin"/><Relationship Id="rId7" Type="http://schemas.openxmlformats.org/officeDocument/2006/relationships/printerSettings" Target="../printerSettings/printerSettings224.bin"/><Relationship Id="rId2" Type="http://schemas.openxmlformats.org/officeDocument/2006/relationships/printerSettings" Target="../printerSettings/printerSettings219.bin"/><Relationship Id="rId1" Type="http://schemas.openxmlformats.org/officeDocument/2006/relationships/printerSettings" Target="../printerSettings/printerSettings218.bin"/><Relationship Id="rId6" Type="http://schemas.openxmlformats.org/officeDocument/2006/relationships/printerSettings" Target="../printerSettings/printerSettings223.bin"/><Relationship Id="rId5" Type="http://schemas.openxmlformats.org/officeDocument/2006/relationships/printerSettings" Target="../printerSettings/printerSettings222.bin"/><Relationship Id="rId10" Type="http://schemas.openxmlformats.org/officeDocument/2006/relationships/printerSettings" Target="../printerSettings/printerSettings227.bin"/><Relationship Id="rId4" Type="http://schemas.openxmlformats.org/officeDocument/2006/relationships/printerSettings" Target="../printerSettings/printerSettings221.bin"/><Relationship Id="rId9" Type="http://schemas.openxmlformats.org/officeDocument/2006/relationships/printerSettings" Target="../printerSettings/printerSettings226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5.bin"/><Relationship Id="rId3" Type="http://schemas.openxmlformats.org/officeDocument/2006/relationships/printerSettings" Target="../printerSettings/printerSettings230.bin"/><Relationship Id="rId7" Type="http://schemas.openxmlformats.org/officeDocument/2006/relationships/printerSettings" Target="../printerSettings/printerSettings234.bin"/><Relationship Id="rId2" Type="http://schemas.openxmlformats.org/officeDocument/2006/relationships/printerSettings" Target="../printerSettings/printerSettings229.bin"/><Relationship Id="rId1" Type="http://schemas.openxmlformats.org/officeDocument/2006/relationships/printerSettings" Target="../printerSettings/printerSettings228.bin"/><Relationship Id="rId6" Type="http://schemas.openxmlformats.org/officeDocument/2006/relationships/printerSettings" Target="../printerSettings/printerSettings233.bin"/><Relationship Id="rId5" Type="http://schemas.openxmlformats.org/officeDocument/2006/relationships/printerSettings" Target="../printerSettings/printerSettings232.bin"/><Relationship Id="rId4" Type="http://schemas.openxmlformats.org/officeDocument/2006/relationships/printerSettings" Target="../printerSettings/printerSettings231.bin"/><Relationship Id="rId9" Type="http://schemas.openxmlformats.org/officeDocument/2006/relationships/printerSettings" Target="../printerSettings/printerSettings236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4.bin"/><Relationship Id="rId3" Type="http://schemas.openxmlformats.org/officeDocument/2006/relationships/printerSettings" Target="../printerSettings/printerSettings239.bin"/><Relationship Id="rId7" Type="http://schemas.openxmlformats.org/officeDocument/2006/relationships/printerSettings" Target="../printerSettings/printerSettings243.bin"/><Relationship Id="rId2" Type="http://schemas.openxmlformats.org/officeDocument/2006/relationships/printerSettings" Target="../printerSettings/printerSettings238.bin"/><Relationship Id="rId1" Type="http://schemas.openxmlformats.org/officeDocument/2006/relationships/printerSettings" Target="../printerSettings/printerSettings237.bin"/><Relationship Id="rId6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40.bin"/><Relationship Id="rId9" Type="http://schemas.openxmlformats.org/officeDocument/2006/relationships/printerSettings" Target="../printerSettings/printerSettings245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3.bin"/><Relationship Id="rId3" Type="http://schemas.openxmlformats.org/officeDocument/2006/relationships/printerSettings" Target="../printerSettings/printerSettings248.bin"/><Relationship Id="rId7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7.bin"/><Relationship Id="rId1" Type="http://schemas.openxmlformats.org/officeDocument/2006/relationships/printerSettings" Target="../printerSettings/printerSettings246.bin"/><Relationship Id="rId6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9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1.bin"/><Relationship Id="rId3" Type="http://schemas.openxmlformats.org/officeDocument/2006/relationships/printerSettings" Target="../printerSettings/printerSettings256.bin"/><Relationship Id="rId7" Type="http://schemas.openxmlformats.org/officeDocument/2006/relationships/printerSettings" Target="../printerSettings/printerSettings260.bin"/><Relationship Id="rId2" Type="http://schemas.openxmlformats.org/officeDocument/2006/relationships/printerSettings" Target="../printerSettings/printerSettings255.bin"/><Relationship Id="rId1" Type="http://schemas.openxmlformats.org/officeDocument/2006/relationships/printerSettings" Target="../printerSettings/printerSettings254.bin"/><Relationship Id="rId6" Type="http://schemas.openxmlformats.org/officeDocument/2006/relationships/printerSettings" Target="../printerSettings/printerSettings259.bin"/><Relationship Id="rId5" Type="http://schemas.openxmlformats.org/officeDocument/2006/relationships/printerSettings" Target="../printerSettings/printerSettings258.bin"/><Relationship Id="rId4" Type="http://schemas.openxmlformats.org/officeDocument/2006/relationships/printerSettings" Target="../printerSettings/printerSettings257.bin"/><Relationship Id="rId9" Type="http://schemas.openxmlformats.org/officeDocument/2006/relationships/printerSettings" Target="../printerSettings/printerSettings262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0.bin"/><Relationship Id="rId3" Type="http://schemas.openxmlformats.org/officeDocument/2006/relationships/printerSettings" Target="../printerSettings/printerSettings265.bin"/><Relationship Id="rId7" Type="http://schemas.openxmlformats.org/officeDocument/2006/relationships/printerSettings" Target="../printerSettings/printerSettings269.bin"/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Relationship Id="rId6" Type="http://schemas.openxmlformats.org/officeDocument/2006/relationships/printerSettings" Target="../printerSettings/printerSettings268.bin"/><Relationship Id="rId5" Type="http://schemas.openxmlformats.org/officeDocument/2006/relationships/printerSettings" Target="../printerSettings/printerSettings267.bin"/><Relationship Id="rId10" Type="http://schemas.openxmlformats.org/officeDocument/2006/relationships/printerSettings" Target="../printerSettings/printerSettings272.bin"/><Relationship Id="rId4" Type="http://schemas.openxmlformats.org/officeDocument/2006/relationships/printerSettings" Target="../printerSettings/printerSettings266.bin"/><Relationship Id="rId9" Type="http://schemas.openxmlformats.org/officeDocument/2006/relationships/printerSettings" Target="../printerSettings/printerSettings27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05"/>
  <sheetViews>
    <sheetView view="pageBreakPreview" zoomScale="95" zoomScaleSheetLayoutView="95" workbookViewId="0">
      <pane xSplit="1" ySplit="15" topLeftCell="B92" activePane="bottomRight" state="frozen"/>
      <selection pane="topRight" activeCell="B1" sqref="B1"/>
      <selection pane="bottomLeft" activeCell="A16" sqref="A16"/>
      <selection pane="bottomRight" activeCell="J18" sqref="J18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24.21875" style="1" customWidth="1"/>
    <col min="21" max="21" width="12.21875" style="1" bestFit="1" customWidth="1"/>
    <col min="22" max="22" width="11.6640625" style="232" bestFit="1" customWidth="1"/>
    <col min="23" max="23" width="10.77734375" style="232" bestFit="1" customWidth="1"/>
    <col min="24" max="24" width="12.88671875" style="234" bestFit="1" customWidth="1"/>
    <col min="25" max="25" width="11.5546875" style="1" bestFit="1" customWidth="1"/>
    <col min="26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113</v>
      </c>
      <c r="H6" s="3"/>
      <c r="I6" s="3"/>
      <c r="R6" s="4" t="s">
        <v>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115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38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">
        <v>307</v>
      </c>
      <c r="K13" s="39"/>
      <c r="L13" s="205" t="s">
        <v>809</v>
      </c>
      <c r="M13" s="39"/>
      <c r="N13" s="205" t="s">
        <v>809</v>
      </c>
      <c r="O13" s="39"/>
      <c r="P13" s="274"/>
      <c r="Q13" s="40"/>
      <c r="R13" s="39"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25" s="7" customFormat="1" ht="12.75" customHeight="1" x14ac:dyDescent="0.2">
      <c r="A17" s="62" t="s">
        <v>186</v>
      </c>
      <c r="B17" s="12"/>
      <c r="C17" s="12"/>
      <c r="J17" s="13"/>
      <c r="K17" s="13"/>
      <c r="V17" s="187"/>
      <c r="W17" s="187"/>
      <c r="X17" s="235"/>
    </row>
    <row r="18" spans="1:25" s="7" customFormat="1" ht="15.95" customHeight="1" x14ac:dyDescent="0.2">
      <c r="A18" s="31" t="s">
        <v>6</v>
      </c>
      <c r="B18" s="121"/>
      <c r="C18" s="121"/>
      <c r="D18" s="30"/>
      <c r="E18" s="261" t="s">
        <v>312</v>
      </c>
      <c r="F18" s="261"/>
      <c r="G18" s="261"/>
      <c r="H18" s="261"/>
      <c r="I18" s="30"/>
      <c r="J18" s="44">
        <v>26885593.27</v>
      </c>
      <c r="K18" s="77"/>
      <c r="L18" s="44" t="e">
        <f>#REF!+#REF!+#REF!</f>
        <v>#REF!</v>
      </c>
      <c r="M18" s="44"/>
      <c r="N18" s="44" t="e">
        <f>P18-L18</f>
        <v>#REF!</v>
      </c>
      <c r="O18" s="44"/>
      <c r="P18" s="44">
        <v>53062677.439999998</v>
      </c>
      <c r="Q18" s="44"/>
      <c r="R18" s="77" t="e">
        <f>#REF!+#REF!+#REF!</f>
        <v>#REF!</v>
      </c>
      <c r="T18" s="216"/>
      <c r="U18" s="34" t="e">
        <f>#REF!</f>
        <v>#REF!</v>
      </c>
      <c r="V18" s="187" t="e">
        <f>#REF!</f>
        <v>#REF!</v>
      </c>
      <c r="W18" s="187" t="e">
        <f>#REF!</f>
        <v>#REF!</v>
      </c>
      <c r="X18" s="235" t="e">
        <f t="shared" ref="X18:X72" si="0">U18+V18+W18</f>
        <v>#REF!</v>
      </c>
      <c r="Y18" s="7" t="e">
        <f>X18-P18</f>
        <v>#REF!</v>
      </c>
    </row>
    <row r="19" spans="1:25" s="7" customFormat="1" ht="15.95" customHeight="1" x14ac:dyDescent="0.2">
      <c r="A19" s="31" t="s">
        <v>9</v>
      </c>
      <c r="B19" s="121"/>
      <c r="C19" s="121"/>
      <c r="D19" s="86"/>
      <c r="E19" s="261" t="s">
        <v>311</v>
      </c>
      <c r="F19" s="261"/>
      <c r="G19" s="261"/>
      <c r="H19" s="261"/>
      <c r="I19" s="86"/>
      <c r="J19" s="44">
        <v>88705769.099999994</v>
      </c>
      <c r="K19" s="44"/>
      <c r="L19" s="44" t="e">
        <f>#REF!+#REF!+#REF!</f>
        <v>#REF!</v>
      </c>
      <c r="M19" s="44"/>
      <c r="N19" s="44" t="e">
        <f t="shared" ref="N19:N36" si="1">P19-L19</f>
        <v>#REF!</v>
      </c>
      <c r="O19" s="44"/>
      <c r="P19" s="44">
        <v>179330160</v>
      </c>
      <c r="Q19" s="44"/>
      <c r="R19" s="77" t="e">
        <f>#REF!+#REF!+#REF!</f>
        <v>#REF!</v>
      </c>
      <c r="T19" s="216"/>
      <c r="U19" s="34" t="e">
        <f>#REF!</f>
        <v>#REF!</v>
      </c>
      <c r="V19" s="187" t="e">
        <f>#REF!</f>
        <v>#REF!</v>
      </c>
      <c r="W19" s="187" t="e">
        <f>#REF!</f>
        <v>#REF!</v>
      </c>
      <c r="X19" s="235" t="e">
        <f t="shared" si="0"/>
        <v>#REF!</v>
      </c>
      <c r="Y19" s="7" t="e">
        <f t="shared" ref="Y19:Y87" si="2">X19-P19</f>
        <v>#REF!</v>
      </c>
    </row>
    <row r="20" spans="1:25" s="7" customFormat="1" ht="15.95" customHeight="1" x14ac:dyDescent="0.2">
      <c r="A20" s="31" t="s">
        <v>11</v>
      </c>
      <c r="B20" s="121"/>
      <c r="C20" s="121"/>
      <c r="D20" s="30"/>
      <c r="E20" s="261" t="s">
        <v>313</v>
      </c>
      <c r="F20" s="261"/>
      <c r="G20" s="261"/>
      <c r="H20" s="261"/>
      <c r="I20" s="86"/>
      <c r="J20" s="44">
        <v>14577345.779999999</v>
      </c>
      <c r="K20" s="77"/>
      <c r="L20" s="44" t="e">
        <f>#REF!+#REF!+#REF!</f>
        <v>#REF!</v>
      </c>
      <c r="M20" s="44"/>
      <c r="N20" s="44" t="e">
        <f t="shared" si="1"/>
        <v>#REF!</v>
      </c>
      <c r="O20" s="44"/>
      <c r="P20" s="44">
        <v>28728000</v>
      </c>
      <c r="Q20" s="44"/>
      <c r="R20" s="77" t="e">
        <f>#REF!+#REF!+#REF!</f>
        <v>#REF!</v>
      </c>
      <c r="T20" s="216"/>
      <c r="U20" s="34" t="e">
        <f>#REF!</f>
        <v>#REF!</v>
      </c>
      <c r="V20" s="187" t="e">
        <f>#REF!</f>
        <v>#REF!</v>
      </c>
      <c r="W20" s="187" t="e">
        <f>#REF!</f>
        <v>#REF!</v>
      </c>
      <c r="X20" s="235" t="e">
        <f t="shared" si="0"/>
        <v>#REF!</v>
      </c>
      <c r="Y20" s="7" t="e">
        <f t="shared" si="2"/>
        <v>#REF!</v>
      </c>
    </row>
    <row r="21" spans="1:25" s="7" customFormat="1" ht="15.95" customHeight="1" x14ac:dyDescent="0.2">
      <c r="A21" s="31" t="s">
        <v>13</v>
      </c>
      <c r="B21" s="121"/>
      <c r="C21" s="121"/>
      <c r="D21" s="30"/>
      <c r="E21" s="261" t="s">
        <v>314</v>
      </c>
      <c r="F21" s="261"/>
      <c r="G21" s="261"/>
      <c r="H21" s="261"/>
      <c r="I21" s="86"/>
      <c r="J21" s="44">
        <v>132000</v>
      </c>
      <c r="K21" s="77"/>
      <c r="L21" s="44" t="e">
        <f>#REF!+#REF!+#REF!</f>
        <v>#REF!</v>
      </c>
      <c r="M21" s="44"/>
      <c r="N21" s="44" t="e">
        <f t="shared" si="1"/>
        <v>#REF!</v>
      </c>
      <c r="O21" s="44"/>
      <c r="P21" s="44">
        <v>132000</v>
      </c>
      <c r="Q21" s="44"/>
      <c r="R21" s="77" t="e">
        <f>#REF!+#REF!+#REF!</f>
        <v>#REF!</v>
      </c>
      <c r="T21" s="216"/>
      <c r="U21" s="34" t="e">
        <f>#REF!</f>
        <v>#REF!</v>
      </c>
      <c r="V21" s="187" t="e">
        <f>#REF!</f>
        <v>#REF!</v>
      </c>
      <c r="W21" s="187" t="e">
        <f>#REF!</f>
        <v>#REF!</v>
      </c>
      <c r="X21" s="235" t="e">
        <f t="shared" si="0"/>
        <v>#REF!</v>
      </c>
      <c r="Y21" s="7" t="e">
        <f t="shared" si="2"/>
        <v>#REF!</v>
      </c>
    </row>
    <row r="22" spans="1:25" s="7" customFormat="1" ht="12.75" hidden="1" customHeight="1" x14ac:dyDescent="0.2">
      <c r="A22" s="31" t="s">
        <v>14</v>
      </c>
      <c r="B22" s="121"/>
      <c r="C22" s="121"/>
      <c r="D22" s="30"/>
      <c r="E22" s="261" t="s">
        <v>315</v>
      </c>
      <c r="F22" s="261"/>
      <c r="G22" s="261"/>
      <c r="H22" s="261"/>
      <c r="I22" s="86"/>
      <c r="J22" s="44"/>
      <c r="K22" s="77"/>
      <c r="L22" s="44" t="e">
        <f>#REF!+#REF!+#REF!</f>
        <v>#REF!</v>
      </c>
      <c r="M22" s="44"/>
      <c r="N22" s="44" t="e">
        <f t="shared" si="1"/>
        <v>#REF!</v>
      </c>
      <c r="O22" s="44"/>
      <c r="P22" s="44"/>
      <c r="Q22" s="44"/>
      <c r="R22" s="77" t="e">
        <f>#REF!+#REF!+#REF!</f>
        <v>#REF!</v>
      </c>
      <c r="T22" s="216"/>
      <c r="U22" s="34"/>
      <c r="V22" s="187" t="e">
        <f>#REF!</f>
        <v>#REF!</v>
      </c>
      <c r="W22" s="187" t="e">
        <f>#REF!</f>
        <v>#REF!</v>
      </c>
      <c r="X22" s="235" t="e">
        <f t="shared" si="0"/>
        <v>#REF!</v>
      </c>
      <c r="Y22" s="7" t="e">
        <f t="shared" si="2"/>
        <v>#REF!</v>
      </c>
    </row>
    <row r="23" spans="1:25" s="7" customFormat="1" ht="15.95" customHeight="1" x14ac:dyDescent="0.2">
      <c r="A23" s="31" t="s">
        <v>16</v>
      </c>
      <c r="B23" s="121"/>
      <c r="C23" s="121"/>
      <c r="D23" s="30"/>
      <c r="E23" s="261" t="s">
        <v>316</v>
      </c>
      <c r="F23" s="261"/>
      <c r="G23" s="261"/>
      <c r="H23" s="261"/>
      <c r="I23" s="86"/>
      <c r="J23" s="44">
        <v>330000</v>
      </c>
      <c r="K23" s="77"/>
      <c r="L23" s="44" t="e">
        <f>#REF!+#REF!+#REF!</f>
        <v>#REF!</v>
      </c>
      <c r="M23" s="44"/>
      <c r="N23" s="44" t="e">
        <f t="shared" si="1"/>
        <v>#REF!</v>
      </c>
      <c r="O23" s="44"/>
      <c r="P23" s="44">
        <v>690000</v>
      </c>
      <c r="Q23" s="44"/>
      <c r="R23" s="77" t="e">
        <f>#REF!+#REF!+#REF!</f>
        <v>#REF!</v>
      </c>
      <c r="T23" s="216"/>
      <c r="U23" s="34" t="e">
        <f>#REF!</f>
        <v>#REF!</v>
      </c>
      <c r="V23" s="187" t="e">
        <f>#REF!</f>
        <v>#REF!</v>
      </c>
      <c r="W23" s="187" t="e">
        <f>#REF!</f>
        <v>#REF!</v>
      </c>
      <c r="X23" s="235" t="e">
        <f t="shared" si="0"/>
        <v>#REF!</v>
      </c>
      <c r="Y23" s="7" t="e">
        <f t="shared" si="2"/>
        <v>#REF!</v>
      </c>
    </row>
    <row r="24" spans="1:25" s="7" customFormat="1" ht="12.75" hidden="1" customHeight="1" x14ac:dyDescent="0.2">
      <c r="A24" s="31" t="s">
        <v>140</v>
      </c>
      <c r="B24" s="121"/>
      <c r="C24" s="121"/>
      <c r="D24" s="30"/>
      <c r="E24" s="30">
        <v>5</v>
      </c>
      <c r="F24" s="125" t="s">
        <v>7</v>
      </c>
      <c r="G24" s="30" t="s">
        <v>12</v>
      </c>
      <c r="H24" s="30" t="s">
        <v>63</v>
      </c>
      <c r="I24" s="86"/>
      <c r="J24" s="44"/>
      <c r="K24" s="77"/>
      <c r="L24" s="44" t="e">
        <f>#REF!+#REF!+#REF!</f>
        <v>#REF!</v>
      </c>
      <c r="M24" s="44"/>
      <c r="N24" s="44"/>
      <c r="O24" s="44"/>
      <c r="P24" s="44"/>
      <c r="Q24" s="44"/>
      <c r="T24" s="216"/>
      <c r="U24" s="34" t="e">
        <f>#REF!</f>
        <v>#REF!</v>
      </c>
      <c r="V24" s="187" t="e">
        <f>#REF!</f>
        <v>#REF!</v>
      </c>
      <c r="W24" s="187" t="e">
        <f>#REF!</f>
        <v>#REF!</v>
      </c>
      <c r="X24" s="235" t="e">
        <f t="shared" si="0"/>
        <v>#REF!</v>
      </c>
      <c r="Y24" s="7" t="e">
        <f t="shared" si="2"/>
        <v>#REF!</v>
      </c>
    </row>
    <row r="25" spans="1:25" s="7" customFormat="1" ht="15.95" customHeight="1" x14ac:dyDescent="0.2">
      <c r="A25" s="31" t="s">
        <v>18</v>
      </c>
      <c r="B25" s="121"/>
      <c r="C25" s="121"/>
      <c r="D25" s="30"/>
      <c r="E25" s="261" t="s">
        <v>317</v>
      </c>
      <c r="F25" s="261"/>
      <c r="G25" s="261"/>
      <c r="H25" s="261"/>
      <c r="I25" s="86"/>
      <c r="J25" s="44"/>
      <c r="K25" s="77"/>
      <c r="L25" s="44"/>
      <c r="M25" s="44"/>
      <c r="N25" s="44">
        <f t="shared" si="1"/>
        <v>86625</v>
      </c>
      <c r="O25" s="44"/>
      <c r="P25" s="44">
        <v>86625</v>
      </c>
      <c r="Q25" s="44"/>
      <c r="R25" s="244" t="e">
        <f>#REF!+#REF!+#REF!</f>
        <v>#REF!</v>
      </c>
      <c r="T25" s="216"/>
      <c r="U25" s="34" t="e">
        <f>#REF!</f>
        <v>#REF!</v>
      </c>
      <c r="V25" s="187" t="e">
        <f>#REF!</f>
        <v>#REF!</v>
      </c>
      <c r="W25" s="187" t="e">
        <f>#REF!</f>
        <v>#REF!</v>
      </c>
      <c r="X25" s="235" t="e">
        <f t="shared" si="0"/>
        <v>#REF!</v>
      </c>
      <c r="Y25" s="7" t="e">
        <f t="shared" si="2"/>
        <v>#REF!</v>
      </c>
    </row>
    <row r="26" spans="1:25" s="7" customFormat="1" ht="12.75" hidden="1" customHeight="1" x14ac:dyDescent="0.2">
      <c r="A26" s="31" t="s">
        <v>22</v>
      </c>
      <c r="B26" s="121"/>
      <c r="C26" s="121"/>
      <c r="D26" s="30"/>
      <c r="E26" s="261" t="s">
        <v>318</v>
      </c>
      <c r="F26" s="261"/>
      <c r="G26" s="261"/>
      <c r="H26" s="261"/>
      <c r="I26" s="86"/>
      <c r="J26" s="44"/>
      <c r="K26" s="77"/>
      <c r="L26" s="44" t="e">
        <f>#REF!+#REF!+#REF!</f>
        <v>#REF!</v>
      </c>
      <c r="M26" s="44"/>
      <c r="N26" s="44" t="e">
        <f t="shared" ref="N26" si="3">P26-L26</f>
        <v>#REF!</v>
      </c>
      <c r="O26" s="44"/>
      <c r="P26" s="44"/>
      <c r="Q26" s="44"/>
      <c r="R26" s="77" t="e">
        <f>#REF!+#REF!+#REF!</f>
        <v>#REF!</v>
      </c>
      <c r="T26" s="216"/>
      <c r="U26" s="34" t="e">
        <f>#REF!</f>
        <v>#REF!</v>
      </c>
      <c r="V26" s="187" t="e">
        <f>#REF!</f>
        <v>#REF!</v>
      </c>
      <c r="W26" s="187" t="e">
        <f>#REF!</f>
        <v>#REF!</v>
      </c>
      <c r="X26" s="235" t="e">
        <f t="shared" si="0"/>
        <v>#REF!</v>
      </c>
      <c r="Y26" s="7" t="e">
        <f t="shared" si="2"/>
        <v>#REF!</v>
      </c>
    </row>
    <row r="27" spans="1:25" s="7" customFormat="1" ht="15.95" customHeight="1" x14ac:dyDescent="0.2">
      <c r="A27" s="31" t="s">
        <v>23</v>
      </c>
      <c r="B27" s="121"/>
      <c r="C27" s="121"/>
      <c r="D27" s="30"/>
      <c r="E27" s="261" t="s">
        <v>319</v>
      </c>
      <c r="F27" s="261"/>
      <c r="G27" s="261"/>
      <c r="H27" s="261"/>
      <c r="I27" s="86"/>
      <c r="J27" s="44">
        <v>374017.32</v>
      </c>
      <c r="K27" s="44"/>
      <c r="L27" s="44" t="e">
        <f>#REF!+#REF!+#REF!</f>
        <v>#REF!</v>
      </c>
      <c r="M27" s="44"/>
      <c r="N27" s="44" t="e">
        <f t="shared" si="1"/>
        <v>#REF!</v>
      </c>
      <c r="O27" s="44"/>
      <c r="P27" s="44">
        <v>4767594.51</v>
      </c>
      <c r="Q27" s="44"/>
      <c r="R27" s="77" t="e">
        <f>#REF!+#REF!+#REF!</f>
        <v>#REF!</v>
      </c>
      <c r="T27" s="216"/>
      <c r="U27" s="34" t="e">
        <f>#REF!</f>
        <v>#REF!</v>
      </c>
      <c r="V27" s="187" t="e">
        <f>#REF!</f>
        <v>#REF!</v>
      </c>
      <c r="W27" s="187" t="e">
        <f>#REF!</f>
        <v>#REF!</v>
      </c>
      <c r="X27" s="235" t="e">
        <f t="shared" si="0"/>
        <v>#REF!</v>
      </c>
      <c r="Y27" s="7" t="e">
        <f t="shared" si="2"/>
        <v>#REF!</v>
      </c>
    </row>
    <row r="28" spans="1:25" s="7" customFormat="1" ht="15.95" customHeight="1" x14ac:dyDescent="0.2">
      <c r="A28" s="31" t="s">
        <v>26</v>
      </c>
      <c r="B28" s="121"/>
      <c r="C28" s="121"/>
      <c r="D28" s="30"/>
      <c r="E28" s="261" t="s">
        <v>320</v>
      </c>
      <c r="F28" s="261"/>
      <c r="G28" s="261"/>
      <c r="H28" s="261"/>
      <c r="I28" s="86"/>
      <c r="J28" s="44">
        <v>9537431.4000000004</v>
      </c>
      <c r="K28" s="44"/>
      <c r="L28" s="44"/>
      <c r="M28" s="44"/>
      <c r="N28" s="44">
        <f>P28-L28</f>
        <v>19670595</v>
      </c>
      <c r="O28" s="44"/>
      <c r="P28" s="44">
        <v>19670595</v>
      </c>
      <c r="Q28" s="44"/>
      <c r="R28" s="77" t="e">
        <f>#REF!+#REF!+#REF!</f>
        <v>#REF!</v>
      </c>
      <c r="T28" s="216"/>
      <c r="U28" s="34" t="e">
        <f>#REF!</f>
        <v>#REF!</v>
      </c>
      <c r="V28" s="187" t="e">
        <f>#REF!</f>
        <v>#REF!</v>
      </c>
      <c r="W28" s="187" t="e">
        <f>#REF!</f>
        <v>#REF!</v>
      </c>
      <c r="X28" s="235" t="e">
        <f t="shared" si="0"/>
        <v>#REF!</v>
      </c>
      <c r="Y28" s="7" t="e">
        <f t="shared" si="2"/>
        <v>#REF!</v>
      </c>
    </row>
    <row r="29" spans="1:25" s="7" customFormat="1" ht="15.95" customHeight="1" x14ac:dyDescent="0.2">
      <c r="A29" s="31" t="s">
        <v>25</v>
      </c>
      <c r="B29" s="121"/>
      <c r="C29" s="121"/>
      <c r="D29" s="30"/>
      <c r="E29" s="262" t="s">
        <v>321</v>
      </c>
      <c r="F29" s="262"/>
      <c r="G29" s="262"/>
      <c r="H29" s="262"/>
      <c r="I29" s="86"/>
      <c r="J29" s="44">
        <v>3037750</v>
      </c>
      <c r="K29" s="44"/>
      <c r="L29" s="44"/>
      <c r="M29" s="44"/>
      <c r="N29" s="44">
        <f t="shared" si="1"/>
        <v>5985000</v>
      </c>
      <c r="O29" s="44"/>
      <c r="P29" s="44">
        <v>5985000</v>
      </c>
      <c r="Q29" s="44"/>
      <c r="R29" s="77" t="e">
        <f>#REF!+#REF!+#REF!</f>
        <v>#REF!</v>
      </c>
      <c r="T29" s="216"/>
      <c r="U29" s="34" t="e">
        <f>#REF!</f>
        <v>#REF!</v>
      </c>
      <c r="V29" s="187" t="e">
        <f>#REF!</f>
        <v>#REF!</v>
      </c>
      <c r="W29" s="187" t="e">
        <f>#REF!</f>
        <v>#REF!</v>
      </c>
      <c r="X29" s="235" t="e">
        <f t="shared" si="0"/>
        <v>#REF!</v>
      </c>
      <c r="Y29" s="7" t="e">
        <f t="shared" si="2"/>
        <v>#REF!</v>
      </c>
    </row>
    <row r="30" spans="1:25" s="7" customFormat="1" ht="15.95" customHeight="1" x14ac:dyDescent="0.2">
      <c r="A30" s="31" t="s">
        <v>139</v>
      </c>
      <c r="B30" s="121"/>
      <c r="C30" s="121"/>
      <c r="D30" s="30"/>
      <c r="E30" s="261" t="s">
        <v>322</v>
      </c>
      <c r="F30" s="261"/>
      <c r="G30" s="261"/>
      <c r="H30" s="261"/>
      <c r="I30" s="86"/>
      <c r="J30" s="44">
        <v>9049639</v>
      </c>
      <c r="K30" s="77"/>
      <c r="L30" s="44" t="e">
        <f>#REF!+#REF!+#REF!</f>
        <v>#REF!</v>
      </c>
      <c r="M30" s="44"/>
      <c r="N30" s="44" t="e">
        <f>P30-L30</f>
        <v>#REF!</v>
      </c>
      <c r="O30" s="44"/>
      <c r="P30" s="44">
        <v>19670595</v>
      </c>
      <c r="Q30" s="44"/>
      <c r="R30" s="77" t="e">
        <f>#REF!+#REF!+#REF!</f>
        <v>#REF!</v>
      </c>
      <c r="T30" s="216"/>
      <c r="U30" s="34" t="e">
        <f>#REF!</f>
        <v>#REF!</v>
      </c>
      <c r="V30" s="187" t="e">
        <f>#REF!</f>
        <v>#REF!</v>
      </c>
      <c r="W30" s="187" t="e">
        <f>#REF!</f>
        <v>#REF!</v>
      </c>
      <c r="X30" s="235" t="e">
        <f t="shared" si="0"/>
        <v>#REF!</v>
      </c>
      <c r="Y30" s="7" t="e">
        <f t="shared" si="2"/>
        <v>#REF!</v>
      </c>
    </row>
    <row r="31" spans="1:25" s="7" customFormat="1" ht="15.95" customHeight="1" x14ac:dyDescent="0.2">
      <c r="A31" s="31" t="s">
        <v>248</v>
      </c>
      <c r="B31" s="121"/>
      <c r="C31" s="121"/>
      <c r="D31" s="30"/>
      <c r="E31" s="261" t="s">
        <v>323</v>
      </c>
      <c r="F31" s="261"/>
      <c r="G31" s="261"/>
      <c r="H31" s="261"/>
      <c r="I31" s="86"/>
      <c r="J31" s="44">
        <v>13581258.109999999</v>
      </c>
      <c r="K31" s="44"/>
      <c r="L31" s="44" t="e">
        <f>#REF!+#REF!+#REF!</f>
        <v>#REF!</v>
      </c>
      <c r="M31" s="44"/>
      <c r="N31" s="44" t="e">
        <f t="shared" si="1"/>
        <v>#REF!</v>
      </c>
      <c r="O31" s="44"/>
      <c r="P31" s="44">
        <v>27893656.800000001</v>
      </c>
      <c r="Q31" s="44"/>
      <c r="R31" s="77" t="e">
        <f>#REF!+#REF!+#REF!</f>
        <v>#REF!</v>
      </c>
      <c r="T31" s="216"/>
      <c r="U31" s="34" t="e">
        <f>#REF!</f>
        <v>#REF!</v>
      </c>
      <c r="V31" s="187" t="e">
        <f>#REF!</f>
        <v>#REF!</v>
      </c>
      <c r="W31" s="187" t="e">
        <f>#REF!</f>
        <v>#REF!</v>
      </c>
      <c r="X31" s="235" t="e">
        <f t="shared" si="0"/>
        <v>#REF!</v>
      </c>
      <c r="Y31" s="7" t="e">
        <f t="shared" si="2"/>
        <v>#REF!</v>
      </c>
    </row>
    <row r="32" spans="1:25" s="7" customFormat="1" ht="15.95" customHeight="1" x14ac:dyDescent="0.2">
      <c r="A32" s="31" t="s">
        <v>29</v>
      </c>
      <c r="B32" s="121"/>
      <c r="C32" s="121"/>
      <c r="D32" s="30"/>
      <c r="E32" s="261" t="s">
        <v>324</v>
      </c>
      <c r="F32" s="261"/>
      <c r="G32" s="261"/>
      <c r="H32" s="261"/>
      <c r="I32" s="86"/>
      <c r="J32" s="44">
        <v>725700</v>
      </c>
      <c r="K32" s="44"/>
      <c r="L32" s="44" t="e">
        <f>#REF!+#REF!+#REF!</f>
        <v>#REF!</v>
      </c>
      <c r="M32" s="44"/>
      <c r="N32" s="44" t="e">
        <f t="shared" si="1"/>
        <v>#REF!</v>
      </c>
      <c r="O32" s="44"/>
      <c r="P32" s="44">
        <v>1436400</v>
      </c>
      <c r="Q32" s="44"/>
      <c r="R32" s="77">
        <v>1314000</v>
      </c>
      <c r="T32" s="216"/>
      <c r="U32" s="34" t="e">
        <f>#REF!</f>
        <v>#REF!</v>
      </c>
      <c r="V32" s="187" t="e">
        <f>#REF!</f>
        <v>#REF!</v>
      </c>
      <c r="W32" s="187" t="e">
        <f>#REF!</f>
        <v>#REF!</v>
      </c>
      <c r="X32" s="235" t="e">
        <f t="shared" si="0"/>
        <v>#REF!</v>
      </c>
      <c r="Y32" s="7" t="e">
        <f t="shared" si="2"/>
        <v>#REF!</v>
      </c>
    </row>
    <row r="33" spans="1:25" s="7" customFormat="1" ht="15.95" customHeight="1" x14ac:dyDescent="0.2">
      <c r="A33" s="31" t="s">
        <v>30</v>
      </c>
      <c r="B33" s="121"/>
      <c r="C33" s="121"/>
      <c r="D33" s="30"/>
      <c r="E33" s="261" t="s">
        <v>325</v>
      </c>
      <c r="F33" s="261"/>
      <c r="G33" s="261"/>
      <c r="H33" s="261"/>
      <c r="I33" s="86"/>
      <c r="J33" s="44">
        <v>1654499.21</v>
      </c>
      <c r="K33" s="44"/>
      <c r="L33" s="44" t="e">
        <f>#REF!+#REF!+#REF!</f>
        <v>#REF!</v>
      </c>
      <c r="M33" s="44"/>
      <c r="N33" s="44" t="e">
        <f t="shared" si="1"/>
        <v>#REF!</v>
      </c>
      <c r="O33" s="44"/>
      <c r="P33" s="44">
        <v>4630998</v>
      </c>
      <c r="Q33" s="44"/>
      <c r="R33" s="77" t="e">
        <f>#REF!+#REF!+#REF!</f>
        <v>#REF!</v>
      </c>
      <c r="T33" s="216"/>
      <c r="U33" s="34" t="e">
        <f>#REF!</f>
        <v>#REF!</v>
      </c>
      <c r="V33" s="187" t="e">
        <f>#REF!</f>
        <v>#REF!</v>
      </c>
      <c r="W33" s="187" t="e">
        <f>#REF!</f>
        <v>#REF!</v>
      </c>
      <c r="X33" s="235" t="e">
        <f t="shared" si="0"/>
        <v>#REF!</v>
      </c>
      <c r="Y33" s="7" t="e">
        <f t="shared" si="2"/>
        <v>#REF!</v>
      </c>
    </row>
    <row r="34" spans="1:25" s="7" customFormat="1" ht="15.95" customHeight="1" x14ac:dyDescent="0.2">
      <c r="A34" s="31" t="s">
        <v>31</v>
      </c>
      <c r="B34" s="121"/>
      <c r="C34" s="121"/>
      <c r="D34" s="30"/>
      <c r="E34" s="261" t="s">
        <v>326</v>
      </c>
      <c r="F34" s="261"/>
      <c r="G34" s="261"/>
      <c r="H34" s="261"/>
      <c r="I34" s="86"/>
      <c r="J34" s="44">
        <v>724047.16</v>
      </c>
      <c r="K34" s="44"/>
      <c r="L34" s="44" t="e">
        <f>#REF!+#REF!+#REF!</f>
        <v>#REF!</v>
      </c>
      <c r="M34" s="44"/>
      <c r="N34" s="44" t="e">
        <f t="shared" si="1"/>
        <v>#REF!</v>
      </c>
      <c r="O34" s="44"/>
      <c r="P34" s="44">
        <v>1436400</v>
      </c>
      <c r="Q34" s="44"/>
      <c r="R34" s="77">
        <v>1314000</v>
      </c>
      <c r="T34" s="216"/>
      <c r="U34" s="34" t="e">
        <f>#REF!</f>
        <v>#REF!</v>
      </c>
      <c r="V34" s="187" t="e">
        <f>#REF!</f>
        <v>#REF!</v>
      </c>
      <c r="W34" s="187" t="e">
        <f>#REF!</f>
        <v>#REF!</v>
      </c>
      <c r="X34" s="235" t="e">
        <f t="shared" si="0"/>
        <v>#REF!</v>
      </c>
      <c r="Y34" s="7" t="e">
        <f t="shared" si="2"/>
        <v>#REF!</v>
      </c>
    </row>
    <row r="35" spans="1:25" s="7" customFormat="1" ht="15.95" customHeight="1" x14ac:dyDescent="0.2">
      <c r="A35" s="31" t="s">
        <v>32</v>
      </c>
      <c r="B35" s="121"/>
      <c r="C35" s="121"/>
      <c r="D35" s="30"/>
      <c r="E35" s="261" t="s">
        <v>327</v>
      </c>
      <c r="F35" s="261"/>
      <c r="G35" s="261"/>
      <c r="H35" s="261"/>
      <c r="I35" s="86"/>
      <c r="J35" s="44">
        <v>3066524.19</v>
      </c>
      <c r="K35" s="44"/>
      <c r="L35" s="44" t="e">
        <f>#REF!+#REF!+#REF!</f>
        <v>#REF!</v>
      </c>
      <c r="M35" s="44"/>
      <c r="N35" s="44" t="e">
        <f t="shared" si="1"/>
        <v>#REF!</v>
      </c>
      <c r="O35" s="44"/>
      <c r="P35" s="44">
        <v>3733312.03</v>
      </c>
      <c r="Q35" s="44"/>
      <c r="R35" s="77" t="e">
        <f>#REF!+#REF!+#REF!</f>
        <v>#REF!</v>
      </c>
      <c r="T35" s="216"/>
      <c r="U35" s="34" t="e">
        <f>#REF!</f>
        <v>#REF!</v>
      </c>
      <c r="V35" s="187" t="e">
        <f>#REF!</f>
        <v>#REF!</v>
      </c>
      <c r="W35" s="187" t="e">
        <f>#REF!</f>
        <v>#REF!</v>
      </c>
      <c r="X35" s="235" t="e">
        <f t="shared" si="0"/>
        <v>#REF!</v>
      </c>
      <c r="Y35" s="7" t="e">
        <f t="shared" si="2"/>
        <v>#REF!</v>
      </c>
    </row>
    <row r="36" spans="1:25" s="7" customFormat="1" ht="15.95" customHeight="1" x14ac:dyDescent="0.2">
      <c r="A36" s="31" t="s">
        <v>34</v>
      </c>
      <c r="B36" s="121"/>
      <c r="C36" s="121"/>
      <c r="D36" s="30"/>
      <c r="E36" s="261" t="s">
        <v>328</v>
      </c>
      <c r="F36" s="261"/>
      <c r="G36" s="261"/>
      <c r="H36" s="261"/>
      <c r="I36" s="86"/>
      <c r="J36" s="44">
        <v>9032000</v>
      </c>
      <c r="K36" s="44"/>
      <c r="L36" s="44" t="e">
        <f>#REF!+#REF!+#REF!</f>
        <v>#REF!</v>
      </c>
      <c r="M36" s="44"/>
      <c r="N36" s="44" t="e">
        <f t="shared" si="1"/>
        <v>#REF!</v>
      </c>
      <c r="O36" s="44"/>
      <c r="P36" s="44">
        <v>6085000</v>
      </c>
      <c r="Q36" s="44"/>
      <c r="R36" s="77" t="e">
        <f>#REF!+#REF!+#REF!</f>
        <v>#REF!</v>
      </c>
      <c r="T36" s="216"/>
      <c r="U36" s="34" t="e">
        <f>#REF!</f>
        <v>#REF!</v>
      </c>
      <c r="V36" s="187" t="e">
        <f>#REF!</f>
        <v>#REF!</v>
      </c>
      <c r="W36" s="187" t="e">
        <f>#REF!</f>
        <v>#REF!</v>
      </c>
      <c r="X36" s="235" t="e">
        <f t="shared" si="0"/>
        <v>#REF!</v>
      </c>
      <c r="Y36" s="7" t="e">
        <f t="shared" si="2"/>
        <v>#REF!</v>
      </c>
    </row>
    <row r="37" spans="1:25" s="7" customFormat="1" ht="18.95" customHeight="1" x14ac:dyDescent="0.2">
      <c r="A37" s="88" t="s">
        <v>35</v>
      </c>
      <c r="B37" s="24"/>
      <c r="C37" s="24"/>
      <c r="J37" s="136">
        <f>SUM(J18:J36)</f>
        <v>181413574.53999996</v>
      </c>
      <c r="K37" s="137"/>
      <c r="L37" s="136" t="e">
        <f>SUM(L18:L36)</f>
        <v>#REF!</v>
      </c>
      <c r="M37" s="34"/>
      <c r="N37" s="136" t="e">
        <f>SUM(N18:N36)</f>
        <v>#REF!</v>
      </c>
      <c r="O37" s="34"/>
      <c r="P37" s="136">
        <f>SUM(P18:P36)</f>
        <v>357339013.77999997</v>
      </c>
      <c r="Q37" s="34"/>
      <c r="R37" s="136" t="e">
        <f>SUM(R18:R36)</f>
        <v>#REF!</v>
      </c>
      <c r="T37" s="216"/>
      <c r="U37" s="136" t="e">
        <f>SUM(U18:U36)</f>
        <v>#REF!</v>
      </c>
      <c r="V37" s="233" t="e">
        <f>SUM(V18:V36)</f>
        <v>#REF!</v>
      </c>
      <c r="W37" s="233" t="e">
        <f>SUM(W18:W36)</f>
        <v>#REF!</v>
      </c>
      <c r="X37" s="236" t="e">
        <f>SUM(X18:X36)</f>
        <v>#REF!</v>
      </c>
      <c r="Y37" s="7" t="e">
        <f t="shared" si="2"/>
        <v>#REF!</v>
      </c>
    </row>
    <row r="38" spans="1:25" s="7" customFormat="1" ht="6" customHeight="1" x14ac:dyDescent="0.2">
      <c r="A38" s="17"/>
      <c r="B38" s="17"/>
      <c r="C38" s="17"/>
      <c r="J38" s="137"/>
      <c r="K38" s="137"/>
      <c r="L38" s="34"/>
      <c r="M38" s="34"/>
      <c r="N38" s="34"/>
      <c r="O38" s="34"/>
      <c r="P38" s="34"/>
      <c r="Q38" s="34"/>
      <c r="R38" s="34"/>
      <c r="T38" s="216"/>
      <c r="U38" s="34"/>
      <c r="V38" s="187"/>
      <c r="W38" s="187"/>
      <c r="X38" s="235"/>
      <c r="Y38" s="7">
        <f t="shared" si="2"/>
        <v>0</v>
      </c>
    </row>
    <row r="39" spans="1:25" s="7" customFormat="1" ht="12.75" customHeight="1" x14ac:dyDescent="0.2">
      <c r="A39" s="62" t="s">
        <v>187</v>
      </c>
      <c r="B39" s="12"/>
      <c r="C39" s="12"/>
      <c r="J39" s="34"/>
      <c r="K39" s="34"/>
      <c r="L39" s="34"/>
      <c r="M39" s="34"/>
      <c r="N39" s="34"/>
      <c r="O39" s="34"/>
      <c r="P39" s="34"/>
      <c r="Q39" s="34"/>
      <c r="R39" s="34"/>
      <c r="T39" s="216"/>
      <c r="U39" s="34"/>
      <c r="V39" s="187"/>
      <c r="W39" s="187"/>
      <c r="X39" s="235"/>
      <c r="Y39" s="7">
        <f t="shared" si="2"/>
        <v>0</v>
      </c>
    </row>
    <row r="40" spans="1:25" s="7" customFormat="1" ht="15.95" customHeight="1" x14ac:dyDescent="0.2">
      <c r="A40" s="31" t="s">
        <v>36</v>
      </c>
      <c r="B40" s="121"/>
      <c r="C40" s="121"/>
      <c r="D40" s="30"/>
      <c r="E40" s="261" t="s">
        <v>329</v>
      </c>
      <c r="F40" s="261"/>
      <c r="G40" s="261"/>
      <c r="H40" s="261"/>
      <c r="I40" s="86"/>
      <c r="J40" s="44">
        <v>540759</v>
      </c>
      <c r="K40" s="44"/>
      <c r="L40" s="44"/>
      <c r="M40" s="44"/>
      <c r="N40" s="44" t="e">
        <f t="shared" ref="N40:N72" si="4">P40-L40</f>
        <v>#REF!</v>
      </c>
      <c r="O40" s="44"/>
      <c r="P40" s="44" t="e">
        <f>#REF!+#REF!+#REF!</f>
        <v>#REF!</v>
      </c>
      <c r="Q40" s="34"/>
      <c r="R40" s="34" t="e">
        <f>#REF!+#REF!+#REF!</f>
        <v>#REF!</v>
      </c>
      <c r="T40" s="216"/>
      <c r="U40" s="34" t="e">
        <f>#REF!</f>
        <v>#REF!</v>
      </c>
      <c r="V40" s="187" t="e">
        <f>#REF!</f>
        <v>#REF!</v>
      </c>
      <c r="W40" s="187" t="e">
        <f>#REF!</f>
        <v>#REF!</v>
      </c>
      <c r="X40" s="235" t="e">
        <f t="shared" si="0"/>
        <v>#REF!</v>
      </c>
      <c r="Y40" s="7" t="e">
        <f t="shared" si="2"/>
        <v>#REF!</v>
      </c>
    </row>
    <row r="41" spans="1:25" s="7" customFormat="1" ht="15.95" customHeight="1" x14ac:dyDescent="0.2">
      <c r="A41" s="31" t="s">
        <v>37</v>
      </c>
      <c r="B41" s="121"/>
      <c r="C41" s="121"/>
      <c r="D41" s="86"/>
      <c r="E41" s="261" t="s">
        <v>330</v>
      </c>
      <c r="F41" s="261"/>
      <c r="G41" s="261"/>
      <c r="H41" s="261"/>
      <c r="I41" s="86"/>
      <c r="J41" s="44"/>
      <c r="K41" s="44"/>
      <c r="L41" s="44"/>
      <c r="M41" s="44"/>
      <c r="N41" s="44" t="e">
        <f t="shared" si="4"/>
        <v>#REF!</v>
      </c>
      <c r="O41" s="44"/>
      <c r="P41" s="44" t="e">
        <f>#REF!</f>
        <v>#REF!</v>
      </c>
      <c r="Q41" s="34"/>
      <c r="R41" s="34" t="e">
        <f>#REF!</f>
        <v>#REF!</v>
      </c>
      <c r="T41" s="216"/>
      <c r="U41" s="34" t="e">
        <f>#REF!</f>
        <v>#REF!</v>
      </c>
      <c r="V41" s="187" t="e">
        <f>#REF!</f>
        <v>#REF!</v>
      </c>
      <c r="W41" s="187" t="e">
        <f>#REF!</f>
        <v>#REF!</v>
      </c>
      <c r="X41" s="235" t="e">
        <f t="shared" si="0"/>
        <v>#REF!</v>
      </c>
      <c r="Y41" s="7" t="e">
        <f t="shared" si="2"/>
        <v>#REF!</v>
      </c>
    </row>
    <row r="42" spans="1:25" s="7" customFormat="1" ht="15.95" customHeight="1" x14ac:dyDescent="0.2">
      <c r="A42" s="31" t="s">
        <v>38</v>
      </c>
      <c r="B42" s="121"/>
      <c r="C42" s="121"/>
      <c r="D42" s="86"/>
      <c r="E42" s="261" t="s">
        <v>331</v>
      </c>
      <c r="F42" s="261"/>
      <c r="G42" s="261"/>
      <c r="H42" s="261"/>
      <c r="I42" s="86"/>
      <c r="J42" s="44">
        <v>470</v>
      </c>
      <c r="K42" s="44"/>
      <c r="L42" s="44" t="e">
        <f>#REF!+#REF!+#REF!</f>
        <v>#REF!</v>
      </c>
      <c r="M42" s="44"/>
      <c r="N42" s="44" t="e">
        <f t="shared" si="4"/>
        <v>#REF!</v>
      </c>
      <c r="O42" s="44"/>
      <c r="P42" s="44" t="e">
        <f>#REF!+#REF!+#REF!</f>
        <v>#REF!</v>
      </c>
      <c r="Q42" s="34"/>
      <c r="R42" s="34" t="e">
        <f>#REF!</f>
        <v>#REF!</v>
      </c>
      <c r="T42" s="216"/>
      <c r="U42" s="34" t="e">
        <f>#REF!</f>
        <v>#REF!</v>
      </c>
      <c r="V42" s="187" t="e">
        <f>#REF!</f>
        <v>#REF!</v>
      </c>
      <c r="W42" s="187" t="e">
        <f>#REF!</f>
        <v>#REF!</v>
      </c>
      <c r="X42" s="235" t="e">
        <f t="shared" si="0"/>
        <v>#REF!</v>
      </c>
      <c r="Y42" s="7" t="e">
        <f t="shared" si="2"/>
        <v>#REF!</v>
      </c>
    </row>
    <row r="43" spans="1:25" s="7" customFormat="1" ht="15.95" customHeight="1" x14ac:dyDescent="0.2">
      <c r="A43" s="31" t="s">
        <v>141</v>
      </c>
      <c r="B43" s="121"/>
      <c r="C43" s="121"/>
      <c r="D43" s="30"/>
      <c r="E43" s="261" t="s">
        <v>332</v>
      </c>
      <c r="F43" s="261"/>
      <c r="G43" s="261"/>
      <c r="H43" s="261"/>
      <c r="I43" s="86"/>
      <c r="J43" s="44">
        <v>18795000</v>
      </c>
      <c r="K43" s="44"/>
      <c r="L43" s="44" t="e">
        <f>#REF!+#REF!+#REF!</f>
        <v>#REF!</v>
      </c>
      <c r="M43" s="44"/>
      <c r="N43" s="44" t="e">
        <f t="shared" si="4"/>
        <v>#REF!</v>
      </c>
      <c r="O43" s="44"/>
      <c r="P43" s="44" t="e">
        <f>#REF!+#REF!+#REF!</f>
        <v>#REF!</v>
      </c>
      <c r="Q43" s="34"/>
      <c r="R43" s="34" t="e">
        <f>#REF!</f>
        <v>#REF!</v>
      </c>
      <c r="T43" s="216"/>
      <c r="U43" s="34" t="e">
        <f>#REF!</f>
        <v>#REF!</v>
      </c>
      <c r="V43" s="187" t="e">
        <f>#REF!</f>
        <v>#REF!</v>
      </c>
      <c r="W43" s="187" t="e">
        <f>#REF!</f>
        <v>#REF!</v>
      </c>
      <c r="X43" s="235" t="e">
        <f t="shared" si="0"/>
        <v>#REF!</v>
      </c>
      <c r="Y43" s="7" t="e">
        <f t="shared" si="2"/>
        <v>#REF!</v>
      </c>
    </row>
    <row r="44" spans="1:25" s="7" customFormat="1" ht="15.95" customHeight="1" x14ac:dyDescent="0.2">
      <c r="A44" s="31" t="s">
        <v>39</v>
      </c>
      <c r="B44" s="121"/>
      <c r="C44" s="121"/>
      <c r="D44" s="30"/>
      <c r="E44" s="261" t="s">
        <v>333</v>
      </c>
      <c r="F44" s="261"/>
      <c r="G44" s="261"/>
      <c r="H44" s="261"/>
      <c r="I44" s="86"/>
      <c r="J44" s="44">
        <v>578144</v>
      </c>
      <c r="K44" s="44"/>
      <c r="L44" s="44"/>
      <c r="M44" s="44"/>
      <c r="N44" s="44" t="e">
        <f t="shared" si="4"/>
        <v>#REF!</v>
      </c>
      <c r="O44" s="44"/>
      <c r="P44" s="44" t="e">
        <f>#REF!+#REF!+#REF!</f>
        <v>#REF!</v>
      </c>
      <c r="Q44" s="34"/>
      <c r="R44" s="34" t="e">
        <f>#REF!</f>
        <v>#REF!</v>
      </c>
      <c r="T44" s="216"/>
      <c r="U44" s="34" t="e">
        <f>#REF!</f>
        <v>#REF!</v>
      </c>
      <c r="V44" s="187" t="e">
        <f>#REF!</f>
        <v>#REF!</v>
      </c>
      <c r="W44" s="187" t="e">
        <f>#REF!</f>
        <v>#REF!</v>
      </c>
      <c r="X44" s="235" t="e">
        <f t="shared" si="0"/>
        <v>#REF!</v>
      </c>
      <c r="Y44" s="7" t="e">
        <f t="shared" si="2"/>
        <v>#REF!</v>
      </c>
    </row>
    <row r="45" spans="1:25" s="7" customFormat="1" ht="15" hidden="1" customHeight="1" x14ac:dyDescent="0.2">
      <c r="A45" s="31" t="s">
        <v>87</v>
      </c>
      <c r="B45" s="121"/>
      <c r="C45" s="121"/>
      <c r="D45" s="86"/>
      <c r="E45" s="261" t="s">
        <v>334</v>
      </c>
      <c r="F45" s="261"/>
      <c r="G45" s="261"/>
      <c r="H45" s="261"/>
      <c r="I45" s="86"/>
      <c r="J45" s="44">
        <v>0</v>
      </c>
      <c r="K45" s="44"/>
      <c r="L45" s="44" t="e">
        <f>#REF!+#REF!+#REF!</f>
        <v>#REF!</v>
      </c>
      <c r="M45" s="44"/>
      <c r="N45" s="44" t="e">
        <f t="shared" si="4"/>
        <v>#REF!</v>
      </c>
      <c r="O45" s="44"/>
      <c r="P45" s="44" t="e">
        <f>#REF!+#REF!+#REF!</f>
        <v>#REF!</v>
      </c>
      <c r="Q45" s="34"/>
      <c r="R45" s="34"/>
      <c r="T45" s="216"/>
      <c r="U45" s="34" t="e">
        <f>#REF!</f>
        <v>#REF!</v>
      </c>
      <c r="V45" s="187" t="e">
        <f>#REF!</f>
        <v>#REF!</v>
      </c>
      <c r="W45" s="187" t="e">
        <f>#REF!</f>
        <v>#REF!</v>
      </c>
      <c r="X45" s="235" t="e">
        <f t="shared" si="0"/>
        <v>#REF!</v>
      </c>
      <c r="Y45" s="7" t="e">
        <f t="shared" si="2"/>
        <v>#REF!</v>
      </c>
    </row>
    <row r="46" spans="1:25" s="7" customFormat="1" ht="15.95" customHeight="1" x14ac:dyDescent="0.2">
      <c r="A46" s="31" t="s">
        <v>43</v>
      </c>
      <c r="B46" s="121"/>
      <c r="C46" s="121"/>
      <c r="D46" s="30"/>
      <c r="E46" s="261" t="s">
        <v>335</v>
      </c>
      <c r="F46" s="261"/>
      <c r="G46" s="261"/>
      <c r="H46" s="261"/>
      <c r="I46" s="86"/>
      <c r="J46" s="44">
        <v>2807660.11</v>
      </c>
      <c r="K46" s="44"/>
      <c r="L46" s="44" t="e">
        <f>#REF!+#REF!+#REF!</f>
        <v>#REF!</v>
      </c>
      <c r="M46" s="44"/>
      <c r="N46" s="44" t="e">
        <f t="shared" si="4"/>
        <v>#REF!</v>
      </c>
      <c r="O46" s="44"/>
      <c r="P46" s="44" t="e">
        <f>#REF!+#REF!+#REF!</f>
        <v>#REF!</v>
      </c>
      <c r="Q46" s="34"/>
      <c r="R46" s="34" t="e">
        <f>#REF!+#REF!+#REF!</f>
        <v>#REF!</v>
      </c>
      <c r="T46" s="216"/>
      <c r="U46" s="34" t="e">
        <f>#REF!</f>
        <v>#REF!</v>
      </c>
      <c r="V46" s="187" t="e">
        <f>#REF!</f>
        <v>#REF!</v>
      </c>
      <c r="W46" s="187" t="e">
        <f>#REF!</f>
        <v>#REF!</v>
      </c>
      <c r="X46" s="235" t="e">
        <f t="shared" si="0"/>
        <v>#REF!</v>
      </c>
      <c r="Y46" s="7" t="e">
        <f t="shared" si="2"/>
        <v>#REF!</v>
      </c>
    </row>
    <row r="47" spans="1:25" s="7" customFormat="1" ht="15.95" customHeight="1" x14ac:dyDescent="0.2">
      <c r="A47" s="31" t="s">
        <v>45</v>
      </c>
      <c r="B47" s="121"/>
      <c r="C47" s="121"/>
      <c r="D47" s="30"/>
      <c r="E47" s="261" t="s">
        <v>336</v>
      </c>
      <c r="F47" s="261"/>
      <c r="G47" s="261"/>
      <c r="H47" s="261"/>
      <c r="I47" s="86"/>
      <c r="J47" s="44"/>
      <c r="K47" s="44"/>
      <c r="L47" s="44"/>
      <c r="M47" s="44"/>
      <c r="N47" s="44" t="e">
        <f t="shared" si="4"/>
        <v>#REF!</v>
      </c>
      <c r="O47" s="44"/>
      <c r="P47" s="44" t="e">
        <f>#REF!+#REF!+#REF!</f>
        <v>#REF!</v>
      </c>
      <c r="Q47" s="34"/>
      <c r="R47" s="34" t="e">
        <f>#REF!</f>
        <v>#REF!</v>
      </c>
      <c r="T47" s="216"/>
      <c r="U47" s="34" t="e">
        <f>#REF!</f>
        <v>#REF!</v>
      </c>
      <c r="V47" s="187" t="e">
        <f>#REF!</f>
        <v>#REF!</v>
      </c>
      <c r="W47" s="187" t="e">
        <f>#REF!</f>
        <v>#REF!</v>
      </c>
      <c r="X47" s="235" t="e">
        <f t="shared" si="0"/>
        <v>#REF!</v>
      </c>
      <c r="Y47" s="7" t="e">
        <f t="shared" si="2"/>
        <v>#REF!</v>
      </c>
    </row>
    <row r="48" spans="1:25" s="7" customFormat="1" ht="15.95" customHeight="1" x14ac:dyDescent="0.2">
      <c r="A48" s="31" t="s">
        <v>47</v>
      </c>
      <c r="B48" s="121"/>
      <c r="C48" s="121"/>
      <c r="D48" s="86"/>
      <c r="E48" s="261" t="s">
        <v>337</v>
      </c>
      <c r="F48" s="261"/>
      <c r="G48" s="261"/>
      <c r="H48" s="261"/>
      <c r="I48" s="86"/>
      <c r="J48" s="44">
        <v>1520820</v>
      </c>
      <c r="K48" s="44"/>
      <c r="L48" s="44" t="e">
        <f>#REF!+#REF!+#REF!</f>
        <v>#REF!</v>
      </c>
      <c r="M48" s="44"/>
      <c r="N48" s="44" t="e">
        <f t="shared" si="4"/>
        <v>#REF!</v>
      </c>
      <c r="O48" s="44"/>
      <c r="P48" s="44" t="e">
        <f>#REF!+#REF!+#REF!</f>
        <v>#REF!</v>
      </c>
      <c r="Q48" s="34"/>
      <c r="R48" s="34" t="e">
        <f>#REF!+#REF!+#REF!</f>
        <v>#REF!</v>
      </c>
      <c r="T48" s="216"/>
      <c r="U48" s="34" t="e">
        <f>#REF!</f>
        <v>#REF!</v>
      </c>
      <c r="V48" s="187" t="e">
        <f>#REF!</f>
        <v>#REF!</v>
      </c>
      <c r="W48" s="187" t="e">
        <f>#REF!</f>
        <v>#REF!</v>
      </c>
      <c r="X48" s="235" t="e">
        <f t="shared" si="0"/>
        <v>#REF!</v>
      </c>
      <c r="Y48" s="7" t="e">
        <f t="shared" si="2"/>
        <v>#REF!</v>
      </c>
    </row>
    <row r="49" spans="1:25" s="7" customFormat="1" ht="15.95" customHeight="1" x14ac:dyDescent="0.2">
      <c r="A49" s="31" t="s">
        <v>52</v>
      </c>
      <c r="B49" s="121"/>
      <c r="C49" s="121"/>
      <c r="D49" s="86"/>
      <c r="E49" s="261" t="s">
        <v>338</v>
      </c>
      <c r="F49" s="261"/>
      <c r="G49" s="261"/>
      <c r="H49" s="261"/>
      <c r="I49" s="86"/>
      <c r="J49" s="44"/>
      <c r="K49" s="44"/>
      <c r="L49" s="44"/>
      <c r="M49" s="44"/>
      <c r="N49" s="44" t="e">
        <f t="shared" si="4"/>
        <v>#REF!</v>
      </c>
      <c r="O49" s="44"/>
      <c r="P49" s="44" t="e">
        <f>#REF!+#REF!+#REF!</f>
        <v>#REF!</v>
      </c>
      <c r="Q49" s="34"/>
      <c r="R49" s="34" t="e">
        <f>#REF!</f>
        <v>#REF!</v>
      </c>
      <c r="T49" s="216"/>
      <c r="U49" s="34" t="e">
        <f>#REF!</f>
        <v>#REF!</v>
      </c>
      <c r="V49" s="187" t="e">
        <f>#REF!</f>
        <v>#REF!</v>
      </c>
      <c r="W49" s="187" t="e">
        <f>#REF!</f>
        <v>#REF!</v>
      </c>
      <c r="X49" s="235" t="e">
        <f t="shared" si="0"/>
        <v>#REF!</v>
      </c>
      <c r="Y49" s="7" t="e">
        <f t="shared" si="2"/>
        <v>#REF!</v>
      </c>
    </row>
    <row r="50" spans="1:25" s="7" customFormat="1" ht="15.95" customHeight="1" x14ac:dyDescent="0.2">
      <c r="A50" s="31" t="s">
        <v>54</v>
      </c>
      <c r="B50" s="121"/>
      <c r="C50" s="121"/>
      <c r="D50" s="86"/>
      <c r="E50" s="261" t="s">
        <v>339</v>
      </c>
      <c r="F50" s="261"/>
      <c r="G50" s="261"/>
      <c r="H50" s="261"/>
      <c r="I50" s="86"/>
      <c r="J50" s="44">
        <v>255376.1</v>
      </c>
      <c r="K50" s="44"/>
      <c r="L50" s="44" t="e">
        <f>#REF!+#REF!+#REF!</f>
        <v>#REF!</v>
      </c>
      <c r="M50" s="44"/>
      <c r="N50" s="44" t="e">
        <f t="shared" si="4"/>
        <v>#REF!</v>
      </c>
      <c r="O50" s="44"/>
      <c r="P50" s="44" t="e">
        <f>#REF!+#REF!+#REF!</f>
        <v>#REF!</v>
      </c>
      <c r="Q50" s="34"/>
      <c r="R50" s="34" t="e">
        <f>#REF!</f>
        <v>#REF!</v>
      </c>
      <c r="T50" s="216"/>
      <c r="U50" s="34" t="e">
        <f>#REF!</f>
        <v>#REF!</v>
      </c>
      <c r="V50" s="187" t="e">
        <f>#REF!</f>
        <v>#REF!</v>
      </c>
      <c r="W50" s="187" t="e">
        <f>#REF!</f>
        <v>#REF!</v>
      </c>
      <c r="X50" s="235" t="e">
        <f t="shared" si="0"/>
        <v>#REF!</v>
      </c>
      <c r="Y50" s="7" t="e">
        <f t="shared" si="2"/>
        <v>#REF!</v>
      </c>
    </row>
    <row r="51" spans="1:25" s="7" customFormat="1" ht="15.95" customHeight="1" x14ac:dyDescent="0.2">
      <c r="A51" s="31" t="s">
        <v>55</v>
      </c>
      <c r="B51" s="121"/>
      <c r="C51" s="121"/>
      <c r="D51" s="86"/>
      <c r="E51" s="261" t="s">
        <v>340</v>
      </c>
      <c r="F51" s="261"/>
      <c r="G51" s="261"/>
      <c r="H51" s="261"/>
      <c r="I51" s="86"/>
      <c r="J51" s="44">
        <v>14967.86</v>
      </c>
      <c r="K51" s="44"/>
      <c r="L51" s="44"/>
      <c r="M51" s="44"/>
      <c r="N51" s="44" t="e">
        <f t="shared" si="4"/>
        <v>#REF!</v>
      </c>
      <c r="O51" s="44"/>
      <c r="P51" s="44" t="e">
        <f>#REF!+#REF!+#REF!</f>
        <v>#REF!</v>
      </c>
      <c r="Q51" s="34"/>
      <c r="R51" s="34" t="e">
        <f>#REF!</f>
        <v>#REF!</v>
      </c>
      <c r="T51" s="216"/>
      <c r="U51" s="34" t="e">
        <f>#REF!</f>
        <v>#REF!</v>
      </c>
      <c r="V51" s="187" t="e">
        <f>#REF!</f>
        <v>#REF!</v>
      </c>
      <c r="W51" s="187" t="e">
        <f>#REF!</f>
        <v>#REF!</v>
      </c>
      <c r="X51" s="235" t="e">
        <f t="shared" si="0"/>
        <v>#REF!</v>
      </c>
      <c r="Y51" s="7" t="e">
        <f t="shared" si="2"/>
        <v>#REF!</v>
      </c>
    </row>
    <row r="52" spans="1:25" s="7" customFormat="1" ht="15.95" customHeight="1" x14ac:dyDescent="0.2">
      <c r="A52" s="31" t="s">
        <v>56</v>
      </c>
      <c r="B52" s="121"/>
      <c r="C52" s="121"/>
      <c r="D52" s="86"/>
      <c r="E52" s="261" t="s">
        <v>341</v>
      </c>
      <c r="F52" s="261"/>
      <c r="G52" s="261"/>
      <c r="H52" s="261"/>
      <c r="I52" s="86"/>
      <c r="J52" s="44"/>
      <c r="K52" s="44"/>
      <c r="L52" s="44"/>
      <c r="M52" s="44"/>
      <c r="N52" s="44" t="e">
        <f t="shared" si="4"/>
        <v>#REF!</v>
      </c>
      <c r="O52" s="44"/>
      <c r="P52" s="44" t="e">
        <f>#REF!+#REF!+#REF!</f>
        <v>#REF!</v>
      </c>
      <c r="Q52" s="34"/>
      <c r="R52" s="34" t="e">
        <f>#REF!</f>
        <v>#REF!</v>
      </c>
      <c r="T52" s="216"/>
      <c r="U52" s="34" t="e">
        <f>#REF!</f>
        <v>#REF!</v>
      </c>
      <c r="V52" s="187" t="e">
        <f>#REF!</f>
        <v>#REF!</v>
      </c>
      <c r="W52" s="187" t="e">
        <f>#REF!</f>
        <v>#REF!</v>
      </c>
      <c r="X52" s="235" t="e">
        <f t="shared" si="0"/>
        <v>#REF!</v>
      </c>
      <c r="Y52" s="7" t="e">
        <f t="shared" si="2"/>
        <v>#REF!</v>
      </c>
    </row>
    <row r="53" spans="1:25" s="7" customFormat="1" ht="15.95" customHeight="1" x14ac:dyDescent="0.2">
      <c r="A53" s="31" t="s">
        <v>65</v>
      </c>
      <c r="B53" s="121"/>
      <c r="C53" s="121"/>
      <c r="D53" s="86"/>
      <c r="E53" s="261" t="s">
        <v>342</v>
      </c>
      <c r="F53" s="261"/>
      <c r="G53" s="261"/>
      <c r="H53" s="261"/>
      <c r="I53" s="86"/>
      <c r="J53" s="44">
        <v>100000</v>
      </c>
      <c r="K53" s="44"/>
      <c r="L53" s="44" t="e">
        <f>#REF!+#REF!+#REF!</f>
        <v>#REF!</v>
      </c>
      <c r="M53" s="44"/>
      <c r="N53" s="44" t="e">
        <f t="shared" si="4"/>
        <v>#REF!</v>
      </c>
      <c r="O53" s="44"/>
      <c r="P53" s="44" t="e">
        <f>#REF!+#REF!+#REF!</f>
        <v>#REF!</v>
      </c>
      <c r="Q53" s="34"/>
      <c r="R53" s="34" t="e">
        <f>#REF!</f>
        <v>#REF!</v>
      </c>
      <c r="T53" s="216"/>
      <c r="U53" s="34" t="e">
        <f>#REF!</f>
        <v>#REF!</v>
      </c>
      <c r="V53" s="187" t="e">
        <f>#REF!</f>
        <v>#REF!</v>
      </c>
      <c r="W53" s="187" t="e">
        <f>#REF!</f>
        <v>#REF!</v>
      </c>
      <c r="X53" s="235" t="e">
        <f t="shared" si="0"/>
        <v>#REF!</v>
      </c>
      <c r="Y53" s="7" t="e">
        <f t="shared" si="2"/>
        <v>#REF!</v>
      </c>
    </row>
    <row r="54" spans="1:25" s="7" customFormat="1" ht="15.95" customHeight="1" x14ac:dyDescent="0.2">
      <c r="A54" s="31" t="s">
        <v>67</v>
      </c>
      <c r="B54" s="121"/>
      <c r="C54" s="121"/>
      <c r="D54" s="86"/>
      <c r="E54" s="261" t="s">
        <v>343</v>
      </c>
      <c r="F54" s="261"/>
      <c r="G54" s="261"/>
      <c r="H54" s="261"/>
      <c r="I54" s="86"/>
      <c r="J54" s="44">
        <v>27746840.960000001</v>
      </c>
      <c r="K54" s="44"/>
      <c r="L54" s="44"/>
      <c r="M54" s="44"/>
      <c r="N54" s="44" t="e">
        <f>P54-L54</f>
        <v>#REF!</v>
      </c>
      <c r="O54" s="44"/>
      <c r="P54" s="44" t="e">
        <f>#REF!+#REF!+#REF!</f>
        <v>#REF!</v>
      </c>
      <c r="Q54" s="34"/>
      <c r="R54" s="34" t="e">
        <f>#REF!+#REF!</f>
        <v>#REF!</v>
      </c>
      <c r="T54" s="216"/>
      <c r="U54" s="34" t="e">
        <f>#REF!</f>
        <v>#REF!</v>
      </c>
      <c r="V54" s="187" t="e">
        <f>#REF!</f>
        <v>#REF!</v>
      </c>
      <c r="W54" s="187" t="e">
        <f>#REF!</f>
        <v>#REF!</v>
      </c>
      <c r="X54" s="235" t="e">
        <f t="shared" si="0"/>
        <v>#REF!</v>
      </c>
      <c r="Y54" s="7" t="e">
        <f t="shared" si="2"/>
        <v>#REF!</v>
      </c>
    </row>
    <row r="55" spans="1:25" s="7" customFormat="1" ht="15.95" customHeight="1" x14ac:dyDescent="0.2">
      <c r="A55" s="31" t="s">
        <v>82</v>
      </c>
      <c r="B55" s="121"/>
      <c r="C55" s="121"/>
      <c r="D55" s="86"/>
      <c r="E55" s="261" t="s">
        <v>344</v>
      </c>
      <c r="F55" s="261"/>
      <c r="G55" s="261"/>
      <c r="H55" s="261"/>
      <c r="I55" s="86"/>
      <c r="J55" s="44">
        <v>80000000</v>
      </c>
      <c r="K55" s="44"/>
      <c r="L55" s="44" t="e">
        <f>#REF!+#REF!+#REF!</f>
        <v>#REF!</v>
      </c>
      <c r="M55" s="44"/>
      <c r="N55" s="44" t="e">
        <f>P55-L55</f>
        <v>#REF!</v>
      </c>
      <c r="O55" s="44"/>
      <c r="P55" s="44" t="e">
        <f>#REF!+#REF!+#REF!</f>
        <v>#REF!</v>
      </c>
      <c r="Q55" s="34"/>
      <c r="R55" s="34" t="e">
        <f>#REF!</f>
        <v>#REF!</v>
      </c>
      <c r="T55" s="216"/>
      <c r="U55" s="34" t="e">
        <f>#REF!</f>
        <v>#REF!</v>
      </c>
      <c r="V55" s="187" t="e">
        <f>#REF!</f>
        <v>#REF!</v>
      </c>
      <c r="W55" s="187" t="e">
        <f>#REF!</f>
        <v>#REF!</v>
      </c>
      <c r="X55" s="235" t="e">
        <f t="shared" si="0"/>
        <v>#REF!</v>
      </c>
      <c r="Y55" s="7" t="e">
        <f t="shared" si="2"/>
        <v>#REF!</v>
      </c>
    </row>
    <row r="56" spans="1:25" s="7" customFormat="1" ht="15.95" customHeight="1" x14ac:dyDescent="0.2">
      <c r="A56" s="31" t="s">
        <v>85</v>
      </c>
      <c r="B56" s="121"/>
      <c r="C56" s="121"/>
      <c r="D56" s="86"/>
      <c r="E56" s="261" t="s">
        <v>345</v>
      </c>
      <c r="F56" s="261"/>
      <c r="G56" s="261"/>
      <c r="H56" s="261"/>
      <c r="I56" s="86"/>
      <c r="J56" s="44">
        <v>7189127.8499999996</v>
      </c>
      <c r="K56" s="44"/>
      <c r="L56" s="44" t="e">
        <f>#REF!+#REF!+#REF!</f>
        <v>#REF!</v>
      </c>
      <c r="M56" s="44"/>
      <c r="N56" s="44" t="e">
        <f>P56-L56</f>
        <v>#REF!</v>
      </c>
      <c r="O56" s="44"/>
      <c r="P56" s="44" t="e">
        <f>#REF!+#REF!+#REF!</f>
        <v>#REF!</v>
      </c>
      <c r="Q56" s="34"/>
      <c r="R56" s="34" t="e">
        <f>#REF!</f>
        <v>#REF!</v>
      </c>
      <c r="T56" s="216"/>
      <c r="U56" s="34" t="e">
        <f>#REF!</f>
        <v>#REF!</v>
      </c>
      <c r="V56" s="187" t="e">
        <f>#REF!</f>
        <v>#REF!</v>
      </c>
      <c r="W56" s="187" t="e">
        <f>#REF!</f>
        <v>#REF!</v>
      </c>
      <c r="X56" s="235" t="e">
        <f t="shared" si="0"/>
        <v>#REF!</v>
      </c>
      <c r="Y56" s="7" t="e">
        <f t="shared" si="2"/>
        <v>#REF!</v>
      </c>
    </row>
    <row r="57" spans="1:25" s="7" customFormat="1" ht="15.95" customHeight="1" x14ac:dyDescent="0.2">
      <c r="A57" s="31" t="s">
        <v>158</v>
      </c>
      <c r="B57" s="121"/>
      <c r="C57" s="121"/>
      <c r="D57" s="86"/>
      <c r="E57" s="261" t="s">
        <v>782</v>
      </c>
      <c r="F57" s="261"/>
      <c r="G57" s="261"/>
      <c r="H57" s="261"/>
      <c r="I57" s="86"/>
      <c r="J57" s="44">
        <v>33733.269999999997</v>
      </c>
      <c r="K57" s="44"/>
      <c r="L57" s="44" t="e">
        <f>#REF!+#REF!+#REF!</f>
        <v>#REF!</v>
      </c>
      <c r="M57" s="44"/>
      <c r="N57" s="44" t="e">
        <f>P57-L57</f>
        <v>#REF!</v>
      </c>
      <c r="O57" s="44"/>
      <c r="P57" s="44" t="e">
        <f>#REF!+#REF!+#REF!</f>
        <v>#REF!</v>
      </c>
      <c r="Q57" s="34"/>
      <c r="R57" s="34" t="e">
        <f>#REF!</f>
        <v>#REF!</v>
      </c>
      <c r="T57" s="216"/>
      <c r="U57" s="34" t="e">
        <f>#REF!</f>
        <v>#REF!</v>
      </c>
      <c r="V57" s="187" t="e">
        <f>#REF!</f>
        <v>#REF!</v>
      </c>
      <c r="W57" s="187" t="e">
        <f>#REF!</f>
        <v>#REF!</v>
      </c>
      <c r="X57" s="235" t="e">
        <f t="shared" si="0"/>
        <v>#REF!</v>
      </c>
      <c r="Y57" s="7" t="e">
        <f t="shared" si="2"/>
        <v>#REF!</v>
      </c>
    </row>
    <row r="58" spans="1:25" s="7" customFormat="1" ht="15.95" customHeight="1" x14ac:dyDescent="0.2">
      <c r="A58" s="31" t="s">
        <v>68</v>
      </c>
      <c r="B58" s="121"/>
      <c r="C58" s="121"/>
      <c r="D58" s="86"/>
      <c r="E58" s="261" t="s">
        <v>346</v>
      </c>
      <c r="F58" s="261"/>
      <c r="G58" s="261"/>
      <c r="H58" s="261"/>
      <c r="I58" s="86"/>
      <c r="J58" s="44">
        <v>1316430.52</v>
      </c>
      <c r="K58" s="44"/>
      <c r="L58" s="44" t="e">
        <f>#REF!+#REF!+#REF!</f>
        <v>#REF!</v>
      </c>
      <c r="M58" s="44"/>
      <c r="N58" s="44" t="e">
        <f t="shared" si="4"/>
        <v>#REF!</v>
      </c>
      <c r="O58" s="44"/>
      <c r="P58" s="44" t="e">
        <f>#REF!+#REF!+#REF!</f>
        <v>#REF!</v>
      </c>
      <c r="Q58" s="34"/>
      <c r="R58" s="34" t="e">
        <f>#REF!</f>
        <v>#REF!</v>
      </c>
      <c r="T58" s="216"/>
      <c r="U58" s="34" t="e">
        <f>#REF!</f>
        <v>#REF!</v>
      </c>
      <c r="V58" s="187" t="e">
        <f>#REF!</f>
        <v>#REF!</v>
      </c>
      <c r="W58" s="187" t="e">
        <f>#REF!</f>
        <v>#REF!</v>
      </c>
      <c r="X58" s="235" t="e">
        <f t="shared" si="0"/>
        <v>#REF!</v>
      </c>
      <c r="Y58" s="7" t="e">
        <f t="shared" si="2"/>
        <v>#REF!</v>
      </c>
    </row>
    <row r="59" spans="1:25" s="7" customFormat="1" ht="15.95" customHeight="1" x14ac:dyDescent="0.2">
      <c r="A59" s="31" t="s">
        <v>71</v>
      </c>
      <c r="B59" s="121"/>
      <c r="C59" s="121"/>
      <c r="D59" s="86"/>
      <c r="E59" s="261" t="s">
        <v>347</v>
      </c>
      <c r="F59" s="261"/>
      <c r="G59" s="261"/>
      <c r="H59" s="261"/>
      <c r="I59" s="86"/>
      <c r="J59" s="44">
        <v>4937000</v>
      </c>
      <c r="K59" s="44"/>
      <c r="L59" s="44"/>
      <c r="M59" s="44"/>
      <c r="N59" s="44" t="e">
        <f t="shared" si="4"/>
        <v>#REF!</v>
      </c>
      <c r="O59" s="44"/>
      <c r="P59" s="44" t="e">
        <f>#REF!+#REF!+#REF!</f>
        <v>#REF!</v>
      </c>
      <c r="Q59" s="34"/>
      <c r="R59" s="34" t="e">
        <f>#REF!</f>
        <v>#REF!</v>
      </c>
      <c r="T59" s="216"/>
      <c r="U59" s="34" t="e">
        <f>#REF!</f>
        <v>#REF!</v>
      </c>
      <c r="V59" s="187" t="e">
        <f>#REF!</f>
        <v>#REF!</v>
      </c>
      <c r="W59" s="187" t="e">
        <f>#REF!</f>
        <v>#REF!</v>
      </c>
      <c r="X59" s="235" t="e">
        <f t="shared" si="0"/>
        <v>#REF!</v>
      </c>
      <c r="Y59" s="7" t="e">
        <f t="shared" si="2"/>
        <v>#REF!</v>
      </c>
    </row>
    <row r="60" spans="1:25" s="7" customFormat="1" ht="15.95" customHeight="1" x14ac:dyDescent="0.2">
      <c r="A60" s="31" t="s">
        <v>72</v>
      </c>
      <c r="B60" s="121"/>
      <c r="C60" s="121"/>
      <c r="D60" s="86"/>
      <c r="E60" s="261" t="s">
        <v>348</v>
      </c>
      <c r="F60" s="261"/>
      <c r="G60" s="261"/>
      <c r="H60" s="261"/>
      <c r="I60" s="86"/>
      <c r="J60" s="44">
        <v>322707</v>
      </c>
      <c r="K60" s="44"/>
      <c r="L60" s="44" t="e">
        <f>#REF!+#REF!+#REF!</f>
        <v>#REF!</v>
      </c>
      <c r="M60" s="44"/>
      <c r="N60" s="44" t="e">
        <f t="shared" si="4"/>
        <v>#REF!</v>
      </c>
      <c r="O60" s="44"/>
      <c r="P60" s="44" t="e">
        <f>#REF!+#REF!+#REF!</f>
        <v>#REF!</v>
      </c>
      <c r="Q60" s="34"/>
      <c r="R60" s="34" t="e">
        <f>#REF!</f>
        <v>#REF!</v>
      </c>
      <c r="T60" s="216"/>
      <c r="U60" s="34" t="e">
        <f>#REF!</f>
        <v>#REF!</v>
      </c>
      <c r="V60" s="187" t="e">
        <f>#REF!</f>
        <v>#REF!</v>
      </c>
      <c r="W60" s="187" t="e">
        <f>#REF!</f>
        <v>#REF!</v>
      </c>
      <c r="X60" s="235" t="e">
        <f t="shared" si="0"/>
        <v>#REF!</v>
      </c>
      <c r="Y60" s="7" t="e">
        <f t="shared" si="2"/>
        <v>#REF!</v>
      </c>
    </row>
    <row r="61" spans="1:25" s="7" customFormat="1" ht="15" hidden="1" customHeight="1" x14ac:dyDescent="0.2">
      <c r="A61" s="31" t="s">
        <v>74</v>
      </c>
      <c r="B61" s="121"/>
      <c r="C61" s="121"/>
      <c r="D61" s="86"/>
      <c r="E61" s="261" t="s">
        <v>349</v>
      </c>
      <c r="F61" s="261"/>
      <c r="G61" s="261"/>
      <c r="H61" s="261"/>
      <c r="I61" s="86"/>
      <c r="J61" s="44"/>
      <c r="K61" s="44"/>
      <c r="L61" s="44" t="e">
        <f>#REF!+#REF!+#REF!</f>
        <v>#REF!</v>
      </c>
      <c r="M61" s="44"/>
      <c r="N61" s="44" t="e">
        <f t="shared" si="4"/>
        <v>#REF!</v>
      </c>
      <c r="O61" s="44"/>
      <c r="P61" s="44" t="e">
        <f>#REF!+#REF!+#REF!</f>
        <v>#REF!</v>
      </c>
      <c r="Q61" s="34"/>
      <c r="R61" s="34"/>
      <c r="T61" s="216"/>
      <c r="U61" s="34" t="e">
        <f>#REF!</f>
        <v>#REF!</v>
      </c>
      <c r="V61" s="187" t="e">
        <f>#REF!</f>
        <v>#REF!</v>
      </c>
      <c r="W61" s="187" t="e">
        <f>#REF!</f>
        <v>#REF!</v>
      </c>
      <c r="X61" s="235" t="e">
        <f t="shared" si="0"/>
        <v>#REF!</v>
      </c>
      <c r="Y61" s="7" t="e">
        <f t="shared" si="2"/>
        <v>#REF!</v>
      </c>
    </row>
    <row r="62" spans="1:25" s="7" customFormat="1" ht="15" hidden="1" customHeight="1" x14ac:dyDescent="0.2">
      <c r="A62" s="31" t="s">
        <v>76</v>
      </c>
      <c r="B62" s="121"/>
      <c r="C62" s="121"/>
      <c r="D62" s="86"/>
      <c r="E62" s="261" t="s">
        <v>350</v>
      </c>
      <c r="F62" s="261"/>
      <c r="G62" s="261"/>
      <c r="H62" s="261"/>
      <c r="I62" s="86"/>
      <c r="J62" s="44"/>
      <c r="K62" s="44"/>
      <c r="L62" s="44" t="e">
        <f>#REF!+#REF!+#REF!</f>
        <v>#REF!</v>
      </c>
      <c r="M62" s="44"/>
      <c r="N62" s="44" t="e">
        <f t="shared" si="4"/>
        <v>#REF!</v>
      </c>
      <c r="O62" s="44"/>
      <c r="P62" s="44" t="e">
        <f>#REF!+#REF!+#REF!</f>
        <v>#REF!</v>
      </c>
      <c r="Q62" s="34"/>
      <c r="R62" s="34"/>
      <c r="T62" s="216"/>
      <c r="U62" s="34" t="e">
        <f>#REF!</f>
        <v>#REF!</v>
      </c>
      <c r="V62" s="187" t="e">
        <f>#REF!</f>
        <v>#REF!</v>
      </c>
      <c r="W62" s="187" t="e">
        <f>#REF!</f>
        <v>#REF!</v>
      </c>
      <c r="X62" s="235" t="e">
        <f t="shared" si="0"/>
        <v>#REF!</v>
      </c>
      <c r="Y62" s="7" t="e">
        <f t="shared" si="2"/>
        <v>#REF!</v>
      </c>
    </row>
    <row r="63" spans="1:25" s="7" customFormat="1" ht="15.95" customHeight="1" x14ac:dyDescent="0.2">
      <c r="A63" s="31" t="s">
        <v>77</v>
      </c>
      <c r="B63" s="121"/>
      <c r="C63" s="121"/>
      <c r="D63" s="86"/>
      <c r="E63" s="261" t="s">
        <v>351</v>
      </c>
      <c r="F63" s="261"/>
      <c r="G63" s="261"/>
      <c r="H63" s="261"/>
      <c r="I63" s="86"/>
      <c r="J63" s="44">
        <v>1249560.49</v>
      </c>
      <c r="K63" s="44"/>
      <c r="L63" s="44" t="e">
        <f>#REF!+#REF!+#REF!</f>
        <v>#REF!</v>
      </c>
      <c r="M63" s="44"/>
      <c r="N63" s="44" t="e">
        <f t="shared" si="4"/>
        <v>#REF!</v>
      </c>
      <c r="O63" s="44"/>
      <c r="P63" s="44" t="e">
        <f>#REF!+#REF!+#REF!</f>
        <v>#REF!</v>
      </c>
      <c r="Q63" s="34"/>
      <c r="R63" s="34" t="e">
        <f>#REF!</f>
        <v>#REF!</v>
      </c>
      <c r="T63" s="216"/>
      <c r="U63" s="34" t="e">
        <f>#REF!</f>
        <v>#REF!</v>
      </c>
      <c r="V63" s="187" t="e">
        <f>#REF!</f>
        <v>#REF!</v>
      </c>
      <c r="W63" s="187" t="e">
        <f>#REF!</f>
        <v>#REF!</v>
      </c>
      <c r="X63" s="235" t="e">
        <f t="shared" si="0"/>
        <v>#REF!</v>
      </c>
      <c r="Y63" s="7" t="e">
        <f t="shared" si="2"/>
        <v>#REF!</v>
      </c>
    </row>
    <row r="64" spans="1:25" s="7" customFormat="1" ht="15.95" customHeight="1" x14ac:dyDescent="0.2">
      <c r="A64" s="31" t="s">
        <v>79</v>
      </c>
      <c r="B64" s="121"/>
      <c r="C64" s="121"/>
      <c r="D64" s="86"/>
      <c r="E64" s="261" t="s">
        <v>352</v>
      </c>
      <c r="F64" s="261"/>
      <c r="G64" s="261"/>
      <c r="H64" s="261"/>
      <c r="I64" s="86"/>
      <c r="J64" s="44">
        <v>268573793.95999998</v>
      </c>
      <c r="K64" s="44"/>
      <c r="L64" s="44" t="e">
        <f>#REF!+#REF!+#REF!</f>
        <v>#REF!</v>
      </c>
      <c r="M64" s="44"/>
      <c r="N64" s="44" t="e">
        <f>P64-L64</f>
        <v>#REF!</v>
      </c>
      <c r="O64" s="44"/>
      <c r="P64" s="44" t="e">
        <f>#REF!+#REF!+#REF!</f>
        <v>#REF!</v>
      </c>
      <c r="Q64" s="34"/>
      <c r="R64" s="34" t="e">
        <f>#REF!+#REF!+#REF!</f>
        <v>#REF!</v>
      </c>
      <c r="T64" s="216"/>
      <c r="U64" s="34" t="e">
        <f>#REF!</f>
        <v>#REF!</v>
      </c>
      <c r="V64" s="187" t="e">
        <f>#REF!</f>
        <v>#REF!</v>
      </c>
      <c r="W64" s="187" t="e">
        <f>#REF!</f>
        <v>#REF!</v>
      </c>
      <c r="X64" s="235" t="e">
        <f t="shared" si="0"/>
        <v>#REF!</v>
      </c>
      <c r="Y64" s="7" t="e">
        <f t="shared" si="2"/>
        <v>#REF!</v>
      </c>
    </row>
    <row r="65" spans="1:25" s="7" customFormat="1" ht="15.95" customHeight="1" x14ac:dyDescent="0.2">
      <c r="A65" s="31" t="s">
        <v>60</v>
      </c>
      <c r="B65" s="121"/>
      <c r="C65" s="121"/>
      <c r="D65" s="86"/>
      <c r="E65" s="261" t="s">
        <v>353</v>
      </c>
      <c r="F65" s="261"/>
      <c r="G65" s="261"/>
      <c r="H65" s="261"/>
      <c r="I65" s="86"/>
      <c r="J65" s="44"/>
      <c r="K65" s="44"/>
      <c r="L65" s="44"/>
      <c r="M65" s="44"/>
      <c r="N65" s="44" t="e">
        <f t="shared" ref="N65:N70" si="5">P65-L65</f>
        <v>#REF!</v>
      </c>
      <c r="O65" s="44"/>
      <c r="P65" s="44" t="e">
        <f>#REF!+#REF!+#REF!</f>
        <v>#REF!</v>
      </c>
      <c r="Q65" s="34"/>
      <c r="R65" s="34" t="e">
        <f>#REF!</f>
        <v>#REF!</v>
      </c>
      <c r="T65" s="216"/>
      <c r="U65" s="34" t="e">
        <f>#REF!</f>
        <v>#REF!</v>
      </c>
      <c r="V65" s="187" t="e">
        <f>#REF!</f>
        <v>#REF!</v>
      </c>
      <c r="W65" s="187" t="e">
        <f>#REF!</f>
        <v>#REF!</v>
      </c>
      <c r="X65" s="235" t="e">
        <f t="shared" si="0"/>
        <v>#REF!</v>
      </c>
      <c r="Y65" s="7" t="e">
        <f t="shared" si="2"/>
        <v>#REF!</v>
      </c>
    </row>
    <row r="66" spans="1:25" s="7" customFormat="1" ht="15.95" customHeight="1" x14ac:dyDescent="0.2">
      <c r="A66" s="31" t="s">
        <v>61</v>
      </c>
      <c r="B66" s="121"/>
      <c r="C66" s="121"/>
      <c r="D66" s="86"/>
      <c r="E66" s="261" t="s">
        <v>354</v>
      </c>
      <c r="F66" s="261"/>
      <c r="G66" s="261"/>
      <c r="H66" s="261"/>
      <c r="I66" s="86"/>
      <c r="J66" s="44"/>
      <c r="K66" s="44"/>
      <c r="L66" s="44"/>
      <c r="M66" s="44"/>
      <c r="N66" s="44" t="e">
        <f t="shared" si="5"/>
        <v>#REF!</v>
      </c>
      <c r="O66" s="44"/>
      <c r="P66" s="44" t="e">
        <f>#REF!+#REF!+#REF!</f>
        <v>#REF!</v>
      </c>
      <c r="Q66" s="34"/>
      <c r="R66" s="34" t="e">
        <f>#REF!</f>
        <v>#REF!</v>
      </c>
      <c r="T66" s="216"/>
      <c r="U66" s="34" t="e">
        <f>#REF!</f>
        <v>#REF!</v>
      </c>
      <c r="V66" s="187" t="e">
        <f>#REF!</f>
        <v>#REF!</v>
      </c>
      <c r="W66" s="187" t="e">
        <f>#REF!</f>
        <v>#REF!</v>
      </c>
      <c r="X66" s="235" t="e">
        <f t="shared" si="0"/>
        <v>#REF!</v>
      </c>
      <c r="Y66" s="7" t="e">
        <f t="shared" si="2"/>
        <v>#REF!</v>
      </c>
    </row>
    <row r="67" spans="1:25" s="7" customFormat="1" ht="15.95" customHeight="1" x14ac:dyDescent="0.2">
      <c r="A67" s="31" t="s">
        <v>155</v>
      </c>
      <c r="B67" s="121"/>
      <c r="C67" s="121"/>
      <c r="D67" s="86"/>
      <c r="E67" s="261" t="s">
        <v>355</v>
      </c>
      <c r="F67" s="261"/>
      <c r="G67" s="261"/>
      <c r="H67" s="261"/>
      <c r="I67" s="86"/>
      <c r="J67" s="44"/>
      <c r="K67" s="44"/>
      <c r="L67" s="44"/>
      <c r="M67" s="44"/>
      <c r="N67" s="44" t="e">
        <f t="shared" si="5"/>
        <v>#REF!</v>
      </c>
      <c r="O67" s="44"/>
      <c r="P67" s="44" t="e">
        <f>#REF!+#REF!+#REF!</f>
        <v>#REF!</v>
      </c>
      <c r="Q67" s="34"/>
      <c r="R67" s="34" t="e">
        <f>#REF!</f>
        <v>#REF!</v>
      </c>
      <c r="T67" s="216"/>
      <c r="U67" s="34" t="e">
        <f>#REF!</f>
        <v>#REF!</v>
      </c>
      <c r="V67" s="187" t="e">
        <f>#REF!</f>
        <v>#REF!</v>
      </c>
      <c r="W67" s="187" t="e">
        <f>#REF!</f>
        <v>#REF!</v>
      </c>
      <c r="X67" s="235" t="e">
        <f t="shared" si="0"/>
        <v>#REF!</v>
      </c>
      <c r="Y67" s="7" t="e">
        <f t="shared" si="2"/>
        <v>#REF!</v>
      </c>
    </row>
    <row r="68" spans="1:25" s="7" customFormat="1" ht="15.95" customHeight="1" x14ac:dyDescent="0.2">
      <c r="A68" s="31" t="s">
        <v>62</v>
      </c>
      <c r="B68" s="121"/>
      <c r="C68" s="121"/>
      <c r="D68" s="86"/>
      <c r="E68" s="261" t="s">
        <v>356</v>
      </c>
      <c r="F68" s="261"/>
      <c r="G68" s="261"/>
      <c r="H68" s="261"/>
      <c r="I68" s="86"/>
      <c r="J68" s="44"/>
      <c r="K68" s="44"/>
      <c r="L68" s="44"/>
      <c r="M68" s="44"/>
      <c r="N68" s="44" t="e">
        <f t="shared" si="5"/>
        <v>#REF!</v>
      </c>
      <c r="O68" s="44"/>
      <c r="P68" s="44" t="e">
        <f>#REF!+#REF!+#REF!</f>
        <v>#REF!</v>
      </c>
      <c r="Q68" s="34"/>
      <c r="R68" s="34" t="e">
        <f>#REF!</f>
        <v>#REF!</v>
      </c>
      <c r="T68" s="216"/>
      <c r="U68" s="34" t="e">
        <f>#REF!</f>
        <v>#REF!</v>
      </c>
      <c r="V68" s="187" t="e">
        <f>#REF!</f>
        <v>#REF!</v>
      </c>
      <c r="W68" s="187" t="e">
        <f>#REF!</f>
        <v>#REF!</v>
      </c>
      <c r="X68" s="235" t="e">
        <f t="shared" si="0"/>
        <v>#REF!</v>
      </c>
      <c r="Y68" s="7" t="e">
        <f t="shared" si="2"/>
        <v>#REF!</v>
      </c>
    </row>
    <row r="69" spans="1:25" s="7" customFormat="1" ht="15.95" customHeight="1" x14ac:dyDescent="0.2">
      <c r="A69" s="31" t="s">
        <v>283</v>
      </c>
      <c r="B69" s="121"/>
      <c r="C69" s="121"/>
      <c r="D69" s="86"/>
      <c r="E69" s="261" t="s">
        <v>357</v>
      </c>
      <c r="F69" s="261"/>
      <c r="G69" s="261"/>
      <c r="H69" s="261"/>
      <c r="I69" s="86"/>
      <c r="J69" s="44"/>
      <c r="K69" s="44"/>
      <c r="L69" s="44"/>
      <c r="M69" s="44"/>
      <c r="N69" s="44" t="e">
        <f t="shared" si="5"/>
        <v>#REF!</v>
      </c>
      <c r="O69" s="44"/>
      <c r="P69" s="44" t="e">
        <f>#REF!+#REF!+#REF!</f>
        <v>#REF!</v>
      </c>
      <c r="Q69" s="34"/>
      <c r="R69" s="34" t="e">
        <f>#REF!</f>
        <v>#REF!</v>
      </c>
      <c r="T69" s="216"/>
      <c r="U69" s="34" t="e">
        <f>#REF!</f>
        <v>#REF!</v>
      </c>
      <c r="V69" s="187" t="e">
        <f>#REF!</f>
        <v>#REF!</v>
      </c>
      <c r="W69" s="187" t="e">
        <f>#REF!</f>
        <v>#REF!</v>
      </c>
      <c r="X69" s="235" t="e">
        <f t="shared" si="0"/>
        <v>#REF!</v>
      </c>
      <c r="Y69" s="7" t="e">
        <f t="shared" si="2"/>
        <v>#REF!</v>
      </c>
    </row>
    <row r="70" spans="1:25" s="7" customFormat="1" ht="15.95" customHeight="1" x14ac:dyDescent="0.2">
      <c r="A70" s="31" t="s">
        <v>64</v>
      </c>
      <c r="B70" s="121"/>
      <c r="C70" s="121"/>
      <c r="D70" s="86"/>
      <c r="E70" s="261" t="s">
        <v>358</v>
      </c>
      <c r="F70" s="261"/>
      <c r="G70" s="261"/>
      <c r="H70" s="261"/>
      <c r="I70" s="86"/>
      <c r="J70" s="44"/>
      <c r="K70" s="44"/>
      <c r="L70" s="44"/>
      <c r="M70" s="44"/>
      <c r="N70" s="44" t="e">
        <f t="shared" si="5"/>
        <v>#REF!</v>
      </c>
      <c r="O70" s="44"/>
      <c r="P70" s="44" t="e">
        <f>#REF!+#REF!+#REF!</f>
        <v>#REF!</v>
      </c>
      <c r="Q70" s="34"/>
      <c r="R70" s="34" t="e">
        <f>#REF!</f>
        <v>#REF!</v>
      </c>
      <c r="T70" s="216"/>
      <c r="U70" s="34" t="e">
        <f>#REF!</f>
        <v>#REF!</v>
      </c>
      <c r="V70" s="187" t="e">
        <f>#REF!</f>
        <v>#REF!</v>
      </c>
      <c r="W70" s="187" t="e">
        <f>#REF!</f>
        <v>#REF!</v>
      </c>
      <c r="X70" s="235" t="e">
        <f t="shared" si="0"/>
        <v>#REF!</v>
      </c>
      <c r="Y70" s="7" t="e">
        <f t="shared" si="2"/>
        <v>#REF!</v>
      </c>
    </row>
    <row r="71" spans="1:25" s="7" customFormat="1" ht="15.95" customHeight="1" x14ac:dyDescent="0.2">
      <c r="A71" s="31" t="s">
        <v>80</v>
      </c>
      <c r="B71" s="121"/>
      <c r="C71" s="121"/>
      <c r="D71" s="86"/>
      <c r="E71" s="261" t="s">
        <v>359</v>
      </c>
      <c r="F71" s="261"/>
      <c r="G71" s="261"/>
      <c r="H71" s="261"/>
      <c r="I71" s="86"/>
      <c r="J71" s="44">
        <v>71483518</v>
      </c>
      <c r="K71" s="44"/>
      <c r="L71" s="44" t="e">
        <f>#REF!+#REF!+#REF!</f>
        <v>#REF!</v>
      </c>
      <c r="M71" s="44"/>
      <c r="N71" s="44" t="e">
        <f t="shared" ref="N71" si="6">P71-L71</f>
        <v>#REF!</v>
      </c>
      <c r="O71" s="44"/>
      <c r="P71" s="44" t="e">
        <f>#REF!+#REF!+#REF!</f>
        <v>#REF!</v>
      </c>
      <c r="Q71" s="34"/>
      <c r="R71" s="34" t="e">
        <f>#REF!+#REF!</f>
        <v>#REF!</v>
      </c>
      <c r="T71" s="216"/>
      <c r="U71" s="34" t="e">
        <f>#REF!</f>
        <v>#REF!</v>
      </c>
      <c r="V71" s="187" t="e">
        <f>#REF!</f>
        <v>#REF!</v>
      </c>
      <c r="W71" s="187" t="e">
        <f>#REF!</f>
        <v>#REF!</v>
      </c>
      <c r="X71" s="235" t="e">
        <f t="shared" si="0"/>
        <v>#REF!</v>
      </c>
      <c r="Y71" s="187" t="e">
        <f t="shared" si="2"/>
        <v>#REF!</v>
      </c>
    </row>
    <row r="72" spans="1:25" s="7" customFormat="1" ht="15.95" customHeight="1" x14ac:dyDescent="0.2">
      <c r="A72" s="31" t="s">
        <v>245</v>
      </c>
      <c r="B72" s="121"/>
      <c r="C72" s="121"/>
      <c r="D72" s="86"/>
      <c r="E72" s="261" t="s">
        <v>360</v>
      </c>
      <c r="F72" s="261"/>
      <c r="G72" s="261"/>
      <c r="H72" s="261"/>
      <c r="I72" s="86"/>
      <c r="J72" s="44">
        <v>47941611.439999998</v>
      </c>
      <c r="K72" s="44"/>
      <c r="L72" s="44" t="e">
        <f>#REF!+#REF!+#REF!</f>
        <v>#REF!</v>
      </c>
      <c r="M72" s="44"/>
      <c r="N72" s="44" t="e">
        <f t="shared" si="4"/>
        <v>#REF!</v>
      </c>
      <c r="O72" s="44"/>
      <c r="P72" s="44" t="e">
        <f>#REF!+#REF!+#REF!</f>
        <v>#REF!</v>
      </c>
      <c r="Q72" s="34"/>
      <c r="R72" s="34" t="e">
        <f>#REF!+#REF!+#REF!</f>
        <v>#REF!</v>
      </c>
      <c r="T72" s="216"/>
      <c r="U72" s="34" t="e">
        <f>#REF!</f>
        <v>#REF!</v>
      </c>
      <c r="V72" s="187" t="e">
        <f>#REF!</f>
        <v>#REF!</v>
      </c>
      <c r="W72" s="187" t="e">
        <f>#REF!</f>
        <v>#REF!</v>
      </c>
      <c r="X72" s="235" t="e">
        <f t="shared" si="0"/>
        <v>#REF!</v>
      </c>
      <c r="Y72" s="7" t="e">
        <f t="shared" si="2"/>
        <v>#REF!</v>
      </c>
    </row>
    <row r="73" spans="1:25" s="7" customFormat="1" ht="15.95" hidden="1" customHeight="1" x14ac:dyDescent="0.2">
      <c r="A73" s="75"/>
      <c r="B73" s="97"/>
      <c r="C73" s="97"/>
      <c r="E73" s="251"/>
      <c r="F73" s="251"/>
      <c r="G73" s="251"/>
      <c r="H73" s="251"/>
      <c r="J73" s="34"/>
      <c r="K73" s="34"/>
      <c r="L73" s="34"/>
      <c r="M73" s="34"/>
      <c r="N73" s="34"/>
      <c r="O73" s="34"/>
      <c r="P73" s="34"/>
      <c r="Q73" s="34"/>
      <c r="R73" s="34"/>
      <c r="T73" s="216"/>
      <c r="U73" s="34"/>
      <c r="V73" s="187"/>
      <c r="W73" s="187"/>
      <c r="X73" s="235"/>
    </row>
    <row r="74" spans="1:25" s="7" customFormat="1" ht="15.95" hidden="1" customHeight="1" x14ac:dyDescent="0.2">
      <c r="A74" s="242" t="s">
        <v>837</v>
      </c>
      <c r="B74" s="97"/>
      <c r="C74" s="97"/>
      <c r="E74" s="251"/>
      <c r="F74" s="251"/>
      <c r="G74" s="251"/>
      <c r="H74" s="251"/>
      <c r="J74" s="34"/>
      <c r="K74" s="34"/>
      <c r="L74" s="34" t="e">
        <f>#REF!+#REF!+#REF!</f>
        <v>#REF!</v>
      </c>
      <c r="M74" s="34"/>
      <c r="N74" s="34"/>
      <c r="O74" s="34"/>
      <c r="P74" s="34"/>
      <c r="Q74" s="34"/>
      <c r="R74" s="34"/>
      <c r="T74" s="216"/>
      <c r="U74" s="34"/>
      <c r="V74" s="187"/>
      <c r="W74" s="187"/>
      <c r="X74" s="235"/>
    </row>
    <row r="75" spans="1:25" s="7" customFormat="1" ht="15.95" hidden="1" customHeight="1" x14ac:dyDescent="0.2">
      <c r="A75" s="75" t="s">
        <v>47</v>
      </c>
      <c r="B75" s="97"/>
      <c r="C75" s="97"/>
      <c r="E75" s="251" t="s">
        <v>337</v>
      </c>
      <c r="F75" s="251"/>
      <c r="G75" s="251"/>
      <c r="H75" s="251"/>
      <c r="J75" s="34"/>
      <c r="K75" s="34"/>
      <c r="L75" s="34" t="e">
        <f>#REF!+#REF!+#REF!</f>
        <v>#REF!</v>
      </c>
      <c r="M75" s="34"/>
      <c r="N75" s="34"/>
      <c r="O75" s="34"/>
      <c r="P75" s="34"/>
      <c r="Q75" s="34"/>
      <c r="R75" s="34"/>
      <c r="T75" s="216"/>
      <c r="U75" s="34"/>
      <c r="V75" s="187"/>
      <c r="W75" s="187"/>
      <c r="X75" s="235"/>
    </row>
    <row r="76" spans="1:25" s="7" customFormat="1" ht="15.95" hidden="1" customHeight="1" x14ac:dyDescent="0.2">
      <c r="A76" s="75" t="s">
        <v>245</v>
      </c>
      <c r="B76" s="97"/>
      <c r="C76" s="97"/>
      <c r="E76" s="251" t="s">
        <v>360</v>
      </c>
      <c r="F76" s="251"/>
      <c r="G76" s="251"/>
      <c r="H76" s="251"/>
      <c r="J76" s="34"/>
      <c r="K76" s="34"/>
      <c r="L76" s="34" t="e">
        <f>#REF!+#REF!+#REF!</f>
        <v>#REF!</v>
      </c>
      <c r="M76" s="34"/>
      <c r="N76" s="34"/>
      <c r="O76" s="34"/>
      <c r="P76" s="34"/>
      <c r="Q76" s="34"/>
      <c r="R76" s="34"/>
      <c r="T76" s="216"/>
      <c r="U76" s="34"/>
      <c r="V76" s="187"/>
      <c r="W76" s="187"/>
      <c r="X76" s="235"/>
    </row>
    <row r="77" spans="1:25" s="7" customFormat="1" ht="15.95" hidden="1" customHeight="1" x14ac:dyDescent="0.2">
      <c r="A77" s="75"/>
      <c r="B77" s="97"/>
      <c r="C77" s="97"/>
      <c r="E77" s="251"/>
      <c r="F77" s="251"/>
      <c r="G77" s="251"/>
      <c r="H77" s="251"/>
      <c r="J77" s="34"/>
      <c r="K77" s="34"/>
      <c r="L77" s="34"/>
      <c r="M77" s="34"/>
      <c r="N77" s="34"/>
      <c r="O77" s="34"/>
      <c r="P77" s="34"/>
      <c r="Q77" s="34"/>
      <c r="R77" s="34"/>
      <c r="T77" s="216"/>
      <c r="U77" s="34"/>
      <c r="V77" s="187"/>
      <c r="W77" s="187"/>
      <c r="X77" s="235"/>
    </row>
    <row r="78" spans="1:25" s="7" customFormat="1" ht="15.95" customHeight="1" x14ac:dyDescent="0.2">
      <c r="A78" s="266" t="s">
        <v>190</v>
      </c>
      <c r="B78" s="266"/>
      <c r="C78" s="266"/>
      <c r="J78" s="136">
        <f>SUM(J40:J77)</f>
        <v>535407520.56</v>
      </c>
      <c r="K78" s="137"/>
      <c r="L78" s="136" t="e">
        <f>SUM(L40:L77)</f>
        <v>#REF!</v>
      </c>
      <c r="M78" s="34"/>
      <c r="N78" s="136" t="e">
        <f>SUM(N40:N77)</f>
        <v>#REF!</v>
      </c>
      <c r="O78" s="34"/>
      <c r="P78" s="136" t="e">
        <f>SUM(P40:P77)</f>
        <v>#REF!</v>
      </c>
      <c r="Q78" s="34"/>
      <c r="R78" s="136" t="e">
        <f>SUM(R40:R77)</f>
        <v>#REF!</v>
      </c>
      <c r="T78" s="216"/>
      <c r="U78" s="136" t="e">
        <f>SUM(U40:U72)</f>
        <v>#REF!</v>
      </c>
      <c r="V78" s="233" t="e">
        <f>SUM(V40:V72)</f>
        <v>#REF!</v>
      </c>
      <c r="W78" s="233" t="e">
        <f>SUM(W40:W72)</f>
        <v>#REF!</v>
      </c>
      <c r="X78" s="236" t="e">
        <f>SUM(X40:X72)</f>
        <v>#REF!</v>
      </c>
      <c r="Y78" s="7" t="e">
        <f t="shared" si="2"/>
        <v>#REF!</v>
      </c>
    </row>
    <row r="79" spans="1:25" s="7" customFormat="1" ht="6" customHeight="1" x14ac:dyDescent="0.2">
      <c r="A79" s="19"/>
      <c r="B79" s="19"/>
      <c r="C79" s="19"/>
      <c r="J79" s="137"/>
      <c r="K79" s="137"/>
      <c r="L79" s="34"/>
      <c r="M79" s="34"/>
      <c r="N79" s="34"/>
      <c r="O79" s="34"/>
      <c r="P79" s="34"/>
      <c r="Q79" s="34"/>
      <c r="R79" s="34"/>
      <c r="T79" s="216"/>
      <c r="U79" s="34"/>
      <c r="V79" s="187"/>
      <c r="W79" s="187"/>
      <c r="X79" s="235"/>
      <c r="Y79" s="7">
        <f t="shared" si="2"/>
        <v>0</v>
      </c>
    </row>
    <row r="80" spans="1:25" s="7" customFormat="1" ht="15.95" customHeight="1" x14ac:dyDescent="0.2">
      <c r="A80" s="62" t="s">
        <v>189</v>
      </c>
      <c r="B80" s="11"/>
      <c r="C80" s="11"/>
      <c r="J80" s="34"/>
      <c r="K80" s="34"/>
      <c r="L80" s="34"/>
      <c r="M80" s="34"/>
      <c r="N80" s="34"/>
      <c r="O80" s="34"/>
      <c r="P80" s="34"/>
      <c r="Q80" s="34"/>
      <c r="R80" s="34"/>
      <c r="T80" s="216"/>
      <c r="U80" s="34"/>
      <c r="V80" s="187"/>
      <c r="W80" s="187"/>
      <c r="X80" s="235"/>
      <c r="Y80" s="7">
        <f t="shared" si="2"/>
        <v>0</v>
      </c>
    </row>
    <row r="81" spans="1:25" s="7" customFormat="1" ht="15" hidden="1" customHeight="1" x14ac:dyDescent="0.2">
      <c r="A81" s="75" t="s">
        <v>91</v>
      </c>
      <c r="B81" s="97"/>
      <c r="C81" s="97"/>
      <c r="E81" s="260" t="s">
        <v>368</v>
      </c>
      <c r="F81" s="260"/>
      <c r="G81" s="260"/>
      <c r="H81" s="260"/>
      <c r="J81" s="34"/>
      <c r="K81" s="34"/>
      <c r="L81" s="34"/>
      <c r="M81" s="34"/>
      <c r="N81" s="34"/>
      <c r="O81" s="34"/>
      <c r="P81" s="34">
        <v>0</v>
      </c>
      <c r="Q81" s="34"/>
      <c r="R81" s="34"/>
      <c r="T81" s="216"/>
      <c r="U81" s="34" t="e">
        <f>+V81+W81</f>
        <v>#REF!</v>
      </c>
      <c r="V81" s="187" t="e">
        <f>#REF!</f>
        <v>#REF!</v>
      </c>
      <c r="W81" s="187"/>
      <c r="X81" s="235" t="e">
        <f>W81+V81+U81</f>
        <v>#REF!</v>
      </c>
      <c r="Y81" s="7" t="e">
        <f t="shared" si="2"/>
        <v>#REF!</v>
      </c>
    </row>
    <row r="82" spans="1:25" s="7" customFormat="1" ht="15" hidden="1" customHeight="1" x14ac:dyDescent="0.2">
      <c r="A82" s="75" t="s">
        <v>93</v>
      </c>
      <c r="B82" s="97"/>
      <c r="C82" s="97"/>
      <c r="E82" s="260" t="s">
        <v>488</v>
      </c>
      <c r="F82" s="260"/>
      <c r="G82" s="260"/>
      <c r="H82" s="260"/>
      <c r="J82" s="34"/>
      <c r="K82" s="34"/>
      <c r="L82" s="34"/>
      <c r="M82" s="34"/>
      <c r="N82" s="34"/>
      <c r="O82" s="34"/>
      <c r="P82" s="34"/>
      <c r="Q82" s="34"/>
      <c r="R82" s="34"/>
      <c r="T82" s="216"/>
      <c r="U82" s="34" t="e">
        <f>#REF!</f>
        <v>#REF!</v>
      </c>
      <c r="V82" s="187" t="e">
        <f>#REF!</f>
        <v>#REF!</v>
      </c>
      <c r="W82" s="187"/>
      <c r="X82" s="235" t="e">
        <f t="shared" ref="X82:X91" si="7">W82+V82+U82</f>
        <v>#REF!</v>
      </c>
      <c r="Y82" s="7" t="e">
        <f t="shared" si="2"/>
        <v>#REF!</v>
      </c>
    </row>
    <row r="83" spans="1:25" s="7" customFormat="1" ht="15.95" customHeight="1" x14ac:dyDescent="0.2">
      <c r="A83" s="75" t="s">
        <v>95</v>
      </c>
      <c r="B83" s="97"/>
      <c r="C83" s="97"/>
      <c r="E83" s="260" t="s">
        <v>361</v>
      </c>
      <c r="F83" s="260"/>
      <c r="G83" s="260"/>
      <c r="H83" s="260"/>
      <c r="J83" s="34">
        <v>14250</v>
      </c>
      <c r="K83" s="34"/>
      <c r="L83" s="34"/>
      <c r="M83" s="34"/>
      <c r="N83" s="34"/>
      <c r="O83" s="34"/>
      <c r="P83" s="34"/>
      <c r="Q83" s="34"/>
      <c r="R83" s="34"/>
      <c r="T83" s="216"/>
      <c r="U83" s="34" t="e">
        <f>#REF!</f>
        <v>#REF!</v>
      </c>
      <c r="V83" s="187" t="e">
        <f>#REF!</f>
        <v>#REF!</v>
      </c>
      <c r="W83" s="187"/>
      <c r="X83" s="235" t="e">
        <f t="shared" si="7"/>
        <v>#REF!</v>
      </c>
      <c r="Y83" s="7" t="e">
        <f t="shared" si="2"/>
        <v>#REF!</v>
      </c>
    </row>
    <row r="84" spans="1:25" s="7" customFormat="1" ht="15.95" customHeight="1" x14ac:dyDescent="0.2">
      <c r="A84" s="75" t="s">
        <v>97</v>
      </c>
      <c r="B84" s="102"/>
      <c r="C84" s="102"/>
      <c r="E84" s="260" t="s">
        <v>362</v>
      </c>
      <c r="F84" s="260"/>
      <c r="G84" s="260"/>
      <c r="H84" s="260"/>
      <c r="J84" s="34">
        <v>124000</v>
      </c>
      <c r="K84" s="34"/>
      <c r="L84" s="34" t="e">
        <f>#REF!</f>
        <v>#REF!</v>
      </c>
      <c r="M84" s="34"/>
      <c r="N84" s="34" t="e">
        <f t="shared" ref="N84:N90" si="8">P84-L84</f>
        <v>#REF!</v>
      </c>
      <c r="O84" s="34"/>
      <c r="P84" s="34" t="e">
        <f>#REF!</f>
        <v>#REF!</v>
      </c>
      <c r="Q84" s="34"/>
      <c r="R84" s="34"/>
      <c r="T84" s="216"/>
      <c r="U84" s="34" t="e">
        <f>#REF!</f>
        <v>#REF!</v>
      </c>
      <c r="V84" s="187" t="e">
        <f>#REF!</f>
        <v>#REF!</v>
      </c>
      <c r="W84" s="187"/>
      <c r="X84" s="235" t="e">
        <f t="shared" si="7"/>
        <v>#REF!</v>
      </c>
      <c r="Y84" s="7" t="e">
        <f t="shared" si="2"/>
        <v>#REF!</v>
      </c>
    </row>
    <row r="85" spans="1:25" s="7" customFormat="1" ht="12.75" hidden="1" customHeight="1" x14ac:dyDescent="0.2">
      <c r="A85" s="75" t="s">
        <v>99</v>
      </c>
      <c r="B85" s="97"/>
      <c r="C85" s="97"/>
      <c r="E85" s="260" t="s">
        <v>363</v>
      </c>
      <c r="F85" s="260"/>
      <c r="G85" s="260"/>
      <c r="H85" s="260"/>
      <c r="J85" s="34"/>
      <c r="K85" s="34"/>
      <c r="L85" s="34"/>
      <c r="M85" s="34"/>
      <c r="N85" s="34">
        <f t="shared" si="8"/>
        <v>0</v>
      </c>
      <c r="O85" s="34"/>
      <c r="P85" s="34"/>
      <c r="Q85" s="34"/>
      <c r="R85" s="34"/>
      <c r="T85" s="216"/>
      <c r="U85" s="34" t="e">
        <f>#REF!</f>
        <v>#REF!</v>
      </c>
      <c r="V85" s="187" t="e">
        <f>#REF!</f>
        <v>#REF!</v>
      </c>
      <c r="W85" s="187"/>
      <c r="X85" s="235" t="e">
        <f t="shared" si="7"/>
        <v>#REF!</v>
      </c>
      <c r="Y85" s="7" t="e">
        <f t="shared" si="2"/>
        <v>#REF!</v>
      </c>
    </row>
    <row r="86" spans="1:25" s="7" customFormat="1" ht="15.95" customHeight="1" x14ac:dyDescent="0.2">
      <c r="A86" s="75" t="s">
        <v>100</v>
      </c>
      <c r="B86" s="97"/>
      <c r="C86" s="97"/>
      <c r="E86" s="260" t="s">
        <v>364</v>
      </c>
      <c r="F86" s="260"/>
      <c r="G86" s="260"/>
      <c r="H86" s="260"/>
      <c r="J86" s="34"/>
      <c r="K86" s="34"/>
      <c r="L86" s="34"/>
      <c r="M86" s="34"/>
      <c r="N86" s="34" t="e">
        <f t="shared" si="8"/>
        <v>#REF!</v>
      </c>
      <c r="O86" s="34"/>
      <c r="P86" s="34" t="e">
        <f>#REF!</f>
        <v>#REF!</v>
      </c>
      <c r="Q86" s="34"/>
      <c r="R86" s="34" t="e">
        <f>#REF!</f>
        <v>#REF!</v>
      </c>
      <c r="T86" s="216"/>
      <c r="U86" s="34" t="e">
        <f>#REF!</f>
        <v>#REF!</v>
      </c>
      <c r="V86" s="187" t="e">
        <f>#REF!</f>
        <v>#REF!</v>
      </c>
      <c r="W86" s="187"/>
      <c r="X86" s="235" t="e">
        <f t="shared" si="7"/>
        <v>#REF!</v>
      </c>
      <c r="Y86" s="7" t="e">
        <f t="shared" si="2"/>
        <v>#REF!</v>
      </c>
    </row>
    <row r="87" spans="1:25" s="7" customFormat="1" ht="15" hidden="1" customHeight="1" x14ac:dyDescent="0.2">
      <c r="A87" s="75" t="s">
        <v>104</v>
      </c>
      <c r="B87" s="97"/>
      <c r="C87" s="97"/>
      <c r="D87" s="99"/>
      <c r="E87" s="260" t="s">
        <v>365</v>
      </c>
      <c r="F87" s="260"/>
      <c r="G87" s="260"/>
      <c r="H87" s="260"/>
      <c r="J87" s="34"/>
      <c r="K87" s="34"/>
      <c r="L87" s="34"/>
      <c r="M87" s="34"/>
      <c r="N87" s="34">
        <f t="shared" si="8"/>
        <v>0</v>
      </c>
      <c r="O87" s="34"/>
      <c r="P87" s="34"/>
      <c r="Q87" s="34"/>
      <c r="R87" s="34"/>
      <c r="T87" s="216"/>
      <c r="U87" s="34" t="e">
        <f>#REF!</f>
        <v>#REF!</v>
      </c>
      <c r="V87" s="187" t="e">
        <f>#REF!</f>
        <v>#REF!</v>
      </c>
      <c r="W87" s="187"/>
      <c r="X87" s="235" t="e">
        <f t="shared" si="7"/>
        <v>#REF!</v>
      </c>
      <c r="Y87" s="7" t="e">
        <f t="shared" si="2"/>
        <v>#REF!</v>
      </c>
    </row>
    <row r="88" spans="1:25" s="7" customFormat="1" ht="15.95" customHeight="1" x14ac:dyDescent="0.2">
      <c r="A88" s="75" t="s">
        <v>105</v>
      </c>
      <c r="B88" s="97"/>
      <c r="C88" s="97"/>
      <c r="D88" s="99"/>
      <c r="E88" s="260" t="s">
        <v>366</v>
      </c>
      <c r="F88" s="260"/>
      <c r="G88" s="260"/>
      <c r="H88" s="260"/>
      <c r="J88" s="34">
        <v>16301000</v>
      </c>
      <c r="K88" s="34"/>
      <c r="L88" s="34"/>
      <c r="M88" s="34"/>
      <c r="N88" s="34" t="e">
        <f t="shared" si="8"/>
        <v>#REF!</v>
      </c>
      <c r="O88" s="34"/>
      <c r="P88" s="34" t="e">
        <f>#REF!</f>
        <v>#REF!</v>
      </c>
      <c r="Q88" s="34"/>
      <c r="R88" s="34" t="e">
        <f>#REF!</f>
        <v>#REF!</v>
      </c>
      <c r="T88" s="216"/>
      <c r="U88" s="34" t="e">
        <f>#REF!</f>
        <v>#REF!</v>
      </c>
      <c r="V88" s="187" t="e">
        <f>#REF!</f>
        <v>#REF!</v>
      </c>
      <c r="W88" s="187"/>
      <c r="X88" s="235" t="e">
        <f t="shared" si="7"/>
        <v>#REF!</v>
      </c>
      <c r="Y88" s="7" t="e">
        <f t="shared" ref="Y88:Y92" si="9">X88-P88</f>
        <v>#REF!</v>
      </c>
    </row>
    <row r="89" spans="1:25" s="7" customFormat="1" ht="15" hidden="1" customHeight="1" x14ac:dyDescent="0.2">
      <c r="A89" s="75" t="s">
        <v>267</v>
      </c>
      <c r="B89" s="97"/>
      <c r="C89" s="97"/>
      <c r="D89" s="99"/>
      <c r="E89" s="260" t="s">
        <v>367</v>
      </c>
      <c r="F89" s="260"/>
      <c r="G89" s="260"/>
      <c r="H89" s="260"/>
      <c r="J89" s="34">
        <v>0</v>
      </c>
      <c r="K89" s="34"/>
      <c r="L89" s="34"/>
      <c r="M89" s="34"/>
      <c r="N89" s="34">
        <f t="shared" si="8"/>
        <v>0</v>
      </c>
      <c r="O89" s="34"/>
      <c r="P89" s="34"/>
      <c r="Q89" s="34"/>
      <c r="R89" s="34"/>
      <c r="T89" s="216"/>
      <c r="U89" s="34" t="e">
        <f>#REF!</f>
        <v>#REF!</v>
      </c>
      <c r="V89" s="187" t="e">
        <f>#REF!</f>
        <v>#REF!</v>
      </c>
      <c r="W89" s="187"/>
      <c r="X89" s="235" t="e">
        <f t="shared" si="7"/>
        <v>#REF!</v>
      </c>
      <c r="Y89" s="7" t="e">
        <f t="shared" si="9"/>
        <v>#REF!</v>
      </c>
    </row>
    <row r="90" spans="1:25" s="7" customFormat="1" ht="12.75" hidden="1" customHeight="1" x14ac:dyDescent="0.2">
      <c r="A90" s="75" t="s">
        <v>106</v>
      </c>
      <c r="B90" s="97"/>
      <c r="C90" s="97"/>
      <c r="D90" s="99"/>
      <c r="E90" s="98">
        <v>1</v>
      </c>
      <c r="F90" s="99" t="s">
        <v>92</v>
      </c>
      <c r="G90" s="98" t="s">
        <v>58</v>
      </c>
      <c r="H90" s="100" t="s">
        <v>48</v>
      </c>
      <c r="J90" s="34"/>
      <c r="K90" s="34"/>
      <c r="L90" s="34"/>
      <c r="M90" s="34"/>
      <c r="N90" s="34">
        <f t="shared" si="8"/>
        <v>0</v>
      </c>
      <c r="O90" s="34"/>
      <c r="P90" s="34"/>
      <c r="Q90" s="34"/>
      <c r="R90" s="34">
        <v>0</v>
      </c>
      <c r="T90" s="216"/>
      <c r="U90" s="34"/>
      <c r="V90" s="187"/>
      <c r="W90" s="187"/>
      <c r="X90" s="235">
        <f t="shared" si="7"/>
        <v>0</v>
      </c>
      <c r="Y90" s="7">
        <f t="shared" si="9"/>
        <v>0</v>
      </c>
    </row>
    <row r="91" spans="1:25" s="7" customFormat="1" ht="12.75" hidden="1" customHeight="1" x14ac:dyDescent="0.2">
      <c r="A91" s="75" t="s">
        <v>256</v>
      </c>
      <c r="B91" s="97"/>
      <c r="C91" s="97"/>
      <c r="D91" s="99"/>
      <c r="E91" s="98">
        <v>1</v>
      </c>
      <c r="F91" s="113" t="s">
        <v>257</v>
      </c>
      <c r="G91" s="100" t="s">
        <v>7</v>
      </c>
      <c r="H91" s="100" t="s">
        <v>10</v>
      </c>
      <c r="J91" s="34"/>
      <c r="K91" s="34"/>
      <c r="L91" s="34"/>
      <c r="M91" s="34"/>
      <c r="N91" s="34">
        <f>P91-L91</f>
        <v>0</v>
      </c>
      <c r="O91" s="34"/>
      <c r="P91" s="34"/>
      <c r="Q91" s="34"/>
      <c r="R91" s="34">
        <v>0</v>
      </c>
      <c r="T91" s="216"/>
      <c r="U91" s="34"/>
      <c r="V91" s="187"/>
      <c r="W91" s="187"/>
      <c r="X91" s="235">
        <f t="shared" si="7"/>
        <v>0</v>
      </c>
      <c r="Y91" s="7">
        <f t="shared" si="9"/>
        <v>0</v>
      </c>
    </row>
    <row r="92" spans="1:25" s="25" customFormat="1" ht="18.95" customHeight="1" x14ac:dyDescent="0.2">
      <c r="A92" s="88" t="s">
        <v>107</v>
      </c>
      <c r="B92" s="24"/>
      <c r="C92" s="24"/>
      <c r="J92" s="20">
        <f>SUM(J81:J91)</f>
        <v>16439250</v>
      </c>
      <c r="K92" s="20">
        <f t="shared" ref="K92:L92" si="10">SUM(K81:K91)</f>
        <v>0</v>
      </c>
      <c r="L92" s="20" t="e">
        <f t="shared" si="10"/>
        <v>#REF!</v>
      </c>
      <c r="N92" s="20" t="e">
        <f>SUM(N81:N91)</f>
        <v>#REF!</v>
      </c>
      <c r="P92" s="20" t="e">
        <f>SUM(P81:P91)</f>
        <v>#REF!</v>
      </c>
      <c r="R92" s="20" t="e">
        <f>SUM(R81:R90)</f>
        <v>#REF!</v>
      </c>
      <c r="T92" s="217"/>
      <c r="U92" s="20" t="e">
        <f>SUM(U81:U91)</f>
        <v>#REF!</v>
      </c>
      <c r="V92" s="20" t="e">
        <f t="shared" ref="V92:X92" si="11">SUM(V81:V91)</f>
        <v>#REF!</v>
      </c>
      <c r="W92" s="20">
        <f t="shared" si="11"/>
        <v>0</v>
      </c>
      <c r="X92" s="237" t="e">
        <f t="shared" si="11"/>
        <v>#REF!</v>
      </c>
      <c r="Y92" s="7" t="e">
        <f t="shared" si="9"/>
        <v>#REF!</v>
      </c>
    </row>
    <row r="93" spans="1:25" s="7" customFormat="1" ht="6" customHeight="1" x14ac:dyDescent="0.2">
      <c r="T93" s="216"/>
      <c r="U93" s="34"/>
      <c r="V93" s="187"/>
      <c r="W93" s="187"/>
      <c r="X93" s="235"/>
    </row>
    <row r="94" spans="1:25" s="7" customFormat="1" ht="20.100000000000001" customHeight="1" thickBot="1" x14ac:dyDescent="0.25">
      <c r="A94" s="11" t="s">
        <v>109</v>
      </c>
      <c r="B94" s="26"/>
      <c r="C94" s="26"/>
      <c r="J94" s="27">
        <f>J37+J78+J92</f>
        <v>733260345.0999999</v>
      </c>
      <c r="K94" s="21"/>
      <c r="L94" s="27" t="e">
        <f>L37+L78+L92</f>
        <v>#REF!</v>
      </c>
      <c r="N94" s="27" t="e">
        <f>N37+N78+N92</f>
        <v>#REF!</v>
      </c>
      <c r="P94" s="27" t="e">
        <f>P37+P78+P92</f>
        <v>#REF!</v>
      </c>
      <c r="R94" s="27" t="e">
        <f>R37+R78+R92</f>
        <v>#REF!</v>
      </c>
      <c r="T94" s="216"/>
      <c r="U94" s="34"/>
      <c r="V94" s="187"/>
      <c r="W94" s="187"/>
      <c r="X94" s="235"/>
    </row>
    <row r="95" spans="1:25" s="7" customFormat="1" ht="13.5" thickTop="1" x14ac:dyDescent="0.2">
      <c r="A95" s="29"/>
      <c r="B95" s="29"/>
      <c r="C95" s="29"/>
      <c r="D95" s="32"/>
      <c r="E95" s="29"/>
      <c r="F95" s="29"/>
      <c r="H95" s="33"/>
      <c r="I95" s="33"/>
      <c r="J95" s="33"/>
      <c r="K95" s="33"/>
      <c r="L95" s="33"/>
      <c r="M95" s="33"/>
      <c r="V95" s="187"/>
      <c r="W95" s="187"/>
      <c r="X95" s="235"/>
    </row>
    <row r="96" spans="1:25" s="7" customFormat="1" x14ac:dyDescent="0.2">
      <c r="A96" s="29"/>
      <c r="B96" s="29"/>
      <c r="C96" s="29"/>
      <c r="D96" s="32"/>
      <c r="E96" s="29"/>
      <c r="F96" s="29"/>
      <c r="H96" s="33"/>
      <c r="I96" s="33"/>
      <c r="J96" s="33"/>
      <c r="K96" s="33"/>
      <c r="L96" s="33"/>
      <c r="M96" s="33"/>
      <c r="V96" s="187"/>
      <c r="W96" s="187"/>
      <c r="X96" s="235"/>
    </row>
    <row r="97" spans="1:24" s="7" customFormat="1" ht="8.1" customHeight="1" x14ac:dyDescent="0.2">
      <c r="A97" s="29"/>
      <c r="B97" s="29"/>
      <c r="C97" s="29"/>
      <c r="D97" s="32"/>
      <c r="E97" s="29"/>
      <c r="F97" s="29"/>
      <c r="H97" s="33"/>
      <c r="I97" s="33"/>
      <c r="J97" s="33"/>
      <c r="K97" s="33"/>
      <c r="L97" s="33"/>
      <c r="M97" s="33"/>
      <c r="V97" s="187"/>
      <c r="W97" s="187"/>
      <c r="X97" s="235"/>
    </row>
    <row r="98" spans="1:24" ht="14.1" customHeight="1" x14ac:dyDescent="0.2">
      <c r="A98" s="41"/>
      <c r="C98" s="130" t="s">
        <v>843</v>
      </c>
      <c r="D98" s="31"/>
      <c r="E98" s="30"/>
      <c r="G98" s="29"/>
      <c r="I98" s="29"/>
      <c r="M98" s="42"/>
      <c r="N98" s="263" t="s">
        <v>134</v>
      </c>
      <c r="O98" s="263"/>
      <c r="P98" s="263"/>
    </row>
    <row r="99" spans="1:24" ht="14.1" customHeight="1" x14ac:dyDescent="0.2">
      <c r="A99" s="41"/>
      <c r="C99" s="130"/>
      <c r="D99" s="31"/>
      <c r="E99" s="30"/>
      <c r="G99" s="29"/>
      <c r="I99" s="29"/>
      <c r="M99" s="42"/>
      <c r="N99" s="129"/>
      <c r="O99" s="129"/>
      <c r="P99" s="129"/>
    </row>
    <row r="100" spans="1:24" ht="14.1" customHeight="1" x14ac:dyDescent="0.2">
      <c r="A100" s="45"/>
      <c r="C100" s="130"/>
      <c r="D100" s="31"/>
      <c r="E100" s="46"/>
      <c r="G100" s="29"/>
      <c r="I100" s="29"/>
      <c r="M100" s="130"/>
      <c r="N100" s="34"/>
      <c r="O100" s="34"/>
      <c r="P100" s="46"/>
    </row>
    <row r="101" spans="1:24" ht="14.1" customHeight="1" x14ac:dyDescent="0.2">
      <c r="A101" s="47"/>
      <c r="C101" s="29"/>
      <c r="D101" s="29"/>
      <c r="E101" s="48"/>
      <c r="G101" s="29"/>
      <c r="I101" s="29"/>
      <c r="M101" s="29"/>
      <c r="P101" s="48"/>
    </row>
    <row r="102" spans="1:24" ht="14.1" customHeight="1" x14ac:dyDescent="0.2">
      <c r="A102" s="49"/>
      <c r="C102" s="80" t="s">
        <v>271</v>
      </c>
      <c r="D102" s="50"/>
      <c r="E102" s="51"/>
      <c r="G102" s="29"/>
      <c r="I102" s="29"/>
      <c r="M102" s="52"/>
      <c r="N102" s="264" t="s">
        <v>816</v>
      </c>
      <c r="O102" s="264"/>
      <c r="P102" s="264"/>
    </row>
    <row r="103" spans="1:24" ht="14.1" customHeight="1" x14ac:dyDescent="0.2">
      <c r="A103" s="47"/>
      <c r="C103" s="28" t="s">
        <v>254</v>
      </c>
      <c r="D103" s="29"/>
      <c r="E103" s="30"/>
      <c r="G103" s="29"/>
      <c r="I103" s="29"/>
      <c r="M103" s="31"/>
      <c r="N103" s="265" t="s">
        <v>138</v>
      </c>
      <c r="O103" s="265"/>
      <c r="P103" s="265"/>
    </row>
    <row r="105" spans="1:24" x14ac:dyDescent="0.2">
      <c r="J105" s="1">
        <f>J94+89642.5</f>
        <v>733349987.5999999</v>
      </c>
    </row>
  </sheetData>
  <customSheetViews>
    <customSheetView guid="{1998FCB8-1FEB-4076-ACE6-A225EE4366B3}" scale="95" showPageBreaks="1" printArea="1" hiddenRows="1" view="pageBreakPreview">
      <pane xSplit="1" ySplit="15" topLeftCell="B51" activePane="bottomRight" state="frozen"/>
      <selection pane="bottomRight" activeCell="A69" sqref="A69:XFD71"/>
      <pageMargins left="0.75" right="0.5" top="0.75" bottom="0.75" header="0.75" footer="0.5"/>
      <printOptions horizontalCentered="1"/>
      <pageSetup paperSize="5" scale="90" orientation="landscape" horizontalDpi="4294967293" verticalDpi="300" r:id="rId1"/>
      <headerFooter scaleWithDoc="0" alignWithMargins="0">
        <oddHeader xml:space="preserve">&amp;R&amp;"Arial,Bold"&amp;10                                                                                                                                   &amp;"Arial,Regular"            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82" activePane="bottomRight" state="frozen"/>
      <selection pane="bottomRight" activeCell="R70" sqref="R70"/>
      <rowBreaks count="2" manualBreakCount="2">
        <brk id="41" max="18" man="1"/>
        <brk id="67" max="18" man="1"/>
      </rowBreaks>
      <pageMargins left="0.75" right="0.9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&amp;L&amp;"Arial,Regular"&amp;10               LBP Form No. 2&amp;R&amp;"Arial,Regular"&amp;10Annex E                                   </oddHeader>
        <oddFooter>&amp;C&amp;10Page &amp;P of &amp;N</oddFooter>
      </headerFooter>
    </customSheetView>
    <customSheetView guid="{B830B613-BE6E-4840-91D7-D447FD1BCCD2}" scale="90" showPageBreaks="1" printArea="1" hiddenRows="1" view="pageBreakPreview">
      <pane xSplit="1" ySplit="14" topLeftCell="D69" activePane="bottomRight" state="frozen"/>
      <selection pane="bottomRight" activeCell="K80" sqref="K80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cale="90" showPageBreaks="1" printArea="1" view="pageBreakPreview">
      <pane xSplit="1" ySplit="14" topLeftCell="B70" activePane="bottomRight" state="frozen"/>
      <selection pane="bottomRight" activeCell="A84" sqref="A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>
      <pane xSplit="1" ySplit="16" topLeftCell="B84" activePane="bottomRight" state="frozen"/>
      <selection pane="bottomRight" activeCell="L72" sqref="L72"/>
      <rowBreaks count="2" manualBreakCount="2">
        <brk id="44" max="18" man="1"/>
        <brk id="6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8"/>
      <headerFooter scaleWithDoc="0" alignWithMargins="0">
        <oddHeader xml:space="preserve">&amp;R&amp;"Arial,Bold"&amp;10                                                                                                                                   &amp;"Arial,Regular"                  </oddHeader>
        <oddFooter>&amp;C&amp;"Arial Narrow,Regular"&amp;9Page &amp;P of &amp;N</oddFooter>
      </headerFooter>
    </customSheetView>
    <customSheetView guid="{575E8042-A1F4-4988-9C50-0764AD6CB053}" scale="95" showPageBreaks="1" printArea="1" hiddenRows="1" view="pageBreakPreview">
      <pane xSplit="1" ySplit="15" topLeftCell="D16" activePane="bottomRight" state="frozen"/>
      <selection pane="bottomRight" activeCell="L19" sqref="L19"/>
      <rowBreaks count="2" manualBreakCount="2">
        <brk id="44" max="18" man="1"/>
        <brk id="6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9"/>
      <headerFooter scaleWithDoc="0" alignWithMargins="0">
        <oddHeader xml:space="preserve">&amp;R&amp;"Arial,Bold"&amp;10                                                                                                                                   &amp;"Arial,Regular"                  </oddHeader>
        <oddFooter>&amp;C&amp;"Arial Narrow,Regular"&amp;9Page &amp;P of &amp;N</oddFooter>
      </headerFooter>
    </customSheetView>
  </customSheetViews>
  <mergeCells count="72">
    <mergeCell ref="N98:P98"/>
    <mergeCell ref="N102:P102"/>
    <mergeCell ref="N103:P103"/>
    <mergeCell ref="A78:C78"/>
    <mergeCell ref="A3:S3"/>
    <mergeCell ref="A4:S4"/>
    <mergeCell ref="A13:C13"/>
    <mergeCell ref="A15:C15"/>
    <mergeCell ref="L11:P11"/>
    <mergeCell ref="E15:H15"/>
    <mergeCell ref="E13:H13"/>
    <mergeCell ref="P12:P14"/>
    <mergeCell ref="E18:H18"/>
    <mergeCell ref="E19:H19"/>
    <mergeCell ref="E20:H20"/>
    <mergeCell ref="E21:H21"/>
    <mergeCell ref="E22:H22"/>
    <mergeCell ref="E23:H23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8:H58"/>
    <mergeCell ref="E59:H59"/>
    <mergeCell ref="E60:H60"/>
    <mergeCell ref="E61:H61"/>
    <mergeCell ref="E57:H57"/>
    <mergeCell ref="E62:H62"/>
    <mergeCell ref="E63:H63"/>
    <mergeCell ref="E64:H64"/>
    <mergeCell ref="E65:H65"/>
    <mergeCell ref="E66:H66"/>
    <mergeCell ref="E72:H72"/>
    <mergeCell ref="E81:H81"/>
    <mergeCell ref="E83:H83"/>
    <mergeCell ref="E84:H84"/>
    <mergeCell ref="E67:H67"/>
    <mergeCell ref="E68:H68"/>
    <mergeCell ref="E69:H69"/>
    <mergeCell ref="E70:H70"/>
    <mergeCell ref="E71:H71"/>
    <mergeCell ref="E82:H82"/>
    <mergeCell ref="E85:H85"/>
    <mergeCell ref="E86:H86"/>
    <mergeCell ref="E87:H87"/>
    <mergeCell ref="E88:H88"/>
    <mergeCell ref="E89:H89"/>
  </mergeCells>
  <phoneticPr fontId="14" type="noConversion"/>
  <printOptions horizontalCentered="1"/>
  <pageMargins left="0.75" right="0.5" top="0.75" bottom="0.75" header="0.75" footer="0.5"/>
  <pageSetup paperSize="5" scale="90" orientation="landscape" horizontalDpi="4294967293" verticalDpi="300" r:id="rId10"/>
  <headerFooter scaleWithDoc="0" alignWithMargins="0">
    <oddHeader xml:space="preserve">&amp;R&amp;"Arial,Bold"&amp;10                                                                                                                                   &amp;"Arial,Regular"                  </oddHeader>
    <oddFooter>&amp;C&amp;"Arial Narrow,Regular"&amp;9Page &amp;P of &amp;N</oddFooter>
  </headerFooter>
  <rowBreaks count="2" manualBreakCount="2">
    <brk id="41" max="18" man="1"/>
    <brk id="65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47"/>
  <sheetViews>
    <sheetView view="pageBreakPreview" zoomScaleNormal="85" zoomScaleSheetLayoutView="110" workbookViewId="0">
      <pane xSplit="1" ySplit="15" topLeftCell="B112" activePane="bottomRight" state="frozen"/>
      <selection pane="topRight" activeCell="B1" sqref="B1"/>
      <selection pane="bottomLeft" activeCell="A16" sqref="A16"/>
      <selection pane="bottomRight" activeCell="J146" sqref="J146:L146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5.6640625" style="1" customWidth="1"/>
    <col min="21" max="21" width="16.1093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206</v>
      </c>
      <c r="H6" s="3"/>
      <c r="I6" s="3"/>
      <c r="R6" s="70">
        <v>1091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207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213" t="s">
        <v>253</v>
      </c>
      <c r="K12" s="213"/>
      <c r="L12" s="57" t="s">
        <v>122</v>
      </c>
      <c r="M12" s="57"/>
      <c r="N12" s="57" t="s">
        <v>124</v>
      </c>
      <c r="O12" s="57"/>
      <c r="P12" s="208" t="s">
        <v>126</v>
      </c>
      <c r="Q12" s="40"/>
      <c r="R12" s="207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211"/>
      <c r="P13" s="209"/>
      <c r="Q13" s="40"/>
      <c r="R13" s="211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211" t="s">
        <v>123</v>
      </c>
      <c r="K14" s="211"/>
      <c r="L14" s="211" t="s">
        <v>123</v>
      </c>
      <c r="M14" s="211"/>
      <c r="N14" s="211" t="s">
        <v>125</v>
      </c>
      <c r="O14" s="211"/>
      <c r="P14" s="209"/>
      <c r="Q14" s="40"/>
      <c r="R14" s="210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8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30"/>
      <c r="J18" s="77">
        <v>19795591.800000001</v>
      </c>
      <c r="K18" s="77"/>
      <c r="L18" s="44">
        <v>9612525.1600000001</v>
      </c>
      <c r="M18" s="44"/>
      <c r="N18" s="44">
        <f t="shared" ref="N18:N23" si="0">P18-L18</f>
        <v>14796404.449999999</v>
      </c>
      <c r="O18" s="44"/>
      <c r="P18" s="44">
        <v>24408929.609999999</v>
      </c>
      <c r="Q18" s="44"/>
      <c r="R18" s="44">
        <v>25357634.079999998</v>
      </c>
    </row>
    <row r="19" spans="1:18" s="7" customFormat="1" ht="12.75" hidden="1" customHeight="1" x14ac:dyDescent="0.2">
      <c r="A19" s="31" t="s">
        <v>9</v>
      </c>
      <c r="B19" s="116"/>
      <c r="C19" s="116"/>
      <c r="E19" s="261" t="s">
        <v>489</v>
      </c>
      <c r="F19" s="261"/>
      <c r="G19" s="261"/>
      <c r="H19" s="261"/>
      <c r="I19" s="86"/>
      <c r="J19" s="44"/>
      <c r="K19" s="44"/>
      <c r="L19" s="44"/>
      <c r="M19" s="44"/>
      <c r="N19" s="44">
        <f t="shared" si="0"/>
        <v>0</v>
      </c>
      <c r="O19" s="44"/>
      <c r="P19" s="44"/>
      <c r="Q19" s="44"/>
      <c r="R19" s="44"/>
    </row>
    <row r="20" spans="1:18" s="7" customFormat="1" ht="18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I20" s="86"/>
      <c r="J20" s="77">
        <v>1476838.65</v>
      </c>
      <c r="K20" s="77"/>
      <c r="L20" s="44">
        <v>712870.13</v>
      </c>
      <c r="M20" s="44"/>
      <c r="N20" s="44">
        <f t="shared" si="0"/>
        <v>1135129.8700000001</v>
      </c>
      <c r="O20" s="44"/>
      <c r="P20" s="44">
        <v>1848000</v>
      </c>
      <c r="Q20" s="44"/>
      <c r="R20" s="44">
        <v>1848000</v>
      </c>
    </row>
    <row r="21" spans="1:18" s="7" customFormat="1" ht="18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I21" s="86"/>
      <c r="J21" s="77">
        <v>192000</v>
      </c>
      <c r="K21" s="77"/>
      <c r="L21" s="44">
        <v>88500</v>
      </c>
      <c r="M21" s="44"/>
      <c r="N21" s="44">
        <f t="shared" si="0"/>
        <v>103500</v>
      </c>
      <c r="O21" s="44"/>
      <c r="P21" s="44">
        <v>192000</v>
      </c>
      <c r="Q21" s="44"/>
      <c r="R21" s="44">
        <v>192000</v>
      </c>
    </row>
    <row r="22" spans="1:18" s="7" customFormat="1" ht="18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I22" s="86"/>
      <c r="J22" s="77">
        <v>90000</v>
      </c>
      <c r="K22" s="77"/>
      <c r="L22" s="44">
        <v>37500</v>
      </c>
      <c r="M22" s="44"/>
      <c r="N22" s="44">
        <f t="shared" si="0"/>
        <v>78000</v>
      </c>
      <c r="O22" s="44"/>
      <c r="P22" s="44">
        <v>115500</v>
      </c>
      <c r="Q22" s="44"/>
      <c r="R22" s="44">
        <v>115500</v>
      </c>
    </row>
    <row r="23" spans="1:18" s="7" customFormat="1" ht="18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I23" s="86"/>
      <c r="J23" s="77">
        <v>360000</v>
      </c>
      <c r="K23" s="77"/>
      <c r="L23" s="44">
        <v>360000</v>
      </c>
      <c r="M23" s="44"/>
      <c r="N23" s="44">
        <f t="shared" si="0"/>
        <v>102000</v>
      </c>
      <c r="O23" s="44"/>
      <c r="P23" s="44">
        <v>462000</v>
      </c>
      <c r="Q23" s="44"/>
      <c r="R23" s="44">
        <v>462000</v>
      </c>
    </row>
    <row r="24" spans="1:18" s="7" customFormat="1" ht="12.7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I24" s="86"/>
      <c r="J24" s="77"/>
      <c r="K24" s="77"/>
      <c r="L24" s="44"/>
      <c r="M24" s="44"/>
      <c r="N24" s="44"/>
      <c r="O24" s="44"/>
      <c r="P24" s="44"/>
      <c r="Q24" s="44"/>
      <c r="R24" s="44"/>
    </row>
    <row r="25" spans="1:18" s="7" customFormat="1" ht="12.7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I25" s="86"/>
      <c r="J25" s="77"/>
      <c r="K25" s="77"/>
      <c r="L25" s="44"/>
      <c r="M25" s="44"/>
      <c r="N25" s="44"/>
      <c r="O25" s="44"/>
      <c r="P25" s="44"/>
      <c r="Q25" s="44"/>
      <c r="R25" s="44"/>
    </row>
    <row r="26" spans="1:18" s="7" customFormat="1" ht="12.7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I26" s="86"/>
      <c r="J26" s="77"/>
      <c r="K26" s="77"/>
      <c r="L26" s="44"/>
      <c r="M26" s="44"/>
      <c r="N26" s="44">
        <f t="shared" ref="N26:N38" si="1">P26-L26</f>
        <v>0</v>
      </c>
      <c r="O26" s="44"/>
      <c r="P26" s="44"/>
      <c r="Q26" s="44"/>
      <c r="R26" s="44"/>
    </row>
    <row r="27" spans="1:18" s="7" customFormat="1" ht="12.7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I27" s="86"/>
      <c r="J27" s="77"/>
      <c r="K27" s="77"/>
      <c r="L27" s="44"/>
      <c r="M27" s="44"/>
      <c r="N27" s="44">
        <f t="shared" si="1"/>
        <v>0</v>
      </c>
      <c r="O27" s="44"/>
      <c r="P27" s="44"/>
      <c r="Q27" s="44"/>
      <c r="R27" s="44"/>
    </row>
    <row r="28" spans="1:18" s="7" customFormat="1" ht="12.7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I28" s="86"/>
      <c r="J28" s="77"/>
      <c r="K28" s="77"/>
      <c r="L28" s="44"/>
      <c r="M28" s="44"/>
      <c r="N28" s="44">
        <f t="shared" si="1"/>
        <v>0</v>
      </c>
      <c r="O28" s="44"/>
      <c r="P28" s="44"/>
      <c r="Q28" s="44"/>
      <c r="R28" s="44"/>
    </row>
    <row r="29" spans="1:18" s="7" customFormat="1" ht="18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I29" s="86"/>
      <c r="J29" s="77">
        <v>0</v>
      </c>
      <c r="K29" s="77"/>
      <c r="L29" s="44"/>
      <c r="M29" s="44"/>
      <c r="N29" s="44"/>
      <c r="O29" s="44"/>
      <c r="P29" s="44"/>
      <c r="Q29" s="44"/>
      <c r="R29" s="44"/>
    </row>
    <row r="30" spans="1:18" s="7" customFormat="1" ht="12.75" hidden="1" customHeight="1" x14ac:dyDescent="0.2">
      <c r="A30" s="31" t="s">
        <v>144</v>
      </c>
      <c r="B30" s="97"/>
      <c r="C30" s="97"/>
      <c r="D30" s="98"/>
      <c r="E30" s="261" t="s">
        <v>369</v>
      </c>
      <c r="F30" s="261"/>
      <c r="G30" s="261"/>
      <c r="H30" s="261"/>
      <c r="I30" s="86"/>
      <c r="J30" s="44"/>
      <c r="K30" s="44"/>
      <c r="L30" s="44"/>
      <c r="M30" s="44"/>
      <c r="N30" s="44">
        <f t="shared" si="1"/>
        <v>0</v>
      </c>
      <c r="O30" s="44"/>
      <c r="P30" s="44"/>
      <c r="Q30" s="44"/>
      <c r="R30" s="44"/>
    </row>
    <row r="31" spans="1:18" s="7" customFormat="1" ht="18" customHeight="1" x14ac:dyDescent="0.2">
      <c r="A31" s="31" t="s">
        <v>23</v>
      </c>
      <c r="B31" s="97"/>
      <c r="C31" s="97"/>
      <c r="D31" s="98"/>
      <c r="E31" s="261" t="s">
        <v>319</v>
      </c>
      <c r="F31" s="261"/>
      <c r="G31" s="261"/>
      <c r="H31" s="261"/>
      <c r="I31" s="86"/>
      <c r="J31" s="44"/>
      <c r="K31" s="44"/>
      <c r="L31" s="44">
        <v>43440.160000000003</v>
      </c>
      <c r="M31" s="44"/>
      <c r="N31" s="44">
        <f t="shared" si="1"/>
        <v>456559.83999999997</v>
      </c>
      <c r="O31" s="44"/>
      <c r="P31" s="44">
        <v>500000</v>
      </c>
      <c r="Q31" s="44"/>
      <c r="R31" s="44">
        <v>250000</v>
      </c>
    </row>
    <row r="32" spans="1:18" s="7" customFormat="1" ht="18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I32" s="86"/>
      <c r="J32" s="44">
        <v>1668542.45</v>
      </c>
      <c r="K32" s="44"/>
      <c r="L32" s="212"/>
      <c r="M32" s="44"/>
      <c r="N32" s="44">
        <f>P32-L32</f>
        <v>2034864</v>
      </c>
      <c r="O32" s="44"/>
      <c r="P32" s="44">
        <v>2034864</v>
      </c>
      <c r="Q32" s="44"/>
      <c r="R32" s="44">
        <v>2115342</v>
      </c>
    </row>
    <row r="33" spans="1:21" s="7" customFormat="1" ht="18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I33" s="86"/>
      <c r="J33" s="44">
        <v>308750</v>
      </c>
      <c r="K33" s="44"/>
      <c r="L33" s="44"/>
      <c r="M33" s="44"/>
      <c r="N33" s="44">
        <f t="shared" si="1"/>
        <v>385000</v>
      </c>
      <c r="O33" s="44"/>
      <c r="P33" s="44">
        <v>385000</v>
      </c>
      <c r="Q33" s="44"/>
      <c r="R33" s="44">
        <v>385000</v>
      </c>
    </row>
    <row r="34" spans="1:21" s="7" customFormat="1" ht="18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I34" s="86"/>
      <c r="J34" s="77">
        <v>1682906</v>
      </c>
      <c r="K34" s="77"/>
      <c r="L34" s="44">
        <v>1593028</v>
      </c>
      <c r="M34" s="44"/>
      <c r="N34" s="44">
        <f t="shared" ref="N34" si="2">P34-L34</f>
        <v>441836</v>
      </c>
      <c r="O34" s="44"/>
      <c r="P34" s="44">
        <v>2034864</v>
      </c>
      <c r="Q34" s="44"/>
      <c r="R34" s="44">
        <v>2115342</v>
      </c>
    </row>
    <row r="35" spans="1:21" s="7" customFormat="1" ht="18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I35" s="86"/>
      <c r="J35" s="44">
        <v>2380587.83</v>
      </c>
      <c r="K35" s="44"/>
      <c r="L35" s="44">
        <v>1153969.98</v>
      </c>
      <c r="M35" s="44"/>
      <c r="N35" s="44">
        <f t="shared" si="1"/>
        <v>1776234.1800000002</v>
      </c>
      <c r="O35" s="44"/>
      <c r="P35" s="44">
        <v>2930204.16</v>
      </c>
      <c r="Q35" s="44"/>
      <c r="R35" s="44">
        <v>3046092.48</v>
      </c>
    </row>
    <row r="36" spans="1:21" s="7" customFormat="1" ht="18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I36" s="86"/>
      <c r="J36" s="44">
        <v>73900</v>
      </c>
      <c r="K36" s="44"/>
      <c r="L36" s="44">
        <v>35600</v>
      </c>
      <c r="M36" s="44"/>
      <c r="N36" s="44">
        <f t="shared" si="1"/>
        <v>56800</v>
      </c>
      <c r="O36" s="44"/>
      <c r="P36" s="44">
        <v>92400</v>
      </c>
      <c r="Q36" s="44"/>
      <c r="R36" s="44">
        <v>92400</v>
      </c>
    </row>
    <row r="37" spans="1:21" s="7" customFormat="1" ht="18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I37" s="86"/>
      <c r="J37" s="44">
        <v>264692.59000000003</v>
      </c>
      <c r="K37" s="44"/>
      <c r="L37" s="44">
        <v>184795.95</v>
      </c>
      <c r="M37" s="44"/>
      <c r="N37" s="44">
        <f t="shared" si="1"/>
        <v>289575.81</v>
      </c>
      <c r="O37" s="44"/>
      <c r="P37" s="44">
        <v>474371.76</v>
      </c>
      <c r="Q37" s="44"/>
      <c r="R37" s="44">
        <v>557640.48</v>
      </c>
    </row>
    <row r="38" spans="1:21" s="7" customFormat="1" ht="18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I38" s="86"/>
      <c r="J38" s="44">
        <v>73900</v>
      </c>
      <c r="K38" s="44"/>
      <c r="L38" s="44">
        <v>35600</v>
      </c>
      <c r="M38" s="44"/>
      <c r="N38" s="44">
        <f t="shared" si="1"/>
        <v>56800</v>
      </c>
      <c r="O38" s="44"/>
      <c r="P38" s="44">
        <v>92400</v>
      </c>
      <c r="Q38" s="44"/>
      <c r="R38" s="44">
        <v>92400</v>
      </c>
    </row>
    <row r="39" spans="1:21" s="7" customFormat="1" ht="12.75" hidden="1" customHeight="1" x14ac:dyDescent="0.2">
      <c r="A39" s="31" t="s">
        <v>146</v>
      </c>
      <c r="B39" s="97"/>
      <c r="C39" s="97"/>
      <c r="D39" s="98"/>
      <c r="E39" s="261" t="s">
        <v>371</v>
      </c>
      <c r="F39" s="261"/>
      <c r="G39" s="261"/>
      <c r="H39" s="261"/>
      <c r="I39" s="86"/>
      <c r="J39" s="44"/>
      <c r="K39" s="44"/>
      <c r="L39" s="44"/>
      <c r="M39" s="44"/>
      <c r="N39" s="44"/>
      <c r="O39" s="44"/>
      <c r="P39" s="44"/>
      <c r="Q39" s="44"/>
      <c r="R39" s="44"/>
    </row>
    <row r="40" spans="1:21" s="7" customFormat="1" ht="12.75" hidden="1" customHeight="1" x14ac:dyDescent="0.2">
      <c r="A40" s="31" t="s">
        <v>147</v>
      </c>
      <c r="B40" s="97"/>
      <c r="C40" s="97"/>
      <c r="D40" s="98"/>
      <c r="E40" s="261" t="s">
        <v>372</v>
      </c>
      <c r="F40" s="261"/>
      <c r="G40" s="261"/>
      <c r="H40" s="261"/>
      <c r="I40" s="86"/>
      <c r="J40" s="44"/>
      <c r="K40" s="44"/>
      <c r="L40" s="44"/>
      <c r="M40" s="44"/>
      <c r="N40" s="44"/>
      <c r="O40" s="44"/>
      <c r="P40" s="44"/>
      <c r="Q40" s="44"/>
      <c r="R40" s="44"/>
    </row>
    <row r="41" spans="1:21" s="7" customFormat="1" ht="18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I41" s="86"/>
      <c r="J41" s="44">
        <v>1047036.07</v>
      </c>
      <c r="K41" s="44"/>
      <c r="L41" s="44"/>
      <c r="M41" s="44"/>
      <c r="N41" s="44">
        <f t="shared" ref="N41" si="3">P41-L41</f>
        <v>0</v>
      </c>
      <c r="O41" s="44"/>
      <c r="P41" s="44"/>
      <c r="Q41" s="44"/>
      <c r="R41" s="44">
        <v>1096469.8500000001</v>
      </c>
    </row>
    <row r="42" spans="1:21" s="7" customFormat="1" ht="18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I42" s="86"/>
      <c r="J42" s="44">
        <v>931500</v>
      </c>
      <c r="K42" s="44"/>
      <c r="L42" s="44">
        <v>15000</v>
      </c>
      <c r="M42" s="44"/>
      <c r="N42" s="44">
        <f>P42-L42</f>
        <v>385000</v>
      </c>
      <c r="O42" s="44"/>
      <c r="P42" s="44">
        <v>400000</v>
      </c>
      <c r="Q42" s="44"/>
      <c r="R42" s="44">
        <v>495000</v>
      </c>
    </row>
    <row r="43" spans="1:21" s="7" customFormat="1" ht="12.75" hidden="1" customHeight="1" x14ac:dyDescent="0.2">
      <c r="A43" s="75" t="s">
        <v>148</v>
      </c>
      <c r="B43" s="97"/>
      <c r="C43" s="97"/>
      <c r="D43" s="98"/>
      <c r="E43" s="261" t="s">
        <v>589</v>
      </c>
      <c r="F43" s="261"/>
      <c r="G43" s="261"/>
      <c r="H43" s="261"/>
      <c r="J43" s="34"/>
      <c r="K43" s="34"/>
      <c r="L43" s="34"/>
      <c r="M43" s="34"/>
      <c r="N43" s="34"/>
      <c r="O43" s="34"/>
      <c r="P43" s="34"/>
      <c r="Q43" s="34"/>
      <c r="R43" s="34"/>
    </row>
    <row r="44" spans="1:21" s="7" customFormat="1" ht="18.95" customHeight="1" x14ac:dyDescent="0.2">
      <c r="A44" s="88" t="s">
        <v>35</v>
      </c>
      <c r="B44" s="24"/>
      <c r="C44" s="24"/>
      <c r="J44" s="136">
        <f>SUM(J18:J43)</f>
        <v>30346245.389999997</v>
      </c>
      <c r="K44" s="137"/>
      <c r="L44" s="136">
        <f>SUM(L18:L43)</f>
        <v>13872829.380000001</v>
      </c>
      <c r="M44" s="34"/>
      <c r="N44" s="136">
        <f>SUM(N18:N43)</f>
        <v>22097704.149999999</v>
      </c>
      <c r="O44" s="34"/>
      <c r="P44" s="136">
        <f>SUM(P18:P43)</f>
        <v>35970533.529999994</v>
      </c>
      <c r="Q44" s="34"/>
      <c r="R44" s="136">
        <f>SUM(R18:R43)</f>
        <v>38220820.889999993</v>
      </c>
      <c r="T44" s="7">
        <v>29133271.280000001</v>
      </c>
      <c r="U44" s="7">
        <f>R44-T44</f>
        <v>9087549.609999992</v>
      </c>
    </row>
    <row r="45" spans="1:21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21" s="7" customFormat="1" ht="15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21" s="7" customFormat="1" ht="18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I47" s="86"/>
      <c r="J47" s="44">
        <v>104855</v>
      </c>
      <c r="K47" s="44"/>
      <c r="L47" s="44">
        <v>62020</v>
      </c>
      <c r="M47" s="44"/>
      <c r="N47" s="44">
        <f t="shared" ref="N47:N61" si="4">P47-L47</f>
        <v>337980</v>
      </c>
      <c r="O47" s="44"/>
      <c r="P47" s="44">
        <v>400000</v>
      </c>
      <c r="Q47" s="44"/>
      <c r="R47" s="44">
        <v>400000</v>
      </c>
    </row>
    <row r="48" spans="1:21" s="7" customFormat="1" ht="15" hidden="1" customHeight="1" x14ac:dyDescent="0.2">
      <c r="A48" s="31" t="s">
        <v>38</v>
      </c>
      <c r="B48" s="97"/>
      <c r="C48" s="97"/>
      <c r="E48" s="261" t="s">
        <v>331</v>
      </c>
      <c r="F48" s="261"/>
      <c r="G48" s="261"/>
      <c r="H48" s="261"/>
      <c r="I48" s="86"/>
      <c r="J48" s="44"/>
      <c r="K48" s="44"/>
      <c r="L48" s="44"/>
      <c r="M48" s="44"/>
      <c r="N48" s="44">
        <f t="shared" si="4"/>
        <v>0</v>
      </c>
      <c r="O48" s="44"/>
      <c r="P48" s="44"/>
      <c r="Q48" s="44"/>
      <c r="R48" s="44"/>
    </row>
    <row r="49" spans="1:18" s="7" customFormat="1" ht="18" customHeight="1" x14ac:dyDescent="0.2">
      <c r="A49" s="31" t="s">
        <v>40</v>
      </c>
      <c r="B49" s="97"/>
      <c r="C49" s="97"/>
      <c r="D49" s="98"/>
      <c r="E49" s="261" t="s">
        <v>591</v>
      </c>
      <c r="F49" s="261"/>
      <c r="G49" s="261"/>
      <c r="H49" s="261"/>
      <c r="I49" s="86"/>
      <c r="J49" s="44">
        <v>879758</v>
      </c>
      <c r="K49" s="44"/>
      <c r="L49" s="44">
        <v>983180.08</v>
      </c>
      <c r="M49" s="44"/>
      <c r="N49" s="44">
        <f t="shared" si="4"/>
        <v>16819.920000000042</v>
      </c>
      <c r="O49" s="44"/>
      <c r="P49" s="44">
        <v>1000000</v>
      </c>
      <c r="Q49" s="44"/>
      <c r="R49" s="44">
        <v>1000000</v>
      </c>
    </row>
    <row r="50" spans="1:18" s="7" customFormat="1" ht="18" customHeight="1" x14ac:dyDescent="0.2">
      <c r="A50" s="31" t="s">
        <v>43</v>
      </c>
      <c r="B50" s="97"/>
      <c r="C50" s="97"/>
      <c r="D50" s="98"/>
      <c r="E50" s="261" t="s">
        <v>335</v>
      </c>
      <c r="F50" s="261"/>
      <c r="G50" s="261"/>
      <c r="H50" s="261"/>
      <c r="I50" s="86"/>
      <c r="J50" s="44">
        <v>100209.01</v>
      </c>
      <c r="K50" s="44"/>
      <c r="L50" s="44">
        <v>57511.62</v>
      </c>
      <c r="M50" s="44"/>
      <c r="N50" s="44">
        <f t="shared" si="4"/>
        <v>105000</v>
      </c>
      <c r="O50" s="44"/>
      <c r="P50" s="44">
        <v>162511.62</v>
      </c>
      <c r="Q50" s="44"/>
      <c r="R50" s="44">
        <v>240000</v>
      </c>
    </row>
    <row r="51" spans="1:18" s="7" customFormat="1" ht="18" customHeight="1" x14ac:dyDescent="0.2">
      <c r="A51" s="31" t="s">
        <v>47</v>
      </c>
      <c r="B51" s="97"/>
      <c r="C51" s="97"/>
      <c r="E51" s="261" t="s">
        <v>337</v>
      </c>
      <c r="F51" s="261"/>
      <c r="G51" s="261"/>
      <c r="H51" s="261"/>
      <c r="I51" s="86"/>
      <c r="J51" s="44">
        <v>280000</v>
      </c>
      <c r="K51" s="44"/>
      <c r="L51" s="44">
        <v>300000</v>
      </c>
      <c r="M51" s="44"/>
      <c r="N51" s="44">
        <f t="shared" si="4"/>
        <v>85000</v>
      </c>
      <c r="O51" s="44"/>
      <c r="P51" s="44">
        <v>385000</v>
      </c>
      <c r="Q51" s="44"/>
      <c r="R51" s="44">
        <v>715000</v>
      </c>
    </row>
    <row r="52" spans="1:18" s="7" customFormat="1" ht="18" customHeight="1" x14ac:dyDescent="0.2">
      <c r="A52" s="31" t="s">
        <v>52</v>
      </c>
      <c r="B52" s="97"/>
      <c r="C52" s="97"/>
      <c r="E52" s="261" t="s">
        <v>338</v>
      </c>
      <c r="F52" s="261"/>
      <c r="G52" s="261"/>
      <c r="H52" s="261"/>
      <c r="I52" s="86"/>
      <c r="J52" s="44">
        <v>666590</v>
      </c>
      <c r="K52" s="44"/>
      <c r="L52" s="44">
        <v>405736</v>
      </c>
      <c r="M52" s="44"/>
      <c r="N52" s="44">
        <f t="shared" si="4"/>
        <v>194264</v>
      </c>
      <c r="O52" s="44"/>
      <c r="P52" s="44">
        <v>600000</v>
      </c>
      <c r="Q52" s="44"/>
      <c r="R52" s="44">
        <v>600000</v>
      </c>
    </row>
    <row r="53" spans="1:18" s="7" customFormat="1" ht="12.75" hidden="1" customHeight="1" x14ac:dyDescent="0.2">
      <c r="A53" s="31" t="s">
        <v>54</v>
      </c>
      <c r="B53" s="97"/>
      <c r="C53" s="97"/>
      <c r="E53" s="30">
        <v>5</v>
      </c>
      <c r="F53" s="125" t="s">
        <v>12</v>
      </c>
      <c r="G53" s="30" t="s">
        <v>53</v>
      </c>
      <c r="H53" s="30" t="s">
        <v>10</v>
      </c>
      <c r="I53" s="86"/>
      <c r="J53" s="44"/>
      <c r="K53" s="44"/>
      <c r="L53" s="44"/>
      <c r="M53" s="44"/>
      <c r="N53" s="44">
        <f t="shared" si="4"/>
        <v>0</v>
      </c>
      <c r="O53" s="44"/>
      <c r="P53" s="44"/>
      <c r="Q53" s="44"/>
      <c r="R53" s="44"/>
    </row>
    <row r="54" spans="1:18" s="7" customFormat="1" ht="12.75" hidden="1" customHeight="1" x14ac:dyDescent="0.2">
      <c r="A54" s="31" t="s">
        <v>55</v>
      </c>
      <c r="B54" s="97"/>
      <c r="C54" s="97"/>
      <c r="E54" s="30">
        <v>5</v>
      </c>
      <c r="F54" s="125" t="s">
        <v>12</v>
      </c>
      <c r="G54" s="30" t="s">
        <v>53</v>
      </c>
      <c r="H54" s="30" t="s">
        <v>15</v>
      </c>
      <c r="I54" s="86"/>
      <c r="J54" s="44"/>
      <c r="K54" s="44"/>
      <c r="L54" s="44"/>
      <c r="M54" s="44"/>
      <c r="N54" s="44">
        <f t="shared" si="4"/>
        <v>0</v>
      </c>
      <c r="O54" s="44"/>
      <c r="P54" s="44"/>
      <c r="Q54" s="44"/>
      <c r="R54" s="44"/>
    </row>
    <row r="55" spans="1:18" s="7" customFormat="1" ht="12.75" hidden="1" customHeight="1" x14ac:dyDescent="0.2">
      <c r="A55" s="31" t="s">
        <v>56</v>
      </c>
      <c r="B55" s="97"/>
      <c r="C55" s="97"/>
      <c r="E55" s="30">
        <v>5</v>
      </c>
      <c r="F55" s="125" t="s">
        <v>12</v>
      </c>
      <c r="G55" s="30" t="s">
        <v>53</v>
      </c>
      <c r="H55" s="30" t="s">
        <v>17</v>
      </c>
      <c r="I55" s="86"/>
      <c r="J55" s="44"/>
      <c r="K55" s="44"/>
      <c r="L55" s="44"/>
      <c r="M55" s="44"/>
      <c r="N55" s="44">
        <f t="shared" si="4"/>
        <v>0</v>
      </c>
      <c r="O55" s="44"/>
      <c r="P55" s="44"/>
      <c r="Q55" s="44"/>
      <c r="R55" s="44"/>
    </row>
    <row r="56" spans="1:18" s="7" customFormat="1" ht="12.75" hidden="1" customHeight="1" x14ac:dyDescent="0.2">
      <c r="A56" s="31" t="s">
        <v>57</v>
      </c>
      <c r="B56" s="97"/>
      <c r="C56" s="97"/>
      <c r="E56" s="30">
        <v>5</v>
      </c>
      <c r="F56" s="30" t="s">
        <v>12</v>
      </c>
      <c r="G56" s="30" t="s">
        <v>58</v>
      </c>
      <c r="H56" s="30" t="s">
        <v>59</v>
      </c>
      <c r="I56" s="86"/>
      <c r="J56" s="44"/>
      <c r="K56" s="44"/>
      <c r="L56" s="44"/>
      <c r="M56" s="44"/>
      <c r="N56" s="44">
        <f t="shared" si="4"/>
        <v>0</v>
      </c>
      <c r="O56" s="44"/>
      <c r="P56" s="44"/>
      <c r="Q56" s="44"/>
      <c r="R56" s="44"/>
    </row>
    <row r="57" spans="1:18" s="7" customFormat="1" ht="12.75" hidden="1" customHeight="1" x14ac:dyDescent="0.2">
      <c r="A57" s="31" t="s">
        <v>65</v>
      </c>
      <c r="B57" s="97"/>
      <c r="C57" s="97"/>
      <c r="E57" s="30">
        <v>5</v>
      </c>
      <c r="F57" s="125" t="s">
        <v>12</v>
      </c>
      <c r="G57" s="30" t="s">
        <v>66</v>
      </c>
      <c r="H57" s="30" t="s">
        <v>8</v>
      </c>
      <c r="I57" s="86"/>
      <c r="J57" s="44"/>
      <c r="K57" s="44"/>
      <c r="L57" s="44"/>
      <c r="M57" s="44"/>
      <c r="N57" s="44">
        <f t="shared" si="4"/>
        <v>0</v>
      </c>
      <c r="O57" s="44"/>
      <c r="P57" s="44"/>
      <c r="Q57" s="44"/>
      <c r="R57" s="44"/>
    </row>
    <row r="58" spans="1:18" s="7" customFormat="1" ht="12.75" hidden="1" customHeight="1" x14ac:dyDescent="0.2">
      <c r="A58" s="31" t="s">
        <v>61</v>
      </c>
      <c r="B58" s="97"/>
      <c r="C58" s="97"/>
      <c r="E58" s="30">
        <v>5</v>
      </c>
      <c r="F58" s="125" t="s">
        <v>12</v>
      </c>
      <c r="G58" s="30" t="s">
        <v>58</v>
      </c>
      <c r="H58" s="30" t="s">
        <v>10</v>
      </c>
      <c r="I58" s="86"/>
      <c r="J58" s="44"/>
      <c r="K58" s="44"/>
      <c r="L58" s="44"/>
      <c r="M58" s="44"/>
      <c r="N58" s="44">
        <f t="shared" si="4"/>
        <v>0</v>
      </c>
      <c r="O58" s="44"/>
      <c r="P58" s="44"/>
      <c r="Q58" s="44"/>
      <c r="R58" s="44"/>
    </row>
    <row r="59" spans="1:18" s="7" customFormat="1" ht="12.75" hidden="1" customHeight="1" x14ac:dyDescent="0.2">
      <c r="A59" s="31" t="s">
        <v>62</v>
      </c>
      <c r="B59" s="97"/>
      <c r="C59" s="97"/>
      <c r="E59" s="30">
        <v>5</v>
      </c>
      <c r="F59" s="125" t="s">
        <v>12</v>
      </c>
      <c r="G59" s="30" t="s">
        <v>58</v>
      </c>
      <c r="H59" s="30" t="s">
        <v>63</v>
      </c>
      <c r="I59" s="86"/>
      <c r="J59" s="44"/>
      <c r="K59" s="44"/>
      <c r="L59" s="44"/>
      <c r="M59" s="44"/>
      <c r="N59" s="44">
        <f t="shared" si="4"/>
        <v>0</v>
      </c>
      <c r="O59" s="44"/>
      <c r="P59" s="44"/>
      <c r="Q59" s="44"/>
      <c r="R59" s="44"/>
    </row>
    <row r="60" spans="1:18" s="7" customFormat="1" ht="12.75" hidden="1" customHeight="1" x14ac:dyDescent="0.2">
      <c r="A60" s="31" t="s">
        <v>154</v>
      </c>
      <c r="B60" s="97"/>
      <c r="C60" s="97"/>
      <c r="E60" s="30">
        <v>5</v>
      </c>
      <c r="F60" s="125" t="s">
        <v>12</v>
      </c>
      <c r="G60" s="30" t="s">
        <v>58</v>
      </c>
      <c r="H60" s="30" t="s">
        <v>15</v>
      </c>
      <c r="I60" s="86"/>
      <c r="J60" s="44"/>
      <c r="K60" s="44"/>
      <c r="L60" s="44"/>
      <c r="M60" s="44"/>
      <c r="N60" s="44">
        <f t="shared" si="4"/>
        <v>0</v>
      </c>
      <c r="O60" s="44"/>
      <c r="P60" s="44"/>
      <c r="Q60" s="44"/>
      <c r="R60" s="44"/>
    </row>
    <row r="61" spans="1:18" s="7" customFormat="1" ht="12.75" hidden="1" customHeight="1" x14ac:dyDescent="0.2">
      <c r="A61" s="31" t="s">
        <v>155</v>
      </c>
      <c r="B61" s="97"/>
      <c r="C61" s="97"/>
      <c r="E61" s="30">
        <v>5</v>
      </c>
      <c r="F61" s="30" t="s">
        <v>12</v>
      </c>
      <c r="G61" s="30" t="s">
        <v>58</v>
      </c>
      <c r="H61" s="30" t="s">
        <v>17</v>
      </c>
      <c r="I61" s="86"/>
      <c r="J61" s="44"/>
      <c r="K61" s="44"/>
      <c r="L61" s="44"/>
      <c r="M61" s="44"/>
      <c r="N61" s="44">
        <f t="shared" si="4"/>
        <v>0</v>
      </c>
      <c r="O61" s="44"/>
      <c r="P61" s="44"/>
      <c r="Q61" s="44"/>
      <c r="R61" s="44"/>
    </row>
    <row r="62" spans="1:18" s="7" customFormat="1" ht="12.75" hidden="1" customHeight="1" x14ac:dyDescent="0.2">
      <c r="A62" s="31" t="s">
        <v>62</v>
      </c>
      <c r="B62" s="97"/>
      <c r="C62" s="97"/>
      <c r="E62" s="30">
        <v>5</v>
      </c>
      <c r="F62" s="125" t="s">
        <v>12</v>
      </c>
      <c r="G62" s="30" t="s">
        <v>58</v>
      </c>
      <c r="H62" s="30" t="s">
        <v>63</v>
      </c>
      <c r="I62" s="86"/>
      <c r="J62" s="44"/>
      <c r="K62" s="44"/>
      <c r="L62" s="44"/>
      <c r="M62" s="44"/>
      <c r="N62" s="44">
        <f t="shared" ref="N62:N98" si="5">P62-L62</f>
        <v>0</v>
      </c>
      <c r="O62" s="44"/>
      <c r="P62" s="44"/>
      <c r="Q62" s="44"/>
      <c r="R62" s="44"/>
    </row>
    <row r="63" spans="1:18" s="7" customFormat="1" ht="12.75" hidden="1" customHeight="1" x14ac:dyDescent="0.2">
      <c r="A63" s="31" t="s">
        <v>64</v>
      </c>
      <c r="B63" s="97"/>
      <c r="C63" s="97"/>
      <c r="E63" s="30">
        <v>5</v>
      </c>
      <c r="F63" s="125" t="s">
        <v>12</v>
      </c>
      <c r="G63" s="30" t="s">
        <v>58</v>
      </c>
      <c r="H63" s="30" t="s">
        <v>19</v>
      </c>
      <c r="I63" s="86"/>
      <c r="J63" s="44"/>
      <c r="K63" s="44"/>
      <c r="L63" s="44"/>
      <c r="M63" s="44"/>
      <c r="N63" s="44">
        <f t="shared" si="5"/>
        <v>0</v>
      </c>
      <c r="O63" s="44"/>
      <c r="P63" s="44"/>
      <c r="Q63" s="44"/>
      <c r="R63" s="44"/>
    </row>
    <row r="64" spans="1:18" s="7" customFormat="1" ht="12.75" hidden="1" customHeight="1" x14ac:dyDescent="0.2">
      <c r="A64" s="31" t="s">
        <v>156</v>
      </c>
      <c r="B64" s="97"/>
      <c r="C64" s="97"/>
      <c r="E64" s="30">
        <v>5</v>
      </c>
      <c r="F64" s="125" t="s">
        <v>12</v>
      </c>
      <c r="G64" s="30" t="s">
        <v>92</v>
      </c>
      <c r="H64" s="30" t="s">
        <v>8</v>
      </c>
      <c r="I64" s="86"/>
      <c r="J64" s="44"/>
      <c r="K64" s="44"/>
      <c r="L64" s="44"/>
      <c r="M64" s="44"/>
      <c r="N64" s="44">
        <f t="shared" si="5"/>
        <v>0</v>
      </c>
      <c r="O64" s="44"/>
      <c r="P64" s="44"/>
      <c r="Q64" s="44"/>
      <c r="R64" s="44"/>
    </row>
    <row r="65" spans="1:18" s="7" customFormat="1" ht="12.75" hidden="1" customHeight="1" x14ac:dyDescent="0.2">
      <c r="A65" s="31" t="s">
        <v>65</v>
      </c>
      <c r="B65" s="97"/>
      <c r="C65" s="97"/>
      <c r="E65" s="30">
        <v>5</v>
      </c>
      <c r="F65" s="125" t="s">
        <v>12</v>
      </c>
      <c r="G65" s="30" t="s">
        <v>66</v>
      </c>
      <c r="H65" s="30" t="s">
        <v>8</v>
      </c>
      <c r="I65" s="86"/>
      <c r="J65" s="44"/>
      <c r="K65" s="44"/>
      <c r="L65" s="44"/>
      <c r="M65" s="44"/>
      <c r="N65" s="44">
        <f t="shared" si="5"/>
        <v>0</v>
      </c>
      <c r="O65" s="44"/>
      <c r="P65" s="44"/>
      <c r="Q65" s="44"/>
      <c r="R65" s="44"/>
    </row>
    <row r="66" spans="1:18" s="7" customFormat="1" ht="12.75" hidden="1" customHeight="1" x14ac:dyDescent="0.2">
      <c r="A66" s="31" t="s">
        <v>67</v>
      </c>
      <c r="B66" s="97"/>
      <c r="C66" s="97"/>
      <c r="E66" s="30">
        <v>5</v>
      </c>
      <c r="F66" s="125" t="s">
        <v>12</v>
      </c>
      <c r="G66" s="30" t="s">
        <v>66</v>
      </c>
      <c r="H66" s="30" t="s">
        <v>10</v>
      </c>
      <c r="I66" s="86"/>
      <c r="J66" s="44"/>
      <c r="K66" s="44"/>
      <c r="L66" s="44"/>
      <c r="M66" s="44"/>
      <c r="N66" s="44">
        <f t="shared" si="5"/>
        <v>0</v>
      </c>
      <c r="O66" s="44"/>
      <c r="P66" s="44"/>
      <c r="Q66" s="44"/>
      <c r="R66" s="44"/>
    </row>
    <row r="67" spans="1:18" s="7" customFormat="1" ht="12.75" hidden="1" customHeight="1" x14ac:dyDescent="0.2">
      <c r="A67" s="31" t="s">
        <v>157</v>
      </c>
      <c r="B67" s="97"/>
      <c r="C67" s="97"/>
      <c r="E67" s="30">
        <v>5</v>
      </c>
      <c r="F67" s="125" t="s">
        <v>12</v>
      </c>
      <c r="G67" s="30" t="s">
        <v>69</v>
      </c>
      <c r="H67" s="30" t="s">
        <v>8</v>
      </c>
      <c r="I67" s="86"/>
      <c r="J67" s="44"/>
      <c r="K67" s="44"/>
      <c r="L67" s="44"/>
      <c r="M67" s="44"/>
      <c r="N67" s="44">
        <f t="shared" si="5"/>
        <v>0</v>
      </c>
      <c r="O67" s="44"/>
      <c r="P67" s="44"/>
      <c r="Q67" s="44"/>
      <c r="R67" s="44"/>
    </row>
    <row r="68" spans="1:18" s="7" customFormat="1" ht="12.75" hidden="1" customHeight="1" x14ac:dyDescent="0.2">
      <c r="A68" s="31" t="s">
        <v>158</v>
      </c>
      <c r="B68" s="97"/>
      <c r="C68" s="97"/>
      <c r="E68" s="30">
        <v>5</v>
      </c>
      <c r="F68" s="125" t="s">
        <v>12</v>
      </c>
      <c r="G68" s="30" t="s">
        <v>69</v>
      </c>
      <c r="H68" s="30" t="s">
        <v>10</v>
      </c>
      <c r="I68" s="86"/>
      <c r="J68" s="44"/>
      <c r="K68" s="44"/>
      <c r="L68" s="44"/>
      <c r="M68" s="44"/>
      <c r="N68" s="44">
        <f t="shared" si="5"/>
        <v>0</v>
      </c>
      <c r="O68" s="44"/>
      <c r="P68" s="44"/>
      <c r="Q68" s="44"/>
      <c r="R68" s="44"/>
    </row>
    <row r="69" spans="1:18" s="7" customFormat="1" ht="12.75" hidden="1" customHeight="1" x14ac:dyDescent="0.2">
      <c r="A69" s="31" t="s">
        <v>68</v>
      </c>
      <c r="B69" s="97"/>
      <c r="C69" s="97"/>
      <c r="E69" s="30">
        <v>5</v>
      </c>
      <c r="F69" s="125" t="s">
        <v>12</v>
      </c>
      <c r="G69" s="30" t="s">
        <v>69</v>
      </c>
      <c r="H69" s="30" t="s">
        <v>15</v>
      </c>
      <c r="I69" s="86"/>
      <c r="J69" s="44"/>
      <c r="K69" s="44"/>
      <c r="L69" s="44"/>
      <c r="M69" s="44"/>
      <c r="N69" s="44">
        <f t="shared" si="5"/>
        <v>0</v>
      </c>
      <c r="O69" s="44"/>
      <c r="P69" s="44"/>
      <c r="Q69" s="44"/>
      <c r="R69" s="44"/>
    </row>
    <row r="70" spans="1:18" s="7" customFormat="1" ht="12.75" hidden="1" customHeight="1" x14ac:dyDescent="0.2">
      <c r="A70" s="31" t="s">
        <v>159</v>
      </c>
      <c r="B70" s="97"/>
      <c r="C70" s="97"/>
      <c r="E70" s="30">
        <v>5</v>
      </c>
      <c r="F70" s="125" t="s">
        <v>12</v>
      </c>
      <c r="G70" s="30" t="s">
        <v>162</v>
      </c>
      <c r="H70" s="30" t="s">
        <v>8</v>
      </c>
      <c r="I70" s="86"/>
      <c r="J70" s="44"/>
      <c r="K70" s="44"/>
      <c r="L70" s="44"/>
      <c r="M70" s="44"/>
      <c r="N70" s="44">
        <f t="shared" si="5"/>
        <v>0</v>
      </c>
      <c r="O70" s="44"/>
      <c r="P70" s="44"/>
      <c r="Q70" s="44"/>
      <c r="R70" s="44"/>
    </row>
    <row r="71" spans="1:18" s="7" customFormat="1" ht="12.75" hidden="1" customHeight="1" x14ac:dyDescent="0.2">
      <c r="A71" s="31" t="s">
        <v>160</v>
      </c>
      <c r="B71" s="97"/>
      <c r="C71" s="97"/>
      <c r="E71" s="30">
        <v>5</v>
      </c>
      <c r="F71" s="125" t="s">
        <v>12</v>
      </c>
      <c r="G71" s="30" t="s">
        <v>162</v>
      </c>
      <c r="H71" s="122" t="s">
        <v>48</v>
      </c>
      <c r="I71" s="86"/>
      <c r="J71" s="44"/>
      <c r="K71" s="44"/>
      <c r="L71" s="44"/>
      <c r="M71" s="44"/>
      <c r="N71" s="44">
        <f t="shared" si="5"/>
        <v>0</v>
      </c>
      <c r="O71" s="44"/>
      <c r="P71" s="44"/>
      <c r="Q71" s="44"/>
      <c r="R71" s="44"/>
    </row>
    <row r="72" spans="1:18" s="7" customFormat="1" ht="12.75" hidden="1" customHeight="1" x14ac:dyDescent="0.2">
      <c r="A72" s="31" t="s">
        <v>70</v>
      </c>
      <c r="B72" s="97"/>
      <c r="C72" s="97"/>
      <c r="E72" s="30">
        <v>5</v>
      </c>
      <c r="F72" s="125" t="s">
        <v>12</v>
      </c>
      <c r="G72" s="30" t="s">
        <v>162</v>
      </c>
      <c r="H72" s="30" t="s">
        <v>10</v>
      </c>
      <c r="I72" s="86"/>
      <c r="J72" s="44"/>
      <c r="K72" s="44"/>
      <c r="L72" s="44"/>
      <c r="M72" s="44"/>
      <c r="N72" s="44">
        <f t="shared" si="5"/>
        <v>0</v>
      </c>
      <c r="O72" s="44"/>
      <c r="P72" s="44"/>
      <c r="Q72" s="44"/>
      <c r="R72" s="44"/>
    </row>
    <row r="73" spans="1:18" s="7" customFormat="1" ht="12.75" hidden="1" customHeight="1" x14ac:dyDescent="0.2">
      <c r="A73" s="31" t="s">
        <v>161</v>
      </c>
      <c r="B73" s="97"/>
      <c r="C73" s="97"/>
      <c r="E73" s="30">
        <v>5</v>
      </c>
      <c r="F73" s="125" t="s">
        <v>12</v>
      </c>
      <c r="G73" s="30" t="s">
        <v>162</v>
      </c>
      <c r="H73" s="30" t="s">
        <v>15</v>
      </c>
      <c r="I73" s="86"/>
      <c r="J73" s="44"/>
      <c r="K73" s="44"/>
      <c r="L73" s="44"/>
      <c r="M73" s="44"/>
      <c r="N73" s="44">
        <f t="shared" si="5"/>
        <v>0</v>
      </c>
      <c r="O73" s="44"/>
      <c r="P73" s="44"/>
      <c r="Q73" s="44"/>
      <c r="R73" s="44"/>
    </row>
    <row r="74" spans="1:18" s="7" customFormat="1" ht="12.75" hidden="1" customHeight="1" x14ac:dyDescent="0.2">
      <c r="A74" s="31" t="s">
        <v>71</v>
      </c>
      <c r="B74" s="97"/>
      <c r="C74" s="97"/>
      <c r="E74" s="30">
        <v>5</v>
      </c>
      <c r="F74" s="125" t="s">
        <v>12</v>
      </c>
      <c r="G74" s="30" t="s">
        <v>69</v>
      </c>
      <c r="H74" s="30" t="s">
        <v>48</v>
      </c>
      <c r="I74" s="86"/>
      <c r="J74" s="44"/>
      <c r="K74" s="44"/>
      <c r="L74" s="44"/>
      <c r="M74" s="44"/>
      <c r="N74" s="44">
        <f t="shared" si="5"/>
        <v>0</v>
      </c>
      <c r="O74" s="44"/>
      <c r="P74" s="44"/>
      <c r="Q74" s="44"/>
      <c r="R74" s="44"/>
    </row>
    <row r="75" spans="1:18" s="7" customFormat="1" ht="12.75" hidden="1" customHeight="1" x14ac:dyDescent="0.2">
      <c r="A75" s="31" t="s">
        <v>163</v>
      </c>
      <c r="B75" s="97"/>
      <c r="C75" s="97"/>
      <c r="E75" s="30">
        <v>5</v>
      </c>
      <c r="F75" s="125" t="s">
        <v>12</v>
      </c>
      <c r="G75" s="30" t="s">
        <v>73</v>
      </c>
      <c r="H75" s="30" t="s">
        <v>10</v>
      </c>
      <c r="I75" s="86"/>
      <c r="J75" s="44"/>
      <c r="K75" s="44"/>
      <c r="L75" s="44"/>
      <c r="M75" s="44"/>
      <c r="N75" s="44">
        <f t="shared" si="5"/>
        <v>0</v>
      </c>
      <c r="O75" s="44"/>
      <c r="P75" s="44"/>
      <c r="Q75" s="44"/>
      <c r="R75" s="44"/>
    </row>
    <row r="76" spans="1:18" s="7" customFormat="1" ht="12.75" hidden="1" customHeight="1" x14ac:dyDescent="0.2">
      <c r="A76" s="31" t="s">
        <v>164</v>
      </c>
      <c r="B76" s="97"/>
      <c r="C76" s="97"/>
      <c r="E76" s="30">
        <v>5</v>
      </c>
      <c r="F76" s="125" t="s">
        <v>12</v>
      </c>
      <c r="G76" s="30" t="s">
        <v>73</v>
      </c>
      <c r="H76" s="30" t="s">
        <v>15</v>
      </c>
      <c r="I76" s="86"/>
      <c r="J76" s="44"/>
      <c r="K76" s="44"/>
      <c r="L76" s="44"/>
      <c r="M76" s="44"/>
      <c r="N76" s="44">
        <f t="shared" si="5"/>
        <v>0</v>
      </c>
      <c r="O76" s="44"/>
      <c r="P76" s="44"/>
      <c r="Q76" s="44"/>
      <c r="R76" s="44"/>
    </row>
    <row r="77" spans="1:18" s="7" customFormat="1" ht="12.75" hidden="1" customHeight="1" x14ac:dyDescent="0.2">
      <c r="A77" s="31" t="s">
        <v>165</v>
      </c>
      <c r="B77" s="97"/>
      <c r="C77" s="97"/>
      <c r="E77" s="30">
        <v>5</v>
      </c>
      <c r="F77" s="125" t="s">
        <v>12</v>
      </c>
      <c r="G77" s="30" t="s">
        <v>73</v>
      </c>
      <c r="H77" s="30" t="s">
        <v>17</v>
      </c>
      <c r="I77" s="86"/>
      <c r="J77" s="44"/>
      <c r="K77" s="44"/>
      <c r="L77" s="44"/>
      <c r="M77" s="44"/>
      <c r="N77" s="44">
        <f t="shared" si="5"/>
        <v>0</v>
      </c>
      <c r="O77" s="44"/>
      <c r="P77" s="44"/>
      <c r="Q77" s="44"/>
      <c r="R77" s="44"/>
    </row>
    <row r="78" spans="1:18" s="7" customFormat="1" ht="12.75" hidden="1" customHeight="1" x14ac:dyDescent="0.2">
      <c r="A78" s="31" t="s">
        <v>166</v>
      </c>
      <c r="B78" s="97"/>
      <c r="C78" s="97"/>
      <c r="E78" s="30">
        <v>5</v>
      </c>
      <c r="F78" s="125" t="s">
        <v>12</v>
      </c>
      <c r="G78" s="30" t="s">
        <v>73</v>
      </c>
      <c r="H78" s="30" t="s">
        <v>8</v>
      </c>
      <c r="I78" s="86"/>
      <c r="J78" s="44"/>
      <c r="K78" s="44"/>
      <c r="L78" s="44"/>
      <c r="M78" s="44"/>
      <c r="N78" s="44">
        <f t="shared" si="5"/>
        <v>0</v>
      </c>
      <c r="O78" s="44"/>
      <c r="P78" s="44"/>
      <c r="Q78" s="44"/>
      <c r="R78" s="44"/>
    </row>
    <row r="79" spans="1:18" s="7" customFormat="1" ht="12.75" hidden="1" customHeight="1" x14ac:dyDescent="0.2">
      <c r="A79" s="31" t="s">
        <v>167</v>
      </c>
      <c r="B79" s="97"/>
      <c r="C79" s="97"/>
      <c r="E79" s="30">
        <v>5</v>
      </c>
      <c r="F79" s="125" t="s">
        <v>12</v>
      </c>
      <c r="G79" s="30" t="s">
        <v>73</v>
      </c>
      <c r="H79" s="30" t="s">
        <v>44</v>
      </c>
      <c r="I79" s="86"/>
      <c r="J79" s="44"/>
      <c r="K79" s="44"/>
      <c r="L79" s="44"/>
      <c r="M79" s="44"/>
      <c r="N79" s="44">
        <f t="shared" si="5"/>
        <v>0</v>
      </c>
      <c r="O79" s="44"/>
      <c r="P79" s="44"/>
      <c r="Q79" s="44"/>
      <c r="R79" s="44"/>
    </row>
    <row r="80" spans="1:18" s="7" customFormat="1" ht="17.100000000000001" hidden="1" customHeight="1" x14ac:dyDescent="0.2">
      <c r="A80" s="31" t="s">
        <v>824</v>
      </c>
      <c r="B80" s="97"/>
      <c r="C80" s="97"/>
      <c r="E80" s="30">
        <v>5</v>
      </c>
      <c r="F80" s="125" t="s">
        <v>12</v>
      </c>
      <c r="G80" s="30" t="s">
        <v>73</v>
      </c>
      <c r="H80" s="121">
        <v>50</v>
      </c>
      <c r="I80" s="86"/>
      <c r="J80" s="44"/>
      <c r="K80" s="44"/>
      <c r="L80" s="44"/>
      <c r="M80" s="44"/>
      <c r="N80" s="44"/>
      <c r="O80" s="44"/>
      <c r="P80" s="44"/>
      <c r="Q80" s="44"/>
      <c r="R80" s="44"/>
    </row>
    <row r="81" spans="1:18" s="7" customFormat="1" ht="12.75" hidden="1" customHeight="1" x14ac:dyDescent="0.2">
      <c r="A81" s="31" t="s">
        <v>74</v>
      </c>
      <c r="B81" s="97"/>
      <c r="C81" s="97"/>
      <c r="E81" s="261" t="s">
        <v>349</v>
      </c>
      <c r="F81" s="261"/>
      <c r="G81" s="261"/>
      <c r="H81" s="261"/>
      <c r="I81" s="86"/>
      <c r="J81" s="44"/>
      <c r="K81" s="44"/>
      <c r="L81" s="44"/>
      <c r="M81" s="44"/>
      <c r="N81" s="44">
        <f t="shared" si="5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75</v>
      </c>
      <c r="B82" s="97"/>
      <c r="C82" s="97"/>
      <c r="E82" s="261" t="s">
        <v>350</v>
      </c>
      <c r="F82" s="261"/>
      <c r="G82" s="261"/>
      <c r="H82" s="261"/>
      <c r="I82" s="86"/>
      <c r="J82" s="44"/>
      <c r="K82" s="44"/>
      <c r="L82" s="44"/>
      <c r="M82" s="44"/>
      <c r="N82" s="44">
        <f t="shared" si="5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76</v>
      </c>
      <c r="B83" s="97"/>
      <c r="C83" s="97"/>
      <c r="E83" s="261" t="s">
        <v>592</v>
      </c>
      <c r="F83" s="261"/>
      <c r="G83" s="261"/>
      <c r="H83" s="261"/>
      <c r="I83" s="86"/>
      <c r="J83" s="44"/>
      <c r="K83" s="44"/>
      <c r="L83" s="44"/>
      <c r="M83" s="44"/>
      <c r="N83" s="44">
        <f t="shared" si="5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164</v>
      </c>
      <c r="B84" s="97"/>
      <c r="C84" s="97"/>
      <c r="E84" s="261" t="s">
        <v>593</v>
      </c>
      <c r="F84" s="261"/>
      <c r="G84" s="261"/>
      <c r="H84" s="261"/>
      <c r="I84" s="86"/>
      <c r="J84" s="44"/>
      <c r="K84" s="44"/>
      <c r="L84" s="44"/>
      <c r="M84" s="44"/>
      <c r="N84" s="44">
        <f t="shared" si="5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77</v>
      </c>
      <c r="B85" s="97"/>
      <c r="C85" s="97"/>
      <c r="E85" s="261" t="s">
        <v>594</v>
      </c>
      <c r="F85" s="261"/>
      <c r="G85" s="261"/>
      <c r="H85" s="261"/>
      <c r="I85" s="86"/>
      <c r="J85" s="44"/>
      <c r="K85" s="44"/>
      <c r="L85" s="44"/>
      <c r="M85" s="44"/>
      <c r="N85" s="44">
        <f t="shared" si="5"/>
        <v>0</v>
      </c>
      <c r="O85" s="44"/>
      <c r="P85" s="44"/>
      <c r="Q85" s="44"/>
      <c r="R85" s="44"/>
    </row>
    <row r="86" spans="1:18" s="7" customFormat="1" ht="12.75" hidden="1" customHeight="1" x14ac:dyDescent="0.2">
      <c r="A86" s="31" t="s">
        <v>79</v>
      </c>
      <c r="B86" s="97"/>
      <c r="C86" s="97"/>
      <c r="E86" s="261" t="s">
        <v>595</v>
      </c>
      <c r="F86" s="261"/>
      <c r="G86" s="261"/>
      <c r="H86" s="261"/>
      <c r="I86" s="86"/>
      <c r="J86" s="44"/>
      <c r="K86" s="44"/>
      <c r="L86" s="44"/>
      <c r="M86" s="44"/>
      <c r="N86" s="44">
        <f t="shared" si="5"/>
        <v>0</v>
      </c>
      <c r="O86" s="44"/>
      <c r="P86" s="44"/>
      <c r="Q86" s="44"/>
      <c r="R86" s="44"/>
    </row>
    <row r="87" spans="1:18" s="7" customFormat="1" ht="12.75" hidden="1" customHeight="1" x14ac:dyDescent="0.2">
      <c r="A87" s="31" t="s">
        <v>168</v>
      </c>
      <c r="B87" s="97"/>
      <c r="C87" s="97"/>
      <c r="E87" s="261" t="s">
        <v>596</v>
      </c>
      <c r="F87" s="261"/>
      <c r="G87" s="261"/>
      <c r="H87" s="261"/>
      <c r="I87" s="86"/>
      <c r="J87" s="44"/>
      <c r="K87" s="44"/>
      <c r="L87" s="44"/>
      <c r="M87" s="44"/>
      <c r="N87" s="44">
        <f t="shared" si="5"/>
        <v>0</v>
      </c>
      <c r="O87" s="44"/>
      <c r="P87" s="44"/>
      <c r="Q87" s="44"/>
      <c r="R87" s="44"/>
    </row>
    <row r="88" spans="1:18" s="7" customFormat="1" ht="12.75" hidden="1" customHeight="1" x14ac:dyDescent="0.2">
      <c r="A88" s="31" t="s">
        <v>169</v>
      </c>
      <c r="B88" s="97"/>
      <c r="C88" s="97"/>
      <c r="E88" s="261" t="s">
        <v>597</v>
      </c>
      <c r="F88" s="261"/>
      <c r="G88" s="261"/>
      <c r="H88" s="261"/>
      <c r="I88" s="86"/>
      <c r="J88" s="44"/>
      <c r="K88" s="44"/>
      <c r="L88" s="44"/>
      <c r="M88" s="44"/>
      <c r="N88" s="44">
        <f t="shared" si="5"/>
        <v>0</v>
      </c>
      <c r="O88" s="44"/>
      <c r="P88" s="44"/>
      <c r="Q88" s="44"/>
      <c r="R88" s="44"/>
    </row>
    <row r="89" spans="1:18" s="7" customFormat="1" ht="12.75" hidden="1" customHeight="1" x14ac:dyDescent="0.2">
      <c r="A89" s="31" t="s">
        <v>170</v>
      </c>
      <c r="B89" s="97"/>
      <c r="C89" s="97"/>
      <c r="E89" s="261" t="s">
        <v>598</v>
      </c>
      <c r="F89" s="261"/>
      <c r="G89" s="261"/>
      <c r="H89" s="261"/>
      <c r="I89" s="86"/>
      <c r="J89" s="44"/>
      <c r="K89" s="44"/>
      <c r="L89" s="44"/>
      <c r="M89" s="44"/>
      <c r="N89" s="44">
        <f t="shared" si="5"/>
        <v>0</v>
      </c>
      <c r="O89" s="44"/>
      <c r="P89" s="44"/>
      <c r="Q89" s="44"/>
      <c r="R89" s="44"/>
    </row>
    <row r="90" spans="1:18" s="7" customFormat="1" ht="12.75" hidden="1" customHeight="1" x14ac:dyDescent="0.2">
      <c r="A90" s="31" t="s">
        <v>80</v>
      </c>
      <c r="B90" s="97"/>
      <c r="C90" s="97"/>
      <c r="E90" s="261" t="s">
        <v>412</v>
      </c>
      <c r="F90" s="261"/>
      <c r="G90" s="261"/>
      <c r="H90" s="261"/>
      <c r="I90" s="86"/>
      <c r="J90" s="44"/>
      <c r="K90" s="44"/>
      <c r="L90" s="44"/>
      <c r="M90" s="44"/>
      <c r="N90" s="44">
        <f t="shared" si="5"/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82</v>
      </c>
      <c r="B91" s="97"/>
      <c r="C91" s="97"/>
      <c r="E91" s="261" t="s">
        <v>413</v>
      </c>
      <c r="F91" s="261"/>
      <c r="G91" s="261"/>
      <c r="H91" s="261"/>
      <c r="I91" s="86"/>
      <c r="J91" s="44"/>
      <c r="K91" s="44"/>
      <c r="L91" s="44"/>
      <c r="M91" s="44"/>
      <c r="N91" s="44">
        <f t="shared" si="5"/>
        <v>0</v>
      </c>
      <c r="O91" s="44"/>
      <c r="P91" s="44"/>
      <c r="Q91" s="44"/>
      <c r="R91" s="44"/>
    </row>
    <row r="92" spans="1:18" s="7" customFormat="1" ht="12.75" hidden="1" customHeight="1" x14ac:dyDescent="0.2">
      <c r="A92" s="31" t="s">
        <v>84</v>
      </c>
      <c r="B92" s="97"/>
      <c r="C92" s="97"/>
      <c r="E92" s="261" t="s">
        <v>414</v>
      </c>
      <c r="F92" s="261"/>
      <c r="G92" s="261"/>
      <c r="H92" s="261"/>
      <c r="I92" s="86"/>
      <c r="J92" s="44"/>
      <c r="K92" s="44"/>
      <c r="L92" s="44"/>
      <c r="M92" s="44"/>
      <c r="N92" s="44">
        <f t="shared" si="5"/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85</v>
      </c>
      <c r="B93" s="97"/>
      <c r="C93" s="97"/>
      <c r="E93" s="261" t="s">
        <v>599</v>
      </c>
      <c r="F93" s="261"/>
      <c r="G93" s="261"/>
      <c r="H93" s="261"/>
      <c r="I93" s="86"/>
      <c r="J93" s="44"/>
      <c r="K93" s="44"/>
      <c r="L93" s="44"/>
      <c r="M93" s="44"/>
      <c r="N93" s="44">
        <f t="shared" si="5"/>
        <v>0</v>
      </c>
      <c r="O93" s="44"/>
      <c r="P93" s="44"/>
      <c r="Q93" s="44"/>
      <c r="R93" s="44"/>
    </row>
    <row r="94" spans="1:18" s="7" customFormat="1" ht="18" customHeight="1" x14ac:dyDescent="0.2">
      <c r="A94" s="31" t="s">
        <v>171</v>
      </c>
      <c r="B94" s="97"/>
      <c r="C94" s="97"/>
      <c r="E94" s="261" t="s">
        <v>600</v>
      </c>
      <c r="F94" s="261"/>
      <c r="G94" s="261"/>
      <c r="H94" s="261"/>
      <c r="I94" s="86"/>
      <c r="J94" s="44">
        <v>0</v>
      </c>
      <c r="K94" s="44"/>
      <c r="L94" s="44">
        <v>1835083.42</v>
      </c>
      <c r="M94" s="44"/>
      <c r="N94" s="44">
        <f t="shared" si="5"/>
        <v>4764916.58</v>
      </c>
      <c r="O94" s="44"/>
      <c r="P94" s="44">
        <v>6600000</v>
      </c>
      <c r="Q94" s="44"/>
      <c r="R94" s="44">
        <v>6600000</v>
      </c>
    </row>
    <row r="95" spans="1:18" s="7" customFormat="1" ht="18" customHeight="1" x14ac:dyDescent="0.2">
      <c r="A95" s="31" t="s">
        <v>172</v>
      </c>
      <c r="B95" s="97"/>
      <c r="C95" s="97"/>
      <c r="E95" s="261" t="s">
        <v>601</v>
      </c>
      <c r="F95" s="261"/>
      <c r="G95" s="261"/>
      <c r="H95" s="261"/>
      <c r="I95" s="86"/>
      <c r="J95" s="44">
        <v>365130.3</v>
      </c>
      <c r="K95" s="44"/>
      <c r="L95" s="44">
        <v>222255</v>
      </c>
      <c r="M95" s="44"/>
      <c r="N95" s="44">
        <f t="shared" si="5"/>
        <v>177745</v>
      </c>
      <c r="O95" s="44"/>
      <c r="P95" s="44">
        <v>400000</v>
      </c>
      <c r="Q95" s="44"/>
      <c r="R95" s="44">
        <v>500000</v>
      </c>
    </row>
    <row r="96" spans="1:18" s="7" customFormat="1" ht="18" hidden="1" customHeight="1" x14ac:dyDescent="0.2">
      <c r="A96" s="31" t="s">
        <v>86</v>
      </c>
      <c r="B96" s="97"/>
      <c r="C96" s="97"/>
      <c r="E96" s="261" t="s">
        <v>602</v>
      </c>
      <c r="F96" s="261"/>
      <c r="G96" s="261"/>
      <c r="H96" s="261"/>
      <c r="I96" s="86"/>
      <c r="J96" s="44">
        <v>0</v>
      </c>
      <c r="K96" s="44"/>
      <c r="L96" s="44"/>
      <c r="M96" s="44"/>
      <c r="N96" s="44">
        <f t="shared" si="5"/>
        <v>0</v>
      </c>
      <c r="O96" s="44"/>
      <c r="P96" s="44"/>
      <c r="Q96" s="44"/>
      <c r="R96" s="44"/>
    </row>
    <row r="97" spans="1:21" s="7" customFormat="1" ht="18" customHeight="1" x14ac:dyDescent="0.2">
      <c r="A97" s="31" t="s">
        <v>60</v>
      </c>
      <c r="B97" s="97"/>
      <c r="C97" s="97"/>
      <c r="E97" s="261" t="s">
        <v>353</v>
      </c>
      <c r="F97" s="261"/>
      <c r="G97" s="261"/>
      <c r="H97" s="261"/>
      <c r="I97" s="86"/>
      <c r="J97" s="44">
        <v>576979.19999999995</v>
      </c>
      <c r="K97" s="44"/>
      <c r="L97" s="44"/>
      <c r="M97" s="44"/>
      <c r="N97" s="44">
        <f t="shared" si="5"/>
        <v>1000000</v>
      </c>
      <c r="O97" s="44"/>
      <c r="P97" s="44">
        <v>1000000</v>
      </c>
      <c r="Q97" s="44"/>
      <c r="R97" s="44">
        <v>1000000</v>
      </c>
    </row>
    <row r="98" spans="1:21" s="7" customFormat="1" ht="18" customHeight="1" x14ac:dyDescent="0.2">
      <c r="A98" s="31" t="s">
        <v>245</v>
      </c>
      <c r="B98" s="97"/>
      <c r="C98" s="97"/>
      <c r="E98" s="261" t="s">
        <v>360</v>
      </c>
      <c r="F98" s="261"/>
      <c r="G98" s="261"/>
      <c r="H98" s="261"/>
      <c r="I98" s="86"/>
      <c r="J98" s="44">
        <v>305438.3</v>
      </c>
      <c r="K98" s="44"/>
      <c r="L98" s="44">
        <v>286431.32</v>
      </c>
      <c r="M98" s="44"/>
      <c r="N98" s="44">
        <f t="shared" si="5"/>
        <v>713568.67999999993</v>
      </c>
      <c r="O98" s="44"/>
      <c r="P98" s="44">
        <v>1000000</v>
      </c>
      <c r="Q98" s="44"/>
      <c r="R98" s="44">
        <v>1000000</v>
      </c>
    </row>
    <row r="99" spans="1:21" s="7" customFormat="1" ht="18.95" customHeight="1" x14ac:dyDescent="0.2">
      <c r="A99" s="266" t="s">
        <v>190</v>
      </c>
      <c r="B99" s="266"/>
      <c r="C99" s="266"/>
      <c r="J99" s="136">
        <f>SUM(J47:J98)</f>
        <v>3278959.8099999996</v>
      </c>
      <c r="K99" s="137"/>
      <c r="L99" s="136">
        <f>SUM(L47:L98)</f>
        <v>4152217.44</v>
      </c>
      <c r="M99" s="34"/>
      <c r="N99" s="136">
        <f>SUM(N47:N98)</f>
        <v>7395294.1799999997</v>
      </c>
      <c r="O99" s="34"/>
      <c r="P99" s="136">
        <f>SUM(P47:P98)</f>
        <v>11547511.620000001</v>
      </c>
      <c r="Q99" s="34"/>
      <c r="R99" s="136">
        <f>SUM(R47:R98)</f>
        <v>12055000</v>
      </c>
    </row>
    <row r="100" spans="1:21" s="7" customFormat="1" ht="6" customHeight="1" x14ac:dyDescent="0.2">
      <c r="A100" s="19"/>
      <c r="B100" s="19"/>
      <c r="C100" s="19"/>
      <c r="J100" s="137"/>
      <c r="K100" s="137"/>
      <c r="L100" s="34"/>
      <c r="M100" s="34"/>
      <c r="N100" s="34"/>
      <c r="O100" s="34"/>
      <c r="P100" s="34"/>
      <c r="Q100" s="34"/>
      <c r="R100" s="34"/>
    </row>
    <row r="101" spans="1:21" s="7" customFormat="1" ht="15" customHeight="1" x14ac:dyDescent="0.2">
      <c r="A101" s="62" t="s">
        <v>189</v>
      </c>
      <c r="B101" s="19"/>
      <c r="C101" s="19"/>
      <c r="J101" s="137"/>
      <c r="K101" s="137"/>
      <c r="L101" s="34"/>
      <c r="M101" s="34"/>
      <c r="N101" s="34"/>
      <c r="O101" s="34"/>
      <c r="P101" s="34"/>
      <c r="Q101" s="34"/>
      <c r="R101" s="34"/>
    </row>
    <row r="102" spans="1:21" s="7" customFormat="1" ht="15" customHeight="1" x14ac:dyDescent="0.2">
      <c r="A102" s="65" t="s">
        <v>90</v>
      </c>
      <c r="B102" s="19"/>
      <c r="C102" s="19"/>
      <c r="J102" s="137"/>
      <c r="K102" s="137"/>
      <c r="L102" s="34"/>
      <c r="M102" s="34"/>
      <c r="N102" s="34"/>
      <c r="O102" s="34"/>
      <c r="P102" s="34"/>
      <c r="Q102" s="34"/>
      <c r="R102" s="34"/>
    </row>
    <row r="103" spans="1:21" s="7" customFormat="1" ht="18" hidden="1" customHeight="1" x14ac:dyDescent="0.2">
      <c r="A103" s="31" t="s">
        <v>95</v>
      </c>
      <c r="B103" s="133"/>
      <c r="C103" s="133"/>
      <c r="D103" s="133"/>
      <c r="E103" s="262" t="s">
        <v>361</v>
      </c>
      <c r="F103" s="262"/>
      <c r="G103" s="262"/>
      <c r="H103" s="262"/>
      <c r="I103" s="87"/>
      <c r="J103" s="151"/>
      <c r="K103" s="151"/>
      <c r="L103" s="151"/>
      <c r="M103" s="151"/>
      <c r="N103" s="44">
        <f t="shared" ref="N103" si="6">P103-L103</f>
        <v>0</v>
      </c>
      <c r="O103" s="151"/>
      <c r="P103" s="151"/>
      <c r="Q103" s="151"/>
      <c r="R103" s="151"/>
    </row>
    <row r="104" spans="1:21" s="7" customFormat="1" ht="18" hidden="1" customHeight="1" x14ac:dyDescent="0.2">
      <c r="A104" s="31" t="s">
        <v>281</v>
      </c>
      <c r="B104" s="133"/>
      <c r="C104" s="133"/>
      <c r="D104" s="133"/>
      <c r="E104" s="262" t="s">
        <v>362</v>
      </c>
      <c r="F104" s="262"/>
      <c r="G104" s="262"/>
      <c r="H104" s="262"/>
      <c r="I104" s="87"/>
      <c r="J104" s="151"/>
      <c r="K104" s="151"/>
      <c r="L104" s="151"/>
      <c r="M104" s="151"/>
      <c r="N104" s="151">
        <f>P104-L104</f>
        <v>0</v>
      </c>
      <c r="O104" s="151"/>
      <c r="P104" s="151"/>
      <c r="Q104" s="151"/>
      <c r="R104" s="151"/>
    </row>
    <row r="105" spans="1:21" s="7" customFormat="1" ht="18" customHeight="1" x14ac:dyDescent="0.2">
      <c r="A105" s="31" t="s">
        <v>288</v>
      </c>
      <c r="B105" s="133"/>
      <c r="C105" s="133"/>
      <c r="D105" s="133"/>
      <c r="E105" s="262" t="s">
        <v>367</v>
      </c>
      <c r="F105" s="262"/>
      <c r="G105" s="262"/>
      <c r="H105" s="262"/>
      <c r="I105" s="87"/>
      <c r="J105" s="151">
        <v>36400</v>
      </c>
      <c r="K105" s="151"/>
      <c r="L105" s="151"/>
      <c r="M105" s="151"/>
      <c r="N105" s="151">
        <f>P105-L105</f>
        <v>0</v>
      </c>
      <c r="O105" s="151"/>
      <c r="P105" s="151"/>
      <c r="Q105" s="151"/>
      <c r="R105" s="151"/>
    </row>
    <row r="106" spans="1:21" s="7" customFormat="1" ht="15" hidden="1" customHeight="1" x14ac:dyDescent="0.2">
      <c r="A106" s="31" t="s">
        <v>106</v>
      </c>
      <c r="B106" s="133"/>
      <c r="C106" s="133"/>
      <c r="D106" s="133"/>
      <c r="E106" s="262" t="s">
        <v>603</v>
      </c>
      <c r="F106" s="262"/>
      <c r="G106" s="262"/>
      <c r="H106" s="262"/>
      <c r="I106" s="86"/>
      <c r="J106" s="151"/>
      <c r="K106" s="151"/>
      <c r="L106" s="151"/>
      <c r="M106" s="151"/>
      <c r="N106" s="151"/>
      <c r="O106" s="151"/>
      <c r="P106" s="151"/>
      <c r="Q106" s="151"/>
      <c r="R106" s="151"/>
    </row>
    <row r="107" spans="1:21" s="7" customFormat="1" ht="18.75" customHeight="1" x14ac:dyDescent="0.2">
      <c r="A107" s="88" t="s">
        <v>107</v>
      </c>
      <c r="B107" s="24"/>
      <c r="C107" s="24"/>
      <c r="D107" s="25"/>
      <c r="E107" s="25"/>
      <c r="F107" s="25"/>
      <c r="G107" s="25"/>
      <c r="H107" s="25"/>
      <c r="I107" s="25"/>
      <c r="J107" s="20">
        <f>SUM(J103:J106)</f>
        <v>36400</v>
      </c>
      <c r="K107" s="21"/>
      <c r="L107" s="20">
        <f>SUM(L103:L106)</f>
        <v>0</v>
      </c>
      <c r="M107" s="21"/>
      <c r="N107" s="20">
        <f>SUM(N103:N106)</f>
        <v>0</v>
      </c>
      <c r="O107" s="21"/>
      <c r="P107" s="20">
        <f>SUM(P103:P106)</f>
        <v>0</v>
      </c>
      <c r="Q107" s="21"/>
      <c r="R107" s="20">
        <f>SUM(R103:R106)</f>
        <v>0</v>
      </c>
    </row>
    <row r="108" spans="1:21" s="7" customFormat="1" ht="6" customHeight="1" x14ac:dyDescent="0.2">
      <c r="A108" s="19"/>
      <c r="B108" s="19"/>
      <c r="C108" s="19"/>
      <c r="J108" s="137"/>
      <c r="K108" s="137"/>
      <c r="L108" s="34"/>
      <c r="M108" s="34"/>
      <c r="N108" s="34"/>
      <c r="O108" s="34"/>
      <c r="P108" s="34"/>
      <c r="Q108" s="34"/>
      <c r="R108" s="34"/>
    </row>
    <row r="109" spans="1:21" s="7" customFormat="1" ht="15" customHeight="1" x14ac:dyDescent="0.2">
      <c r="A109" s="63" t="s">
        <v>188</v>
      </c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21" s="7" customFormat="1" ht="18" customHeight="1" x14ac:dyDescent="0.2">
      <c r="A110" s="31" t="s">
        <v>108</v>
      </c>
      <c r="E110" s="260" t="s">
        <v>604</v>
      </c>
      <c r="F110" s="260"/>
      <c r="G110" s="260"/>
      <c r="H110" s="260"/>
      <c r="J110" s="34">
        <v>33709</v>
      </c>
      <c r="K110" s="34"/>
      <c r="L110" s="34">
        <v>20950</v>
      </c>
      <c r="M110" s="34"/>
      <c r="N110" s="34">
        <f>P110-L110</f>
        <v>199050</v>
      </c>
      <c r="O110" s="34"/>
      <c r="P110" s="34">
        <v>220000</v>
      </c>
      <c r="Q110" s="34"/>
      <c r="R110" s="34">
        <v>220000</v>
      </c>
      <c r="U110" s="7">
        <v>3393575</v>
      </c>
    </row>
    <row r="111" spans="1:21" s="7" customFormat="1" ht="12" hidden="1" customHeight="1" x14ac:dyDescent="0.2">
      <c r="A111" s="31" t="s">
        <v>179</v>
      </c>
      <c r="E111" s="260" t="s">
        <v>605</v>
      </c>
      <c r="F111" s="260"/>
      <c r="G111" s="260"/>
      <c r="H111" s="260"/>
      <c r="J111" s="34"/>
      <c r="K111" s="34"/>
      <c r="L111" s="34"/>
      <c r="M111" s="34"/>
      <c r="N111" s="34">
        <f>P111-L111</f>
        <v>0</v>
      </c>
      <c r="O111" s="34"/>
      <c r="P111" s="34"/>
      <c r="Q111" s="34"/>
      <c r="R111" s="34"/>
    </row>
    <row r="112" spans="1:21" s="7" customFormat="1" ht="18" customHeight="1" x14ac:dyDescent="0.2">
      <c r="A112" s="31" t="s">
        <v>180</v>
      </c>
      <c r="E112" s="260" t="s">
        <v>606</v>
      </c>
      <c r="F112" s="260"/>
      <c r="G112" s="260"/>
      <c r="H112" s="260"/>
      <c r="J112" s="34"/>
      <c r="K112" s="34"/>
      <c r="L112" s="34">
        <v>489465.75</v>
      </c>
      <c r="M112" s="34"/>
      <c r="N112" s="34">
        <f>P112-L112</f>
        <v>2810534.25</v>
      </c>
      <c r="O112" s="34"/>
      <c r="P112" s="34">
        <v>3300000</v>
      </c>
      <c r="Q112" s="34"/>
      <c r="R112" s="34">
        <v>3300000</v>
      </c>
      <c r="U112" s="7">
        <f>N140-U110</f>
        <v>29109007.579999998</v>
      </c>
    </row>
    <row r="113" spans="1:18" s="7" customFormat="1" ht="12" hidden="1" customHeight="1" x14ac:dyDescent="0.2">
      <c r="A113" s="75" t="s">
        <v>180</v>
      </c>
      <c r="E113" s="98">
        <v>5</v>
      </c>
      <c r="F113" s="99" t="s">
        <v>28</v>
      </c>
      <c r="G113" s="98" t="s">
        <v>7</v>
      </c>
      <c r="H113" s="100" t="s">
        <v>48</v>
      </c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s="7" customFormat="1" ht="12" hidden="1" customHeight="1" x14ac:dyDescent="0.2">
      <c r="A114" s="75" t="s">
        <v>181</v>
      </c>
      <c r="E114" s="98">
        <v>5</v>
      </c>
      <c r="F114" s="99" t="s">
        <v>28</v>
      </c>
      <c r="G114" s="98" t="s">
        <v>7</v>
      </c>
      <c r="H114" s="98" t="s">
        <v>10</v>
      </c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s="7" customFormat="1" ht="12" hidden="1" customHeight="1" x14ac:dyDescent="0.2">
      <c r="A115" s="75" t="s">
        <v>180</v>
      </c>
      <c r="E115" s="98">
        <v>5</v>
      </c>
      <c r="F115" s="99" t="s">
        <v>28</v>
      </c>
      <c r="G115" s="98" t="s">
        <v>7</v>
      </c>
      <c r="H115" s="100" t="s">
        <v>48</v>
      </c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s="7" customFormat="1" ht="12" hidden="1" customHeight="1" x14ac:dyDescent="0.2">
      <c r="A116" s="75" t="s">
        <v>182</v>
      </c>
      <c r="E116" s="98">
        <v>5</v>
      </c>
      <c r="F116" s="99" t="s">
        <v>28</v>
      </c>
      <c r="G116" s="98" t="s">
        <v>7</v>
      </c>
      <c r="H116" s="98" t="s">
        <v>8</v>
      </c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s="7" customFormat="1" ht="12" hidden="1" customHeight="1" x14ac:dyDescent="0.2">
      <c r="A117" s="75" t="s">
        <v>183</v>
      </c>
      <c r="E117" s="98">
        <v>5</v>
      </c>
      <c r="F117" s="99" t="s">
        <v>28</v>
      </c>
      <c r="G117" s="98" t="s">
        <v>7</v>
      </c>
      <c r="H117" s="98" t="s">
        <v>15</v>
      </c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8.75" customHeight="1" x14ac:dyDescent="0.2">
      <c r="A118" s="88" t="s">
        <v>184</v>
      </c>
      <c r="J118" s="136">
        <f>SUM(J110:J117)</f>
        <v>33709</v>
      </c>
      <c r="K118" s="137"/>
      <c r="L118" s="136">
        <f>SUM(L110:L117)</f>
        <v>510415.75</v>
      </c>
      <c r="M118" s="137"/>
      <c r="N118" s="136">
        <f>SUM(N110:N117)</f>
        <v>3009584.25</v>
      </c>
      <c r="O118" s="137"/>
      <c r="P118" s="136">
        <f>SUM(P110:P117)</f>
        <v>3520000</v>
      </c>
      <c r="Q118" s="137"/>
      <c r="R118" s="144">
        <f>SUM(R110:R112)</f>
        <v>3520000</v>
      </c>
    </row>
    <row r="119" spans="1:18" s="7" customFormat="1" ht="12.75" hidden="1" customHeight="1" x14ac:dyDescent="0.2">
      <c r="A119" s="11" t="s">
        <v>88</v>
      </c>
      <c r="B119" s="22"/>
      <c r="C119" s="22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.75" hidden="1" customHeight="1" x14ac:dyDescent="0.2">
      <c r="A120" s="64" t="s">
        <v>89</v>
      </c>
      <c r="B120" s="9"/>
      <c r="C120" s="9"/>
      <c r="E120" s="98">
        <v>1</v>
      </c>
      <c r="F120" s="99" t="s">
        <v>12</v>
      </c>
      <c r="G120" s="98" t="s">
        <v>53</v>
      </c>
      <c r="H120" s="100" t="s">
        <v>10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.75" hidden="1" customHeight="1" x14ac:dyDescent="0.2">
      <c r="A121" s="75" t="s">
        <v>91</v>
      </c>
      <c r="B121" s="97"/>
      <c r="C121" s="97"/>
      <c r="E121" s="98">
        <v>1</v>
      </c>
      <c r="F121" s="99" t="s">
        <v>92</v>
      </c>
      <c r="G121" s="98" t="s">
        <v>7</v>
      </c>
      <c r="H121" s="98" t="s">
        <v>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.75" hidden="1" customHeight="1" x14ac:dyDescent="0.2">
      <c r="A122" s="75" t="s">
        <v>93</v>
      </c>
      <c r="B122" s="97"/>
      <c r="C122" s="97"/>
      <c r="E122" s="98">
        <v>1</v>
      </c>
      <c r="F122" s="99" t="s">
        <v>92</v>
      </c>
      <c r="G122" s="98" t="s">
        <v>33</v>
      </c>
      <c r="H122" s="98" t="s">
        <v>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.75" hidden="1" customHeight="1" x14ac:dyDescent="0.2">
      <c r="A123" s="75" t="s">
        <v>94</v>
      </c>
      <c r="B123" s="102"/>
      <c r="C123" s="102"/>
      <c r="E123" s="98">
        <v>1</v>
      </c>
      <c r="F123" s="99" t="s">
        <v>92</v>
      </c>
      <c r="G123" s="98" t="s">
        <v>33</v>
      </c>
      <c r="H123" s="98" t="s">
        <v>48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.75" hidden="1" customHeight="1" x14ac:dyDescent="0.2">
      <c r="A124" s="75" t="s">
        <v>97</v>
      </c>
      <c r="B124" s="102"/>
      <c r="C124" s="102"/>
      <c r="E124" s="98">
        <v>1</v>
      </c>
      <c r="F124" s="99" t="s">
        <v>92</v>
      </c>
      <c r="G124" s="98" t="s">
        <v>53</v>
      </c>
      <c r="H124" s="98" t="s">
        <v>15</v>
      </c>
      <c r="J124" s="34"/>
      <c r="K124" s="34"/>
      <c r="L124" s="34"/>
      <c r="M124" s="34"/>
      <c r="N124" s="34">
        <f t="shared" ref="N124:N136" si="7">P124-L124</f>
        <v>0</v>
      </c>
      <c r="O124" s="34"/>
      <c r="P124" s="34"/>
      <c r="Q124" s="34"/>
      <c r="R124" s="34"/>
    </row>
    <row r="125" spans="1:18" s="7" customFormat="1" ht="12.75" hidden="1" customHeight="1" x14ac:dyDescent="0.2">
      <c r="A125" s="75" t="s">
        <v>98</v>
      </c>
      <c r="B125" s="102"/>
      <c r="C125" s="102"/>
      <c r="D125" s="99"/>
      <c r="E125" s="98">
        <v>1</v>
      </c>
      <c r="F125" s="99" t="s">
        <v>92</v>
      </c>
      <c r="G125" s="98" t="s">
        <v>92</v>
      </c>
      <c r="H125" s="98" t="s">
        <v>10</v>
      </c>
      <c r="J125" s="34"/>
      <c r="K125" s="34"/>
      <c r="L125" s="34"/>
      <c r="M125" s="34"/>
      <c r="N125" s="34">
        <f t="shared" si="7"/>
        <v>0</v>
      </c>
      <c r="O125" s="34"/>
      <c r="P125" s="34"/>
      <c r="Q125" s="34"/>
      <c r="R125" s="34"/>
    </row>
    <row r="126" spans="1:18" s="7" customFormat="1" ht="12.75" hidden="1" customHeight="1" x14ac:dyDescent="0.2">
      <c r="A126" s="75" t="s">
        <v>99</v>
      </c>
      <c r="B126" s="97"/>
      <c r="C126" s="97"/>
      <c r="E126" s="98">
        <v>1</v>
      </c>
      <c r="F126" s="99" t="s">
        <v>92</v>
      </c>
      <c r="G126" s="98" t="s">
        <v>53</v>
      </c>
      <c r="H126" s="98" t="s">
        <v>19</v>
      </c>
      <c r="J126" s="34"/>
      <c r="K126" s="34"/>
      <c r="L126" s="34"/>
      <c r="M126" s="34"/>
      <c r="N126" s="34">
        <f t="shared" si="7"/>
        <v>0</v>
      </c>
      <c r="O126" s="34"/>
      <c r="P126" s="34"/>
      <c r="Q126" s="34"/>
      <c r="R126" s="34"/>
    </row>
    <row r="127" spans="1:18" s="7" customFormat="1" ht="12.75" hidden="1" customHeight="1" x14ac:dyDescent="0.2">
      <c r="A127" s="75" t="s">
        <v>174</v>
      </c>
      <c r="B127" s="97"/>
      <c r="C127" s="97"/>
      <c r="E127" s="98">
        <v>1</v>
      </c>
      <c r="F127" s="99" t="s">
        <v>92</v>
      </c>
      <c r="G127" s="98" t="s">
        <v>53</v>
      </c>
      <c r="H127" s="98" t="s">
        <v>81</v>
      </c>
      <c r="J127" s="34"/>
      <c r="K127" s="34"/>
      <c r="L127" s="34"/>
      <c r="M127" s="34"/>
      <c r="N127" s="34">
        <f t="shared" si="7"/>
        <v>0</v>
      </c>
      <c r="O127" s="34"/>
      <c r="P127" s="34"/>
      <c r="Q127" s="34"/>
      <c r="R127" s="34"/>
    </row>
    <row r="128" spans="1:18" s="7" customFormat="1" ht="12.75" hidden="1" customHeight="1" x14ac:dyDescent="0.2">
      <c r="A128" s="75" t="s">
        <v>175</v>
      </c>
      <c r="B128" s="97"/>
      <c r="C128" s="97"/>
      <c r="E128" s="98">
        <v>1</v>
      </c>
      <c r="F128" s="99" t="s">
        <v>92</v>
      </c>
      <c r="G128" s="98" t="s">
        <v>53</v>
      </c>
      <c r="H128" s="98" t="s">
        <v>44</v>
      </c>
      <c r="J128" s="34"/>
      <c r="K128" s="34"/>
      <c r="L128" s="34"/>
      <c r="M128" s="34"/>
      <c r="N128" s="34">
        <f t="shared" si="7"/>
        <v>0</v>
      </c>
      <c r="O128" s="34"/>
      <c r="P128" s="34"/>
      <c r="Q128" s="34"/>
      <c r="R128" s="34"/>
    </row>
    <row r="129" spans="1:21" s="7" customFormat="1" ht="12.75" hidden="1" customHeight="1" x14ac:dyDescent="0.2">
      <c r="A129" s="75" t="s">
        <v>176</v>
      </c>
      <c r="B129" s="97"/>
      <c r="C129" s="97"/>
      <c r="E129" s="98">
        <v>1</v>
      </c>
      <c r="F129" s="99" t="s">
        <v>92</v>
      </c>
      <c r="G129" s="98" t="s">
        <v>53</v>
      </c>
      <c r="H129" s="98" t="s">
        <v>145</v>
      </c>
      <c r="J129" s="34"/>
      <c r="K129" s="34"/>
      <c r="L129" s="34"/>
      <c r="M129" s="34"/>
      <c r="N129" s="34">
        <f t="shared" si="7"/>
        <v>0</v>
      </c>
      <c r="O129" s="34"/>
      <c r="P129" s="34"/>
      <c r="Q129" s="34"/>
      <c r="R129" s="34"/>
    </row>
    <row r="130" spans="1:21" s="7" customFormat="1" ht="12.75" hidden="1" customHeight="1" x14ac:dyDescent="0.2">
      <c r="A130" s="75" t="s">
        <v>100</v>
      </c>
      <c r="B130" s="97"/>
      <c r="C130" s="97"/>
      <c r="E130" s="98">
        <v>1</v>
      </c>
      <c r="F130" s="99" t="s">
        <v>92</v>
      </c>
      <c r="G130" s="98" t="s">
        <v>53</v>
      </c>
      <c r="H130" s="98" t="s">
        <v>101</v>
      </c>
      <c r="J130" s="34"/>
      <c r="K130" s="34"/>
      <c r="L130" s="34"/>
      <c r="M130" s="34"/>
      <c r="N130" s="34">
        <f t="shared" si="7"/>
        <v>0</v>
      </c>
      <c r="O130" s="34"/>
      <c r="P130" s="34"/>
      <c r="Q130" s="34"/>
      <c r="R130" s="34"/>
    </row>
    <row r="131" spans="1:21" s="7" customFormat="1" ht="12.75" hidden="1" customHeight="1" x14ac:dyDescent="0.2">
      <c r="A131" s="75" t="s">
        <v>102</v>
      </c>
      <c r="B131" s="97"/>
      <c r="C131" s="97"/>
      <c r="E131" s="98">
        <v>1</v>
      </c>
      <c r="F131" s="99" t="s">
        <v>92</v>
      </c>
      <c r="G131" s="98" t="s">
        <v>53</v>
      </c>
      <c r="H131" s="98" t="s">
        <v>24</v>
      </c>
      <c r="J131" s="34"/>
      <c r="K131" s="34"/>
      <c r="L131" s="34"/>
      <c r="M131" s="34"/>
      <c r="N131" s="34">
        <f t="shared" si="7"/>
        <v>0</v>
      </c>
      <c r="O131" s="34"/>
      <c r="P131" s="34"/>
      <c r="Q131" s="34"/>
      <c r="R131" s="34"/>
    </row>
    <row r="132" spans="1:21" s="7" customFormat="1" ht="12.75" hidden="1" customHeight="1" x14ac:dyDescent="0.2">
      <c r="A132" s="75" t="s">
        <v>103</v>
      </c>
      <c r="B132" s="97"/>
      <c r="C132" s="97"/>
      <c r="E132" s="98">
        <v>1</v>
      </c>
      <c r="F132" s="99" t="s">
        <v>92</v>
      </c>
      <c r="G132" s="98" t="s">
        <v>53</v>
      </c>
      <c r="H132" s="98" t="s">
        <v>27</v>
      </c>
      <c r="J132" s="34"/>
      <c r="K132" s="34"/>
      <c r="L132" s="34"/>
      <c r="M132" s="34"/>
      <c r="N132" s="34">
        <f t="shared" si="7"/>
        <v>0</v>
      </c>
      <c r="O132" s="34"/>
      <c r="P132" s="34"/>
      <c r="Q132" s="34"/>
      <c r="R132" s="34"/>
    </row>
    <row r="133" spans="1:21" s="7" customFormat="1" ht="12.75" hidden="1" customHeight="1" x14ac:dyDescent="0.2">
      <c r="A133" s="75" t="s">
        <v>104</v>
      </c>
      <c r="B133" s="97"/>
      <c r="C133" s="97"/>
      <c r="D133" s="99"/>
      <c r="E133" s="98">
        <v>1</v>
      </c>
      <c r="F133" s="99" t="s">
        <v>92</v>
      </c>
      <c r="G133" s="98" t="s">
        <v>53</v>
      </c>
      <c r="H133" s="100" t="s">
        <v>48</v>
      </c>
      <c r="J133" s="34"/>
      <c r="K133" s="34"/>
      <c r="L133" s="34"/>
      <c r="M133" s="34"/>
      <c r="N133" s="34">
        <f t="shared" si="7"/>
        <v>0</v>
      </c>
      <c r="O133" s="34"/>
      <c r="P133" s="34"/>
      <c r="Q133" s="34"/>
      <c r="R133" s="34"/>
    </row>
    <row r="134" spans="1:21" s="7" customFormat="1" ht="12.75" hidden="1" customHeight="1" x14ac:dyDescent="0.2">
      <c r="A134" s="75" t="s">
        <v>105</v>
      </c>
      <c r="B134" s="97"/>
      <c r="C134" s="97"/>
      <c r="D134" s="99"/>
      <c r="E134" s="98">
        <v>1</v>
      </c>
      <c r="F134" s="99" t="s">
        <v>92</v>
      </c>
      <c r="G134" s="98" t="s">
        <v>66</v>
      </c>
      <c r="H134" s="98" t="s">
        <v>8</v>
      </c>
      <c r="J134" s="34"/>
      <c r="K134" s="34"/>
      <c r="L134" s="34"/>
      <c r="M134" s="34"/>
      <c r="N134" s="34">
        <f t="shared" si="7"/>
        <v>0</v>
      </c>
      <c r="O134" s="34"/>
      <c r="P134" s="34"/>
      <c r="Q134" s="34"/>
      <c r="R134" s="34"/>
    </row>
    <row r="135" spans="1:21" s="7" customFormat="1" ht="12.75" hidden="1" customHeight="1" x14ac:dyDescent="0.2">
      <c r="A135" s="75" t="s">
        <v>96</v>
      </c>
      <c r="B135" s="97"/>
      <c r="C135" s="97"/>
      <c r="E135" s="98">
        <v>1</v>
      </c>
      <c r="F135" s="99" t="s">
        <v>92</v>
      </c>
      <c r="G135" s="98" t="s">
        <v>92</v>
      </c>
      <c r="H135" s="98" t="s">
        <v>8</v>
      </c>
      <c r="J135" s="34"/>
      <c r="K135" s="34"/>
      <c r="L135" s="34"/>
      <c r="M135" s="34"/>
      <c r="N135" s="34">
        <f t="shared" ref="N135" si="8">P135-L135</f>
        <v>0</v>
      </c>
      <c r="O135" s="34"/>
      <c r="P135" s="34"/>
      <c r="Q135" s="34"/>
      <c r="R135" s="34"/>
    </row>
    <row r="136" spans="1:21" s="7" customFormat="1" ht="12.75" hidden="1" customHeight="1" x14ac:dyDescent="0.2">
      <c r="A136" s="75" t="s">
        <v>106</v>
      </c>
      <c r="B136" s="97"/>
      <c r="C136" s="97"/>
      <c r="D136" s="99"/>
      <c r="E136" s="98">
        <v>1</v>
      </c>
      <c r="F136" s="99" t="s">
        <v>92</v>
      </c>
      <c r="G136" s="98" t="s">
        <v>58</v>
      </c>
      <c r="H136" s="100" t="s">
        <v>48</v>
      </c>
      <c r="J136" s="34"/>
      <c r="K136" s="34"/>
      <c r="L136" s="34"/>
      <c r="M136" s="34"/>
      <c r="N136" s="34">
        <f t="shared" si="7"/>
        <v>0</v>
      </c>
      <c r="O136" s="34"/>
      <c r="P136" s="34"/>
      <c r="Q136" s="34"/>
      <c r="R136" s="34"/>
    </row>
    <row r="137" spans="1:21" s="7" customFormat="1" ht="12.75" hidden="1" customHeight="1" x14ac:dyDescent="0.2">
      <c r="A137" s="75" t="s">
        <v>177</v>
      </c>
      <c r="B137" s="97"/>
      <c r="C137" s="97"/>
      <c r="D137" s="99"/>
      <c r="E137" s="98">
        <v>1</v>
      </c>
      <c r="F137" s="99" t="s">
        <v>92</v>
      </c>
      <c r="G137" s="98" t="s">
        <v>28</v>
      </c>
      <c r="H137" s="98" t="s">
        <v>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21" s="7" customFormat="1" ht="12.75" hidden="1" customHeight="1" x14ac:dyDescent="0.2">
      <c r="A138" s="75" t="s">
        <v>178</v>
      </c>
      <c r="B138" s="97"/>
      <c r="C138" s="97"/>
      <c r="D138" s="99"/>
      <c r="E138" s="98">
        <v>1</v>
      </c>
      <c r="F138" s="99" t="s">
        <v>92</v>
      </c>
      <c r="G138" s="98" t="s">
        <v>28</v>
      </c>
      <c r="H138" s="98" t="s">
        <v>44</v>
      </c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21" s="7" customFormat="1" ht="6" customHeight="1" x14ac:dyDescent="0.2"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1:21" s="7" customFormat="1" ht="16.5" customHeight="1" thickBot="1" x14ac:dyDescent="0.25">
      <c r="A140" s="26" t="s">
        <v>109</v>
      </c>
      <c r="B140" s="26"/>
      <c r="C140" s="26"/>
      <c r="J140" s="27">
        <f>J44+J99+J118+J107</f>
        <v>33695314.199999996</v>
      </c>
      <c r="K140" s="21"/>
      <c r="L140" s="27">
        <f>L44+L99+L118+L107</f>
        <v>18535462.57</v>
      </c>
      <c r="M140" s="34"/>
      <c r="N140" s="27">
        <f>N44+N99+N118+N107</f>
        <v>32502582.579999998</v>
      </c>
      <c r="O140" s="34"/>
      <c r="P140" s="27">
        <f>P44+P99+P118+P107</f>
        <v>51038045.149999991</v>
      </c>
      <c r="Q140" s="34"/>
      <c r="R140" s="27">
        <f>R44+R99+R118+R107</f>
        <v>53795820.889999993</v>
      </c>
      <c r="U140" s="7">
        <f>N140-3393575</f>
        <v>29109007.579999998</v>
      </c>
    </row>
    <row r="141" spans="1:21" s="7" customFormat="1" ht="13.5" thickTop="1" x14ac:dyDescent="0.2">
      <c r="A141" s="29"/>
      <c r="B141" s="29"/>
      <c r="C141" s="29"/>
      <c r="D141" s="32"/>
      <c r="E141" s="29"/>
      <c r="F141" s="29"/>
      <c r="H141" s="33"/>
      <c r="I141" s="33"/>
      <c r="J141" s="33"/>
      <c r="K141" s="33"/>
      <c r="L141" s="33"/>
      <c r="M141" s="33"/>
    </row>
    <row r="142" spans="1:21" x14ac:dyDescent="0.2">
      <c r="A142" s="261" t="s">
        <v>844</v>
      </c>
      <c r="B142" s="261"/>
      <c r="C142" s="261"/>
      <c r="D142" s="31"/>
      <c r="E142" s="30"/>
      <c r="G142" s="29"/>
      <c r="I142" s="29"/>
      <c r="J142" s="261" t="s">
        <v>845</v>
      </c>
      <c r="K142" s="261"/>
      <c r="L142" s="261"/>
      <c r="M142" s="42"/>
      <c r="N142" s="44"/>
      <c r="O142" s="44"/>
      <c r="P142" s="263" t="s">
        <v>134</v>
      </c>
      <c r="Q142" s="263"/>
      <c r="R142" s="263"/>
    </row>
    <row r="143" spans="1:21" x14ac:dyDescent="0.2">
      <c r="A143" s="45"/>
      <c r="D143" s="31"/>
      <c r="E143" s="46"/>
      <c r="G143" s="29"/>
      <c r="I143" s="29"/>
      <c r="J143" s="142"/>
      <c r="M143" s="28"/>
      <c r="N143" s="34"/>
      <c r="O143" s="34"/>
      <c r="P143" s="46"/>
    </row>
    <row r="144" spans="1:21" x14ac:dyDescent="0.2">
      <c r="A144" s="45"/>
      <c r="D144" s="31"/>
      <c r="E144" s="46"/>
      <c r="G144" s="29"/>
      <c r="I144" s="29"/>
      <c r="J144" s="142"/>
      <c r="M144" s="81"/>
      <c r="N144" s="34"/>
      <c r="O144" s="34"/>
      <c r="P144" s="46"/>
    </row>
    <row r="145" spans="1:18" x14ac:dyDescent="0.2">
      <c r="A145" s="47"/>
      <c r="D145" s="29"/>
      <c r="E145" s="48"/>
      <c r="G145" s="29"/>
      <c r="I145" s="29"/>
      <c r="J145" s="29"/>
      <c r="M145" s="29"/>
      <c r="P145" s="48"/>
    </row>
    <row r="146" spans="1:18" x14ac:dyDescent="0.2">
      <c r="A146" s="275" t="s">
        <v>205</v>
      </c>
      <c r="B146" s="275"/>
      <c r="C146" s="275"/>
      <c r="D146" s="50"/>
      <c r="E146" s="51"/>
      <c r="G146" s="29"/>
      <c r="I146" s="29"/>
      <c r="J146" s="275" t="s">
        <v>271</v>
      </c>
      <c r="K146" s="275"/>
      <c r="L146" s="275"/>
      <c r="M146" s="52"/>
      <c r="N146" s="54"/>
      <c r="O146" s="54"/>
      <c r="P146" s="264" t="s">
        <v>816</v>
      </c>
      <c r="Q146" s="264"/>
      <c r="R146" s="264"/>
    </row>
    <row r="147" spans="1:18" x14ac:dyDescent="0.2">
      <c r="A147" s="261" t="s">
        <v>262</v>
      </c>
      <c r="B147" s="261"/>
      <c r="C147" s="261"/>
      <c r="D147" s="29"/>
      <c r="E147" s="30"/>
      <c r="G147" s="29"/>
      <c r="I147" s="29"/>
      <c r="J147" s="261" t="s">
        <v>254</v>
      </c>
      <c r="K147" s="261"/>
      <c r="L147" s="261"/>
      <c r="M147" s="31"/>
      <c r="N147" s="33"/>
      <c r="O147" s="33"/>
      <c r="P147" s="265" t="s">
        <v>138</v>
      </c>
      <c r="Q147" s="265"/>
      <c r="R147" s="265"/>
    </row>
  </sheetData>
  <customSheetViews>
    <customSheetView guid="{1998FCB8-1FEB-4076-ACE6-A225EE4366B3}" showPageBreaks="1" printArea="1" hiddenRows="1" view="pageBreakPreview">
      <pane xSplit="1" ySplit="15" topLeftCell="B105" activePane="bottomRight" state="frozen"/>
      <selection pane="bottomRight" activeCell="N118" sqref="N118"/>
      <rowBreaks count="2" manualBreakCount="2">
        <brk id="45" max="18" man="1"/>
        <brk id="107" max="18" man="1"/>
      </rowBreaks>
      <pageMargins left="0.75" right="0.5" top="0.8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138" activePane="bottomRight" state="frozen"/>
      <selection pane="bottomRight" activeCell="I154" sqref="I154"/>
      <pageMargins left="0.75" right="0.5" top="0.8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D135" activePane="bottomRight" state="frozen"/>
      <selection pane="bottomRight" activeCell="R21" sqref="R21"/>
      <pageMargins left="0.75" right="0.5" top="0.8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7" activePane="bottomRight" state="frozen"/>
      <selection pane="bottomRight" activeCell="R134" sqref="R134"/>
      <pageMargins left="0.75" right="0.5" top="0.8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J20" sqref="J20"/>
      <pageMargins left="0.75" right="0.5" top="0.8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37" activePane="bottomRight" state="frozen"/>
      <selection pane="bottomRight" activeCell="R44" sqref="R44"/>
      <pageMargins left="0.75" right="0.5" top="0.8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37" activePane="bottomRight" state="frozen"/>
      <selection pane="bottomRight" activeCell="R44" sqref="R44"/>
      <pageMargins left="0.75" right="0.5" top="0.8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cale="110" showPageBreaks="1" printArea="1" hiddenRows="1" view="pageBreakPreview">
      <pane xSplit="1" ySplit="16" topLeftCell="B23" activePane="bottomRight" state="frozen"/>
      <selection pane="bottomRight" activeCell="L44" sqref="L44"/>
      <rowBreaks count="2" manualBreakCount="2">
        <brk id="45" max="18" man="1"/>
        <brk id="107" max="18" man="1"/>
      </rowBreaks>
      <pageMargins left="0.75" right="0.5" top="0.8" bottom="1" header="0.75" footer="0.5"/>
      <printOptions horizontalCentered="1"/>
      <pageSetup paperSize="5" scale="90" orientation="landscape" horizontalDpi="4294967292" verticalDpi="300" r:id="rId8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12" activePane="bottomRight" state="frozen"/>
      <selection pane="bottomRight" activeCell="J49" sqref="J49"/>
      <rowBreaks count="2" manualBreakCount="2">
        <brk id="45" max="18" man="1"/>
        <brk id="107" max="18" man="1"/>
      </rowBreaks>
      <pageMargins left="0.75" right="0.5" top="0.8" bottom="1" header="0.75" footer="0.5"/>
      <printOptions horizontalCentered="1"/>
      <pageSetup paperSize="5" scale="90" orientation="landscape" horizontalDpi="4294967292" verticalDpi="300" r:id="rId9"/>
      <headerFooter alignWithMargins="0">
        <oddHeader xml:space="preserve">&amp;R&amp;"Arial,Bold"&amp;10      </oddHeader>
        <oddFooter>&amp;C&amp;"Arial Narrow,Regular"&amp;9Page &amp;P of &amp;N</oddFooter>
      </headerFooter>
    </customSheetView>
  </customSheetViews>
  <mergeCells count="74">
    <mergeCell ref="A15:C15"/>
    <mergeCell ref="E15:H15"/>
    <mergeCell ref="A99:C99"/>
    <mergeCell ref="A3:S3"/>
    <mergeCell ref="A4:S4"/>
    <mergeCell ref="L11:P11"/>
    <mergeCell ref="A13:C13"/>
    <mergeCell ref="E13:H13"/>
    <mergeCell ref="E18:H18"/>
    <mergeCell ref="E19:H19"/>
    <mergeCell ref="E20:H20"/>
    <mergeCell ref="E21:H21"/>
    <mergeCell ref="E22:H22"/>
    <mergeCell ref="E23:H23"/>
    <mergeCell ref="E24:H24"/>
    <mergeCell ref="E25:H25"/>
    <mergeCell ref="P142:R142"/>
    <mergeCell ref="P146:R146"/>
    <mergeCell ref="P147:R147"/>
    <mergeCell ref="A142:C142"/>
    <mergeCell ref="A146:C146"/>
    <mergeCell ref="A147:C147"/>
    <mergeCell ref="J142:L142"/>
    <mergeCell ref="J146:L146"/>
    <mergeCell ref="J147:L147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7:H47"/>
    <mergeCell ref="E51:H51"/>
    <mergeCell ref="E52:H52"/>
    <mergeCell ref="E81:H81"/>
    <mergeCell ref="E82:H82"/>
    <mergeCell ref="E48:H48"/>
    <mergeCell ref="E50:H50"/>
    <mergeCell ref="E49:H49"/>
    <mergeCell ref="E83:H83"/>
    <mergeCell ref="E84:H84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E96:H96"/>
    <mergeCell ref="E97:H97"/>
    <mergeCell ref="E110:H110"/>
    <mergeCell ref="E111:H111"/>
    <mergeCell ref="E112:H112"/>
    <mergeCell ref="E98:H98"/>
    <mergeCell ref="E103:H103"/>
    <mergeCell ref="E104:H104"/>
    <mergeCell ref="E105:H105"/>
    <mergeCell ref="E106:H106"/>
  </mergeCells>
  <phoneticPr fontId="14" type="noConversion"/>
  <printOptions horizontalCentered="1"/>
  <pageMargins left="0.75" right="0.5" top="0.8" bottom="1" header="0.75" footer="0.5"/>
  <pageSetup paperSize="5" scale="90" orientation="landscape" horizontalDpi="4294967293" verticalDpi="300" r:id="rId10"/>
  <headerFooter alignWithMargins="0">
    <oddHeader xml:space="preserve">&amp;R&amp;"Arial,Bold"&amp;10      </oddHeader>
    <oddFooter>&amp;C&amp;"Arial Narrow,Regular"&amp;9Page &amp;P of &amp;N</oddFooter>
  </headerFooter>
  <rowBreaks count="2" manualBreakCount="2">
    <brk id="45" max="18" man="1"/>
    <brk id="107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8"/>
  <sheetViews>
    <sheetView view="pageBreakPreview" zoomScaleSheetLayoutView="100" workbookViewId="0">
      <pane xSplit="1" ySplit="15" topLeftCell="B138" activePane="bottomRight" state="frozen"/>
      <selection pane="topRight" activeCell="B1" sqref="B1"/>
      <selection pane="bottomLeft" activeCell="A16" sqref="A16"/>
      <selection pane="bottomRight" activeCell="A13" sqref="A13:C13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8.5546875" style="1" customWidth="1"/>
    <col min="21" max="21" width="11.44140625" style="1" customWidth="1"/>
    <col min="22" max="22" width="11" style="1" customWidth="1"/>
    <col min="23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208</v>
      </c>
      <c r="H6" s="3"/>
      <c r="I6" s="3"/>
      <c r="R6" s="70">
        <v>1101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13">
        <v>12900639.74</v>
      </c>
      <c r="K18" s="13"/>
      <c r="L18" s="34">
        <v>7146877.0899999999</v>
      </c>
      <c r="M18" s="34"/>
      <c r="N18" s="34">
        <f t="shared" ref="N18:N22" si="0">P18-L18</f>
        <v>12800826.690000001</v>
      </c>
      <c r="O18" s="34"/>
      <c r="P18" s="34">
        <v>19947703.780000001</v>
      </c>
      <c r="Q18" s="34"/>
      <c r="R18" s="34">
        <v>20709000.670000002</v>
      </c>
    </row>
    <row r="19" spans="1:18" s="7" customFormat="1" ht="12.75" hidden="1" customHeight="1" x14ac:dyDescent="0.2">
      <c r="A19" s="31" t="s">
        <v>9</v>
      </c>
      <c r="B19" s="116"/>
      <c r="C19" s="116"/>
      <c r="E19" s="261" t="s">
        <v>489</v>
      </c>
      <c r="F19" s="261"/>
      <c r="G19" s="261"/>
      <c r="H19" s="261"/>
      <c r="J19" s="35"/>
      <c r="K19" s="35"/>
      <c r="L19" s="34"/>
      <c r="M19" s="34"/>
      <c r="N19" s="34">
        <f t="shared" si="0"/>
        <v>0</v>
      </c>
      <c r="O19" s="34"/>
      <c r="P19" s="34"/>
      <c r="Q19" s="34"/>
      <c r="R19" s="34"/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13">
        <v>808002.04</v>
      </c>
      <c r="K20" s="13"/>
      <c r="L20" s="34">
        <v>405627.27</v>
      </c>
      <c r="M20" s="34"/>
      <c r="N20" s="34">
        <f t="shared" si="0"/>
        <v>794372.73</v>
      </c>
      <c r="O20" s="34"/>
      <c r="P20" s="34">
        <v>1200000</v>
      </c>
      <c r="Q20" s="34"/>
      <c r="R20" s="34">
        <v>1200000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13">
        <v>107000</v>
      </c>
      <c r="K21" s="13"/>
      <c r="L21" s="34">
        <v>96000</v>
      </c>
      <c r="M21" s="34"/>
      <c r="N21" s="34">
        <f t="shared" si="0"/>
        <v>96000</v>
      </c>
      <c r="O21" s="34"/>
      <c r="P21" s="34">
        <v>192000</v>
      </c>
      <c r="Q21" s="34"/>
      <c r="R21" s="34">
        <v>192000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13">
        <v>107000</v>
      </c>
      <c r="K22" s="13"/>
      <c r="L22" s="34">
        <v>96000</v>
      </c>
      <c r="M22" s="34"/>
      <c r="N22" s="34">
        <f t="shared" si="0"/>
        <v>96000</v>
      </c>
      <c r="O22" s="34"/>
      <c r="P22" s="34">
        <v>192000</v>
      </c>
      <c r="Q22" s="34"/>
      <c r="R22" s="34">
        <v>192000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13">
        <v>198000</v>
      </c>
      <c r="K23" s="13"/>
      <c r="L23" s="34">
        <v>204000</v>
      </c>
      <c r="M23" s="34"/>
      <c r="N23" s="34">
        <f>P23-L23</f>
        <v>96000</v>
      </c>
      <c r="O23" s="34"/>
      <c r="P23" s="34">
        <v>300000</v>
      </c>
      <c r="Q23" s="34"/>
      <c r="R23" s="34">
        <v>300000</v>
      </c>
    </row>
    <row r="24" spans="1:18" s="7" customFormat="1" ht="12.7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J24" s="13"/>
      <c r="K24" s="13"/>
      <c r="L24" s="34"/>
      <c r="M24" s="34"/>
      <c r="N24" s="34"/>
      <c r="O24" s="34"/>
      <c r="P24" s="34"/>
      <c r="Q24" s="34"/>
      <c r="R24" s="34"/>
    </row>
    <row r="25" spans="1:18" s="7" customFormat="1" ht="12.7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J25" s="13"/>
      <c r="K25" s="13"/>
      <c r="L25" s="34"/>
      <c r="M25" s="34"/>
      <c r="N25" s="34"/>
      <c r="O25" s="34"/>
      <c r="P25" s="34"/>
      <c r="Q25" s="34"/>
      <c r="R25" s="34"/>
    </row>
    <row r="26" spans="1:18" s="7" customFormat="1" ht="12.7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J26" s="13"/>
      <c r="K26" s="13"/>
      <c r="L26" s="34"/>
      <c r="M26" s="34"/>
      <c r="N26" s="34">
        <f t="shared" ref="N26:N38" si="1">P26-L26</f>
        <v>0</v>
      </c>
      <c r="O26" s="34"/>
      <c r="P26" s="34"/>
      <c r="Q26" s="34"/>
      <c r="R26" s="34"/>
    </row>
    <row r="27" spans="1:18" s="7" customFormat="1" ht="12.7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J27" s="13"/>
      <c r="K27" s="13"/>
      <c r="L27" s="34"/>
      <c r="M27" s="34"/>
      <c r="N27" s="34">
        <f t="shared" si="1"/>
        <v>0</v>
      </c>
      <c r="O27" s="34"/>
      <c r="P27" s="34"/>
      <c r="Q27" s="34"/>
      <c r="R27" s="34"/>
    </row>
    <row r="28" spans="1:18" s="7" customFormat="1" ht="12.7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J28" s="13"/>
      <c r="K28" s="13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13">
        <v>0</v>
      </c>
      <c r="K29" s="13"/>
      <c r="L29" s="34"/>
      <c r="M29" s="34"/>
      <c r="N29" s="34"/>
      <c r="O29" s="34"/>
      <c r="P29" s="34"/>
      <c r="Q29" s="34"/>
      <c r="R29" s="34"/>
    </row>
    <row r="30" spans="1:18" s="7" customFormat="1" ht="12.75" hidden="1" customHeight="1" x14ac:dyDescent="0.2">
      <c r="A30" s="31" t="s">
        <v>144</v>
      </c>
      <c r="B30" s="97"/>
      <c r="C30" s="97"/>
      <c r="D30" s="98"/>
      <c r="E30" s="261" t="s">
        <v>369</v>
      </c>
      <c r="F30" s="261"/>
      <c r="G30" s="261"/>
      <c r="H30" s="261"/>
      <c r="J30" s="34"/>
      <c r="K30" s="34"/>
      <c r="L30" s="34"/>
      <c r="M30" s="34"/>
      <c r="N30" s="34">
        <f t="shared" si="1"/>
        <v>0</v>
      </c>
      <c r="O30" s="34"/>
      <c r="P30" s="34"/>
      <c r="Q30" s="34"/>
      <c r="R30" s="34"/>
    </row>
    <row r="31" spans="1:18" s="7" customFormat="1" ht="12.75" hidden="1" customHeight="1" x14ac:dyDescent="0.2">
      <c r="A31" s="31" t="s">
        <v>23</v>
      </c>
      <c r="B31" s="97"/>
      <c r="C31" s="97"/>
      <c r="D31" s="98"/>
      <c r="E31" s="261" t="s">
        <v>370</v>
      </c>
      <c r="F31" s="261"/>
      <c r="G31" s="261"/>
      <c r="H31" s="261"/>
      <c r="J31" s="34"/>
      <c r="K31" s="34"/>
      <c r="L31" s="34"/>
      <c r="M31" s="34"/>
      <c r="N31" s="34">
        <f t="shared" si="1"/>
        <v>0</v>
      </c>
      <c r="O31" s="34"/>
      <c r="P31" s="34"/>
      <c r="Q31" s="34"/>
      <c r="R31" s="3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1170694</v>
      </c>
      <c r="K32" s="34"/>
      <c r="L32" s="34"/>
      <c r="M32" s="34"/>
      <c r="N32" s="34">
        <f>P32-L32</f>
        <v>1662233</v>
      </c>
      <c r="O32" s="34"/>
      <c r="P32" s="34">
        <v>1662233</v>
      </c>
      <c r="Q32" s="34"/>
      <c r="R32" s="77">
        <v>1727041</v>
      </c>
    </row>
    <row r="33" spans="1:18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170000</v>
      </c>
      <c r="K33" s="34"/>
      <c r="L33" s="34"/>
      <c r="M33" s="34"/>
      <c r="N33" s="34">
        <f t="shared" si="1"/>
        <v>250000</v>
      </c>
      <c r="O33" s="34"/>
      <c r="P33" s="34">
        <v>250000</v>
      </c>
      <c r="Q33" s="34"/>
      <c r="R33" s="34">
        <v>250000</v>
      </c>
    </row>
    <row r="34" spans="1:18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13">
        <v>1047145</v>
      </c>
      <c r="K34" s="13"/>
      <c r="L34" s="34">
        <v>1194646</v>
      </c>
      <c r="M34" s="34"/>
      <c r="N34" s="34">
        <f>P34-L34</f>
        <v>467587</v>
      </c>
      <c r="O34" s="34"/>
      <c r="P34" s="34">
        <v>1662233</v>
      </c>
      <c r="Q34" s="34"/>
      <c r="R34" s="34">
        <v>1727041</v>
      </c>
    </row>
    <row r="35" spans="1:18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1548746.42</v>
      </c>
      <c r="K35" s="34"/>
      <c r="L35" s="34">
        <v>857890.71</v>
      </c>
      <c r="M35" s="34"/>
      <c r="N35" s="34">
        <f t="shared" si="1"/>
        <v>1497067.4500000002</v>
      </c>
      <c r="O35" s="34"/>
      <c r="P35" s="34">
        <v>2354958.16</v>
      </c>
      <c r="Q35" s="34"/>
      <c r="R35" s="34">
        <v>2545810.64</v>
      </c>
    </row>
    <row r="36" spans="1:18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40500</v>
      </c>
      <c r="K36" s="34"/>
      <c r="L36" s="34">
        <v>20200</v>
      </c>
      <c r="M36" s="34"/>
      <c r="N36" s="34">
        <f t="shared" si="1"/>
        <v>39800</v>
      </c>
      <c r="O36" s="34"/>
      <c r="P36" s="34">
        <v>60000</v>
      </c>
      <c r="Q36" s="34"/>
      <c r="R36" s="34">
        <v>60000</v>
      </c>
    </row>
    <row r="37" spans="1:18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176740.77</v>
      </c>
      <c r="K37" s="34"/>
      <c r="L37" s="34">
        <v>136599.88</v>
      </c>
      <c r="M37" s="34"/>
      <c r="N37" s="34">
        <f t="shared" si="1"/>
        <v>253099.88</v>
      </c>
      <c r="O37" s="34"/>
      <c r="P37" s="34">
        <v>389699.76</v>
      </c>
      <c r="Q37" s="34"/>
      <c r="R37" s="34">
        <v>458320.41</v>
      </c>
    </row>
    <row r="38" spans="1:18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40500</v>
      </c>
      <c r="K38" s="34"/>
      <c r="L38" s="34">
        <v>20200</v>
      </c>
      <c r="M38" s="34"/>
      <c r="N38" s="34">
        <f t="shared" si="1"/>
        <v>39800</v>
      </c>
      <c r="O38" s="34"/>
      <c r="P38" s="34">
        <v>60000</v>
      </c>
      <c r="Q38" s="34"/>
      <c r="R38" s="34">
        <v>60000</v>
      </c>
    </row>
    <row r="39" spans="1:18" s="7" customFormat="1" ht="12.75" hidden="1" customHeight="1" x14ac:dyDescent="0.2">
      <c r="A39" s="31" t="s">
        <v>146</v>
      </c>
      <c r="B39" s="97"/>
      <c r="C39" s="97"/>
      <c r="D39" s="98"/>
      <c r="E39" s="261" t="s">
        <v>371</v>
      </c>
      <c r="F39" s="261"/>
      <c r="G39" s="261"/>
      <c r="H39" s="261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7" customFormat="1" ht="12.75" hidden="1" customHeight="1" x14ac:dyDescent="0.2">
      <c r="A40" s="31" t="s">
        <v>147</v>
      </c>
      <c r="B40" s="97"/>
      <c r="C40" s="97"/>
      <c r="D40" s="98"/>
      <c r="E40" s="261" t="s">
        <v>372</v>
      </c>
      <c r="F40" s="261"/>
      <c r="G40" s="261"/>
      <c r="H40" s="261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7" customFormat="1" ht="1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34"/>
      <c r="K41" s="34"/>
      <c r="L41" s="34"/>
      <c r="M41" s="34"/>
      <c r="N41" s="34">
        <f t="shared" ref="N41" si="2">P41-L41</f>
        <v>611143.87</v>
      </c>
      <c r="O41" s="34"/>
      <c r="P41" s="34">
        <v>611143.87</v>
      </c>
      <c r="Q41" s="34"/>
      <c r="R41" s="34"/>
    </row>
    <row r="42" spans="1:18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515000</v>
      </c>
      <c r="K42" s="34"/>
      <c r="L42" s="34"/>
      <c r="M42" s="34"/>
      <c r="N42" s="34">
        <f>P42-L42</f>
        <v>250000</v>
      </c>
      <c r="O42" s="34"/>
      <c r="P42" s="34">
        <v>250000</v>
      </c>
      <c r="Q42" s="34"/>
      <c r="R42" s="34">
        <v>345000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260" t="s">
        <v>589</v>
      </c>
      <c r="F43" s="260"/>
      <c r="G43" s="260"/>
      <c r="H43" s="260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2.75" hidden="1" customHeight="1" x14ac:dyDescent="0.2">
      <c r="A44" s="75"/>
      <c r="B44" s="97"/>
      <c r="C44" s="97"/>
      <c r="D44" s="98"/>
      <c r="E44" s="245"/>
      <c r="F44" s="245"/>
      <c r="G44" s="245"/>
      <c r="H44" s="245"/>
      <c r="J44" s="34"/>
      <c r="K44" s="34"/>
      <c r="L44" s="34"/>
      <c r="M44" s="34"/>
      <c r="N44" s="34"/>
      <c r="O44" s="34"/>
      <c r="P44" s="34"/>
      <c r="Q44" s="34"/>
      <c r="R44" s="34"/>
    </row>
    <row r="45" spans="1:18" s="7" customFormat="1" ht="15" hidden="1" customHeight="1" x14ac:dyDescent="0.2">
      <c r="A45" s="75" t="s">
        <v>838</v>
      </c>
      <c r="B45" s="97"/>
      <c r="C45" s="97"/>
      <c r="D45" s="98"/>
      <c r="E45" s="245"/>
      <c r="F45" s="245"/>
      <c r="G45" s="245"/>
      <c r="H45" s="245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7" customFormat="1" ht="15" hidden="1" customHeight="1" x14ac:dyDescent="0.2">
      <c r="A46" s="31" t="s">
        <v>13</v>
      </c>
      <c r="B46" s="97"/>
      <c r="C46" s="97"/>
      <c r="D46" s="98"/>
      <c r="E46" s="246" t="s">
        <v>314</v>
      </c>
      <c r="F46" s="246"/>
      <c r="G46" s="246"/>
      <c r="H46" s="246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hidden="1" customHeight="1" x14ac:dyDescent="0.2">
      <c r="A47" s="31" t="s">
        <v>14</v>
      </c>
      <c r="B47" s="97"/>
      <c r="C47" s="97"/>
      <c r="D47" s="98"/>
      <c r="E47" s="246" t="s">
        <v>315</v>
      </c>
      <c r="F47" s="246"/>
      <c r="G47" s="246"/>
      <c r="H47" s="246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12.75" hidden="1" customHeight="1" x14ac:dyDescent="0.2">
      <c r="A48" s="75"/>
      <c r="B48" s="97"/>
      <c r="C48" s="97"/>
      <c r="D48" s="98"/>
      <c r="E48" s="245"/>
      <c r="F48" s="245"/>
      <c r="G48" s="245"/>
      <c r="H48" s="245"/>
      <c r="J48" s="34"/>
      <c r="K48" s="34"/>
      <c r="L48" s="34"/>
      <c r="M48" s="34"/>
      <c r="N48" s="34"/>
      <c r="O48" s="34"/>
      <c r="P48" s="34"/>
      <c r="Q48" s="34"/>
      <c r="R48" s="34"/>
    </row>
    <row r="49" spans="1:22" s="7" customFormat="1" ht="18" customHeight="1" x14ac:dyDescent="0.2">
      <c r="A49" s="58" t="s">
        <v>35</v>
      </c>
      <c r="B49" s="24"/>
      <c r="C49" s="24"/>
      <c r="J49" s="136">
        <f>SUM(J18:J48)</f>
        <v>18829967.970000003</v>
      </c>
      <c r="K49" s="137"/>
      <c r="L49" s="136">
        <f>SUM(L18:L48)</f>
        <v>10178040.950000001</v>
      </c>
      <c r="M49" s="34"/>
      <c r="N49" s="136">
        <f>SUM(N18:N43)</f>
        <v>18953930.620000001</v>
      </c>
      <c r="O49" s="34"/>
      <c r="P49" s="136">
        <f>SUM(P18:P43)</f>
        <v>29131971.570000004</v>
      </c>
      <c r="Q49" s="34"/>
      <c r="R49" s="136">
        <f>SUM(R18:R43)</f>
        <v>29766213.720000003</v>
      </c>
      <c r="U49" s="7">
        <f>P49+7500</f>
        <v>29139471.570000004</v>
      </c>
      <c r="V49" s="7">
        <f>L49+7500</f>
        <v>10185540.950000001</v>
      </c>
    </row>
    <row r="50" spans="1:22" s="7" customFormat="1" ht="6" customHeight="1" x14ac:dyDescent="0.2">
      <c r="A50" s="17"/>
      <c r="B50" s="17"/>
      <c r="C50" s="17"/>
      <c r="J50" s="137"/>
      <c r="K50" s="137"/>
      <c r="L50" s="34"/>
      <c r="M50" s="34"/>
      <c r="N50" s="34"/>
      <c r="O50" s="34"/>
      <c r="P50" s="34"/>
      <c r="Q50" s="34"/>
      <c r="R50" s="34"/>
    </row>
    <row r="51" spans="1:22" s="7" customFormat="1" ht="18" customHeight="1" x14ac:dyDescent="0.2">
      <c r="A51" s="62" t="s">
        <v>187</v>
      </c>
      <c r="B51" s="12"/>
      <c r="C51" s="12"/>
      <c r="J51" s="34"/>
      <c r="K51" s="34"/>
      <c r="L51" s="34"/>
      <c r="M51" s="34"/>
      <c r="N51" s="34"/>
      <c r="O51" s="34"/>
      <c r="P51" s="34"/>
      <c r="Q51" s="34"/>
      <c r="R51" s="34"/>
    </row>
    <row r="52" spans="1:22" s="7" customFormat="1" ht="15" customHeight="1" x14ac:dyDescent="0.2">
      <c r="A52" s="31" t="s">
        <v>36</v>
      </c>
      <c r="B52" s="97"/>
      <c r="C52" s="97"/>
      <c r="D52" s="98"/>
      <c r="E52" s="261" t="s">
        <v>329</v>
      </c>
      <c r="F52" s="261"/>
      <c r="G52" s="261"/>
      <c r="H52" s="261"/>
      <c r="J52" s="34">
        <v>74410</v>
      </c>
      <c r="K52" s="34"/>
      <c r="L52" s="34">
        <v>15060</v>
      </c>
      <c r="M52" s="34"/>
      <c r="N52" s="34">
        <f t="shared" ref="N52:N82" si="3">P52-L52</f>
        <v>116140</v>
      </c>
      <c r="O52" s="34"/>
      <c r="P52" s="34">
        <v>131200</v>
      </c>
      <c r="Q52" s="34"/>
      <c r="R52" s="34">
        <v>131200</v>
      </c>
    </row>
    <row r="53" spans="1:22" s="7" customFormat="1" ht="12.75" hidden="1" customHeight="1" x14ac:dyDescent="0.2">
      <c r="A53" s="31" t="s">
        <v>37</v>
      </c>
      <c r="B53" s="97"/>
      <c r="C53" s="97"/>
      <c r="E53" s="261" t="s">
        <v>477</v>
      </c>
      <c r="F53" s="261"/>
      <c r="G53" s="261"/>
      <c r="H53" s="261"/>
      <c r="J53" s="34"/>
      <c r="K53" s="34"/>
      <c r="L53" s="34"/>
      <c r="M53" s="34"/>
      <c r="N53" s="34">
        <f t="shared" si="3"/>
        <v>0</v>
      </c>
      <c r="O53" s="34"/>
      <c r="P53" s="34"/>
      <c r="Q53" s="34"/>
      <c r="R53" s="34"/>
    </row>
    <row r="54" spans="1:22" s="7" customFormat="1" ht="12.75" hidden="1" customHeight="1" x14ac:dyDescent="0.2">
      <c r="A54" s="31" t="s">
        <v>38</v>
      </c>
      <c r="B54" s="97"/>
      <c r="C54" s="97"/>
      <c r="E54" s="261" t="s">
        <v>590</v>
      </c>
      <c r="F54" s="261"/>
      <c r="G54" s="261"/>
      <c r="H54" s="261"/>
      <c r="J54" s="34"/>
      <c r="K54" s="34"/>
      <c r="L54" s="34"/>
      <c r="M54" s="34"/>
      <c r="N54" s="34">
        <f t="shared" si="3"/>
        <v>0</v>
      </c>
      <c r="O54" s="34"/>
      <c r="P54" s="34"/>
      <c r="Q54" s="34"/>
      <c r="R54" s="34"/>
    </row>
    <row r="55" spans="1:22" s="7" customFormat="1" ht="12.75" hidden="1" customHeight="1" x14ac:dyDescent="0.2">
      <c r="A55" s="31" t="s">
        <v>141</v>
      </c>
      <c r="B55" s="97"/>
      <c r="C55" s="97"/>
      <c r="D55" s="98"/>
      <c r="E55" s="261" t="s">
        <v>607</v>
      </c>
      <c r="F55" s="261"/>
      <c r="G55" s="261"/>
      <c r="H55" s="261"/>
      <c r="J55" s="34"/>
      <c r="K55" s="34"/>
      <c r="L55" s="34"/>
      <c r="M55" s="34"/>
      <c r="N55" s="34">
        <f t="shared" si="3"/>
        <v>0</v>
      </c>
      <c r="O55" s="34"/>
      <c r="P55" s="34"/>
      <c r="Q55" s="34"/>
      <c r="R55" s="34"/>
    </row>
    <row r="56" spans="1:22" s="7" customFormat="1" ht="12.75" hidden="1" customHeight="1" x14ac:dyDescent="0.2">
      <c r="A56" s="31" t="s">
        <v>39</v>
      </c>
      <c r="B56" s="97"/>
      <c r="C56" s="97"/>
      <c r="D56" s="98"/>
      <c r="E56" s="261" t="s">
        <v>608</v>
      </c>
      <c r="F56" s="261"/>
      <c r="G56" s="261"/>
      <c r="H56" s="261"/>
      <c r="J56" s="34"/>
      <c r="K56" s="34"/>
      <c r="L56" s="34"/>
      <c r="M56" s="34"/>
      <c r="N56" s="34"/>
      <c r="O56" s="34"/>
      <c r="P56" s="34"/>
      <c r="Q56" s="34"/>
      <c r="R56" s="34"/>
    </row>
    <row r="57" spans="1:22" s="7" customFormat="1" ht="12.75" hidden="1" customHeight="1" x14ac:dyDescent="0.2">
      <c r="A57" s="31" t="s">
        <v>40</v>
      </c>
      <c r="B57" s="97"/>
      <c r="C57" s="97"/>
      <c r="D57" s="98"/>
      <c r="E57" s="261" t="s">
        <v>609</v>
      </c>
      <c r="F57" s="261"/>
      <c r="G57" s="261"/>
      <c r="H57" s="261"/>
      <c r="J57" s="34"/>
      <c r="K57" s="34"/>
      <c r="L57" s="34"/>
      <c r="M57" s="34"/>
      <c r="N57" s="34">
        <f t="shared" si="3"/>
        <v>0</v>
      </c>
      <c r="O57" s="34"/>
      <c r="P57" s="34"/>
      <c r="Q57" s="34"/>
      <c r="R57" s="34"/>
    </row>
    <row r="58" spans="1:22" s="7" customFormat="1" ht="12.75" hidden="1" customHeight="1" x14ac:dyDescent="0.2">
      <c r="A58" s="31" t="s">
        <v>41</v>
      </c>
      <c r="B58" s="97"/>
      <c r="C58" s="97"/>
      <c r="D58" s="98"/>
      <c r="E58" s="261" t="s">
        <v>610</v>
      </c>
      <c r="F58" s="261"/>
      <c r="G58" s="261"/>
      <c r="H58" s="261"/>
      <c r="J58" s="34"/>
      <c r="K58" s="34"/>
      <c r="L58" s="34"/>
      <c r="M58" s="34"/>
      <c r="N58" s="34">
        <f t="shared" si="3"/>
        <v>0</v>
      </c>
      <c r="O58" s="34"/>
      <c r="P58" s="34"/>
      <c r="Q58" s="34"/>
      <c r="R58" s="34"/>
    </row>
    <row r="59" spans="1:22" s="7" customFormat="1" ht="12.75" hidden="1" customHeight="1" x14ac:dyDescent="0.2">
      <c r="A59" s="31" t="s">
        <v>42</v>
      </c>
      <c r="B59" s="97"/>
      <c r="C59" s="97"/>
      <c r="D59" s="98"/>
      <c r="E59" s="261" t="s">
        <v>611</v>
      </c>
      <c r="F59" s="261"/>
      <c r="G59" s="261"/>
      <c r="H59" s="261"/>
      <c r="J59" s="34"/>
      <c r="K59" s="34"/>
      <c r="L59" s="34"/>
      <c r="M59" s="34"/>
      <c r="N59" s="34">
        <f t="shared" si="3"/>
        <v>0</v>
      </c>
      <c r="O59" s="34"/>
      <c r="P59" s="34"/>
      <c r="Q59" s="34"/>
      <c r="R59" s="34"/>
    </row>
    <row r="60" spans="1:22" s="7" customFormat="1" ht="12.75" hidden="1" customHeight="1" x14ac:dyDescent="0.2">
      <c r="A60" s="31" t="s">
        <v>87</v>
      </c>
      <c r="B60" s="97"/>
      <c r="C60" s="97"/>
      <c r="E60" s="261" t="s">
        <v>612</v>
      </c>
      <c r="F60" s="261"/>
      <c r="G60" s="261"/>
      <c r="H60" s="261"/>
      <c r="J60" s="34"/>
      <c r="K60" s="34"/>
      <c r="L60" s="34"/>
      <c r="M60" s="34"/>
      <c r="N60" s="34">
        <f t="shared" si="3"/>
        <v>0</v>
      </c>
      <c r="O60" s="34"/>
      <c r="P60" s="34"/>
      <c r="Q60" s="34"/>
      <c r="R60" s="34"/>
    </row>
    <row r="61" spans="1:22" s="7" customFormat="1" ht="12.75" hidden="1" customHeight="1" x14ac:dyDescent="0.2">
      <c r="A61" s="31" t="s">
        <v>149</v>
      </c>
      <c r="B61" s="97"/>
      <c r="C61" s="97"/>
      <c r="D61" s="98"/>
      <c r="E61" s="261" t="s">
        <v>613</v>
      </c>
      <c r="F61" s="261"/>
      <c r="G61" s="261"/>
      <c r="H61" s="261"/>
      <c r="J61" s="35"/>
      <c r="K61" s="35"/>
      <c r="L61" s="34"/>
      <c r="M61" s="34"/>
      <c r="N61" s="34">
        <f t="shared" si="3"/>
        <v>0</v>
      </c>
      <c r="O61" s="34"/>
      <c r="P61" s="34"/>
      <c r="Q61" s="34"/>
      <c r="R61" s="34"/>
    </row>
    <row r="62" spans="1:22" s="7" customFormat="1" ht="12.75" hidden="1" customHeight="1" x14ac:dyDescent="0.2">
      <c r="A62" s="31" t="s">
        <v>150</v>
      </c>
      <c r="B62" s="97"/>
      <c r="C62" s="97"/>
      <c r="D62" s="98"/>
      <c r="E62" s="261" t="s">
        <v>330</v>
      </c>
      <c r="F62" s="261"/>
      <c r="G62" s="261"/>
      <c r="H62" s="261"/>
      <c r="J62" s="35"/>
      <c r="K62" s="35"/>
      <c r="L62" s="34"/>
      <c r="M62" s="34"/>
      <c r="N62" s="34">
        <f t="shared" si="3"/>
        <v>0</v>
      </c>
      <c r="O62" s="34"/>
      <c r="P62" s="34"/>
      <c r="Q62" s="34"/>
      <c r="R62" s="34"/>
    </row>
    <row r="63" spans="1:22" s="7" customFormat="1" ht="15" customHeight="1" x14ac:dyDescent="0.2">
      <c r="A63" s="31" t="s">
        <v>43</v>
      </c>
      <c r="B63" s="97"/>
      <c r="C63" s="97"/>
      <c r="D63" s="98"/>
      <c r="E63" s="261" t="s">
        <v>335</v>
      </c>
      <c r="F63" s="261"/>
      <c r="G63" s="261"/>
      <c r="H63" s="261"/>
      <c r="J63" s="35">
        <v>2140.9</v>
      </c>
      <c r="K63" s="35"/>
      <c r="L63" s="34"/>
      <c r="M63" s="34"/>
      <c r="N63" s="34">
        <f t="shared" si="3"/>
        <v>60000</v>
      </c>
      <c r="O63" s="34"/>
      <c r="P63" s="34">
        <v>60000</v>
      </c>
      <c r="Q63" s="34"/>
      <c r="R63" s="34">
        <v>60000</v>
      </c>
    </row>
    <row r="64" spans="1:22" s="7" customFormat="1" ht="12.75" hidden="1" customHeight="1" x14ac:dyDescent="0.2">
      <c r="A64" s="31" t="s">
        <v>151</v>
      </c>
      <c r="B64" s="97"/>
      <c r="C64" s="97"/>
      <c r="D64" s="98"/>
      <c r="E64" s="261" t="s">
        <v>380</v>
      </c>
      <c r="F64" s="261"/>
      <c r="G64" s="261"/>
      <c r="H64" s="261"/>
      <c r="J64" s="34"/>
      <c r="K64" s="34"/>
      <c r="L64" s="34"/>
      <c r="M64" s="34"/>
      <c r="N64" s="34">
        <f t="shared" si="3"/>
        <v>0</v>
      </c>
      <c r="O64" s="34"/>
      <c r="P64" s="34"/>
      <c r="Q64" s="34"/>
      <c r="R64" s="34"/>
    </row>
    <row r="65" spans="1:18" s="7" customFormat="1" ht="12.75" hidden="1" customHeight="1" x14ac:dyDescent="0.2">
      <c r="A65" s="31" t="s">
        <v>152</v>
      </c>
      <c r="B65" s="97"/>
      <c r="C65" s="97"/>
      <c r="D65" s="98"/>
      <c r="E65" s="261" t="s">
        <v>381</v>
      </c>
      <c r="F65" s="261"/>
      <c r="G65" s="261"/>
      <c r="H65" s="261"/>
      <c r="J65" s="34"/>
      <c r="K65" s="34"/>
      <c r="L65" s="34"/>
      <c r="M65" s="34"/>
      <c r="N65" s="34">
        <f t="shared" si="3"/>
        <v>0</v>
      </c>
      <c r="O65" s="34"/>
      <c r="P65" s="34"/>
      <c r="Q65" s="34"/>
      <c r="R65" s="34"/>
    </row>
    <row r="66" spans="1:18" s="7" customFormat="1" ht="12.75" hidden="1" customHeight="1" x14ac:dyDescent="0.2">
      <c r="A66" s="31" t="s">
        <v>45</v>
      </c>
      <c r="B66" s="97"/>
      <c r="C66" s="97"/>
      <c r="D66" s="98"/>
      <c r="E66" s="261" t="s">
        <v>382</v>
      </c>
      <c r="F66" s="261"/>
      <c r="G66" s="261"/>
      <c r="H66" s="261"/>
      <c r="J66" s="34"/>
      <c r="K66" s="34"/>
      <c r="L66" s="34"/>
      <c r="M66" s="34"/>
      <c r="N66" s="34">
        <f t="shared" si="3"/>
        <v>0</v>
      </c>
      <c r="O66" s="34"/>
      <c r="P66" s="34"/>
      <c r="Q66" s="34"/>
      <c r="R66" s="34"/>
    </row>
    <row r="67" spans="1:18" s="7" customFormat="1" ht="12.75" hidden="1" customHeight="1" x14ac:dyDescent="0.2">
      <c r="A67" s="31" t="s">
        <v>153</v>
      </c>
      <c r="B67" s="97"/>
      <c r="C67" s="97"/>
      <c r="E67" s="261" t="s">
        <v>383</v>
      </c>
      <c r="F67" s="261"/>
      <c r="G67" s="261"/>
      <c r="H67" s="261"/>
      <c r="J67" s="34"/>
      <c r="K67" s="34"/>
      <c r="L67" s="34"/>
      <c r="M67" s="34"/>
      <c r="N67" s="34">
        <f t="shared" si="3"/>
        <v>0</v>
      </c>
      <c r="O67" s="34"/>
      <c r="P67" s="34"/>
      <c r="Q67" s="34"/>
      <c r="R67" s="34"/>
    </row>
    <row r="68" spans="1:18" s="7" customFormat="1" ht="12.75" hidden="1" customHeight="1" x14ac:dyDescent="0.2">
      <c r="A68" s="31" t="s">
        <v>50</v>
      </c>
      <c r="B68" s="97"/>
      <c r="C68" s="97"/>
      <c r="D68" s="98"/>
      <c r="E68" s="261" t="s">
        <v>384</v>
      </c>
      <c r="F68" s="261"/>
      <c r="G68" s="261"/>
      <c r="H68" s="261"/>
      <c r="J68" s="34"/>
      <c r="K68" s="34"/>
      <c r="L68" s="34"/>
      <c r="M68" s="34"/>
      <c r="N68" s="34">
        <f t="shared" si="3"/>
        <v>0</v>
      </c>
      <c r="O68" s="34"/>
      <c r="P68" s="34"/>
      <c r="Q68" s="34"/>
      <c r="R68" s="34"/>
    </row>
    <row r="69" spans="1:18" s="7" customFormat="1" ht="12.75" hidden="1" customHeight="1" x14ac:dyDescent="0.2">
      <c r="A69" s="31" t="s">
        <v>49</v>
      </c>
      <c r="B69" s="97"/>
      <c r="C69" s="97"/>
      <c r="D69" s="98"/>
      <c r="E69" s="261" t="s">
        <v>544</v>
      </c>
      <c r="F69" s="261"/>
      <c r="G69" s="261"/>
      <c r="H69" s="261"/>
      <c r="J69" s="34"/>
      <c r="K69" s="34"/>
      <c r="L69" s="34"/>
      <c r="M69" s="34"/>
      <c r="N69" s="34">
        <f t="shared" si="3"/>
        <v>0</v>
      </c>
      <c r="O69" s="34"/>
      <c r="P69" s="34"/>
      <c r="Q69" s="34"/>
      <c r="R69" s="34"/>
    </row>
    <row r="70" spans="1:18" s="7" customFormat="1" ht="12.75" hidden="1" customHeight="1" x14ac:dyDescent="0.2">
      <c r="A70" s="31" t="s">
        <v>51</v>
      </c>
      <c r="B70" s="97"/>
      <c r="C70" s="97"/>
      <c r="D70" s="98"/>
      <c r="E70" s="261" t="s">
        <v>545</v>
      </c>
      <c r="F70" s="261"/>
      <c r="G70" s="261"/>
      <c r="H70" s="261"/>
      <c r="J70" s="34"/>
      <c r="K70" s="34"/>
      <c r="L70" s="34"/>
      <c r="M70" s="34"/>
      <c r="N70" s="34">
        <f t="shared" si="3"/>
        <v>0</v>
      </c>
      <c r="O70" s="34"/>
      <c r="P70" s="34"/>
      <c r="Q70" s="34"/>
      <c r="R70" s="34"/>
    </row>
    <row r="71" spans="1:18" s="7" customFormat="1" ht="12.75" hidden="1" customHeight="1" x14ac:dyDescent="0.2">
      <c r="A71" s="31" t="s">
        <v>47</v>
      </c>
      <c r="B71" s="97"/>
      <c r="C71" s="97"/>
      <c r="D71" s="98"/>
      <c r="E71" s="261" t="s">
        <v>546</v>
      </c>
      <c r="F71" s="261"/>
      <c r="G71" s="261"/>
      <c r="H71" s="261"/>
      <c r="J71" s="34"/>
      <c r="K71" s="34"/>
      <c r="L71" s="34"/>
      <c r="M71" s="34"/>
      <c r="N71" s="34">
        <f t="shared" si="3"/>
        <v>0</v>
      </c>
      <c r="O71" s="34"/>
      <c r="P71" s="34"/>
      <c r="Q71" s="34"/>
      <c r="R71" s="34"/>
    </row>
    <row r="72" spans="1:18" s="7" customFormat="1" ht="15" customHeight="1" x14ac:dyDescent="0.2">
      <c r="A72" s="31" t="s">
        <v>52</v>
      </c>
      <c r="B72" s="97"/>
      <c r="C72" s="97"/>
      <c r="E72" s="261" t="s">
        <v>338</v>
      </c>
      <c r="F72" s="261"/>
      <c r="G72" s="261"/>
      <c r="H72" s="261"/>
      <c r="J72" s="34">
        <v>30000</v>
      </c>
      <c r="K72" s="34"/>
      <c r="L72" s="34"/>
      <c r="M72" s="34"/>
      <c r="N72" s="34">
        <f t="shared" si="3"/>
        <v>50000</v>
      </c>
      <c r="O72" s="34"/>
      <c r="P72" s="34">
        <v>50000</v>
      </c>
      <c r="Q72" s="34"/>
      <c r="R72" s="34">
        <v>45000</v>
      </c>
    </row>
    <row r="73" spans="1:18" s="7" customFormat="1" ht="12.75" hidden="1" customHeight="1" x14ac:dyDescent="0.2">
      <c r="A73" s="31" t="s">
        <v>54</v>
      </c>
      <c r="B73" s="97"/>
      <c r="C73" s="97"/>
      <c r="E73" s="261" t="s">
        <v>614</v>
      </c>
      <c r="F73" s="261"/>
      <c r="G73" s="261"/>
      <c r="H73" s="261"/>
      <c r="J73" s="34"/>
      <c r="K73" s="34"/>
      <c r="L73" s="34"/>
      <c r="M73" s="34"/>
      <c r="N73" s="34">
        <f t="shared" si="3"/>
        <v>0</v>
      </c>
      <c r="O73" s="34"/>
      <c r="P73" s="34"/>
      <c r="Q73" s="34"/>
      <c r="R73" s="34"/>
    </row>
    <row r="74" spans="1:18" s="7" customFormat="1" ht="12.75" hidden="1" customHeight="1" x14ac:dyDescent="0.2">
      <c r="A74" s="31" t="s">
        <v>55</v>
      </c>
      <c r="B74" s="97"/>
      <c r="C74" s="97"/>
      <c r="E74" s="261" t="s">
        <v>615</v>
      </c>
      <c r="F74" s="261"/>
      <c r="G74" s="261"/>
      <c r="H74" s="261"/>
      <c r="J74" s="34"/>
      <c r="K74" s="34"/>
      <c r="L74" s="34"/>
      <c r="M74" s="34"/>
      <c r="N74" s="34">
        <f t="shared" si="3"/>
        <v>0</v>
      </c>
      <c r="O74" s="34"/>
      <c r="P74" s="34"/>
      <c r="Q74" s="34"/>
      <c r="R74" s="34"/>
    </row>
    <row r="75" spans="1:18" s="7" customFormat="1" ht="12.75" hidden="1" customHeight="1" x14ac:dyDescent="0.2">
      <c r="A75" s="31" t="s">
        <v>56</v>
      </c>
      <c r="B75" s="97"/>
      <c r="C75" s="97"/>
      <c r="E75" s="261" t="s">
        <v>616</v>
      </c>
      <c r="F75" s="261"/>
      <c r="G75" s="261"/>
      <c r="H75" s="261"/>
      <c r="J75" s="34"/>
      <c r="K75" s="34"/>
      <c r="L75" s="34"/>
      <c r="M75" s="34"/>
      <c r="N75" s="34">
        <f t="shared" si="3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31" t="s">
        <v>57</v>
      </c>
      <c r="B76" s="97"/>
      <c r="C76" s="97"/>
      <c r="E76" s="261" t="s">
        <v>617</v>
      </c>
      <c r="F76" s="261"/>
      <c r="G76" s="261"/>
      <c r="H76" s="261"/>
      <c r="J76" s="34"/>
      <c r="K76" s="34"/>
      <c r="L76" s="34"/>
      <c r="M76" s="34"/>
      <c r="N76" s="34">
        <f t="shared" si="3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31" t="s">
        <v>65</v>
      </c>
      <c r="B77" s="97"/>
      <c r="C77" s="97"/>
      <c r="E77" s="261" t="s">
        <v>618</v>
      </c>
      <c r="F77" s="261"/>
      <c r="G77" s="261"/>
      <c r="H77" s="261"/>
      <c r="J77" s="34"/>
      <c r="K77" s="34"/>
      <c r="L77" s="34"/>
      <c r="M77" s="34"/>
      <c r="N77" s="34">
        <f t="shared" si="3"/>
        <v>0</v>
      </c>
      <c r="O77" s="34"/>
      <c r="P77" s="34"/>
      <c r="Q77" s="34"/>
      <c r="R77" s="34"/>
    </row>
    <row r="78" spans="1:18" s="7" customFormat="1" ht="15" customHeight="1" x14ac:dyDescent="0.2">
      <c r="A78" s="31" t="s">
        <v>60</v>
      </c>
      <c r="B78" s="97"/>
      <c r="C78" s="97"/>
      <c r="E78" s="261" t="s">
        <v>353</v>
      </c>
      <c r="F78" s="261"/>
      <c r="G78" s="261"/>
      <c r="H78" s="261"/>
      <c r="J78" s="34"/>
      <c r="K78" s="34"/>
      <c r="L78" s="34"/>
      <c r="M78" s="34"/>
      <c r="N78" s="34">
        <f t="shared" si="3"/>
        <v>1000000</v>
      </c>
      <c r="O78" s="34"/>
      <c r="P78" s="34">
        <v>1000000</v>
      </c>
      <c r="Q78" s="34"/>
      <c r="R78" s="34">
        <v>1000000</v>
      </c>
    </row>
    <row r="79" spans="1:18" s="7" customFormat="1" ht="12.75" hidden="1" customHeight="1" x14ac:dyDescent="0.2">
      <c r="A79" s="31" t="s">
        <v>61</v>
      </c>
      <c r="B79" s="97"/>
      <c r="C79" s="97"/>
      <c r="E79" s="261" t="s">
        <v>619</v>
      </c>
      <c r="F79" s="261"/>
      <c r="G79" s="261"/>
      <c r="H79" s="261"/>
      <c r="J79" s="34"/>
      <c r="K79" s="34"/>
      <c r="L79" s="34"/>
      <c r="M79" s="34"/>
      <c r="N79" s="34">
        <f t="shared" si="3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31" t="s">
        <v>62</v>
      </c>
      <c r="B80" s="97"/>
      <c r="C80" s="97"/>
      <c r="E80" s="261" t="s">
        <v>620</v>
      </c>
      <c r="F80" s="261"/>
      <c r="G80" s="261"/>
      <c r="H80" s="261"/>
      <c r="J80" s="34"/>
      <c r="K80" s="34"/>
      <c r="L80" s="34"/>
      <c r="M80" s="34"/>
      <c r="N80" s="34">
        <f t="shared" si="3"/>
        <v>0</v>
      </c>
      <c r="O80" s="34"/>
      <c r="P80" s="34"/>
      <c r="Q80" s="34"/>
      <c r="R80" s="34"/>
    </row>
    <row r="81" spans="1:18" s="7" customFormat="1" ht="12.75" hidden="1" customHeight="1" x14ac:dyDescent="0.2">
      <c r="A81" s="31" t="s">
        <v>154</v>
      </c>
      <c r="B81" s="97"/>
      <c r="C81" s="97"/>
      <c r="E81" s="261" t="s">
        <v>621</v>
      </c>
      <c r="F81" s="261"/>
      <c r="G81" s="261"/>
      <c r="H81" s="261"/>
      <c r="J81" s="34"/>
      <c r="K81" s="34"/>
      <c r="L81" s="34"/>
      <c r="M81" s="34"/>
      <c r="N81" s="34">
        <f t="shared" si="3"/>
        <v>0</v>
      </c>
      <c r="O81" s="34"/>
      <c r="P81" s="34"/>
      <c r="Q81" s="34"/>
      <c r="R81" s="34"/>
    </row>
    <row r="82" spans="1:18" s="7" customFormat="1" ht="12.75" hidden="1" customHeight="1" x14ac:dyDescent="0.2">
      <c r="A82" s="31" t="s">
        <v>155</v>
      </c>
      <c r="B82" s="97"/>
      <c r="C82" s="97"/>
      <c r="E82" s="261" t="s">
        <v>339</v>
      </c>
      <c r="F82" s="261"/>
      <c r="G82" s="261"/>
      <c r="H82" s="261"/>
      <c r="J82" s="34"/>
      <c r="K82" s="34"/>
      <c r="L82" s="34"/>
      <c r="M82" s="34"/>
      <c r="N82" s="34">
        <f t="shared" si="3"/>
        <v>0</v>
      </c>
      <c r="O82" s="34"/>
      <c r="P82" s="34"/>
      <c r="Q82" s="34"/>
      <c r="R82" s="34"/>
    </row>
    <row r="83" spans="1:18" s="7" customFormat="1" ht="12.75" hidden="1" customHeight="1" x14ac:dyDescent="0.2">
      <c r="A83" s="31" t="s">
        <v>62</v>
      </c>
      <c r="B83" s="97"/>
      <c r="C83" s="97"/>
      <c r="E83" s="261" t="s">
        <v>389</v>
      </c>
      <c r="F83" s="261"/>
      <c r="G83" s="261"/>
      <c r="H83" s="261"/>
      <c r="J83" s="34"/>
      <c r="K83" s="34"/>
      <c r="L83" s="34"/>
      <c r="M83" s="34"/>
      <c r="N83" s="34">
        <f t="shared" ref="N83:N119" si="4">P83-L83</f>
        <v>0</v>
      </c>
      <c r="O83" s="34"/>
      <c r="P83" s="34"/>
      <c r="Q83" s="34"/>
      <c r="R83" s="34"/>
    </row>
    <row r="84" spans="1:18" s="7" customFormat="1" ht="12.75" hidden="1" customHeight="1" x14ac:dyDescent="0.2">
      <c r="A84" s="31" t="s">
        <v>64</v>
      </c>
      <c r="B84" s="97"/>
      <c r="C84" s="97"/>
      <c r="E84" s="261" t="s">
        <v>390</v>
      </c>
      <c r="F84" s="261"/>
      <c r="G84" s="261"/>
      <c r="H84" s="261"/>
      <c r="J84" s="34"/>
      <c r="K84" s="34"/>
      <c r="L84" s="34"/>
      <c r="M84" s="34"/>
      <c r="N84" s="34">
        <f t="shared" si="4"/>
        <v>0</v>
      </c>
      <c r="O84" s="34"/>
      <c r="P84" s="34"/>
      <c r="Q84" s="34"/>
      <c r="R84" s="34"/>
    </row>
    <row r="85" spans="1:18" s="7" customFormat="1" ht="12.75" hidden="1" customHeight="1" x14ac:dyDescent="0.2">
      <c r="A85" s="31" t="s">
        <v>156</v>
      </c>
      <c r="B85" s="97"/>
      <c r="C85" s="97"/>
      <c r="E85" s="261" t="s">
        <v>391</v>
      </c>
      <c r="F85" s="261"/>
      <c r="G85" s="261"/>
      <c r="H85" s="261"/>
      <c r="J85" s="34"/>
      <c r="K85" s="34"/>
      <c r="L85" s="34"/>
      <c r="M85" s="34"/>
      <c r="N85" s="34">
        <f t="shared" si="4"/>
        <v>0</v>
      </c>
      <c r="O85" s="34"/>
      <c r="P85" s="34"/>
      <c r="Q85" s="34"/>
      <c r="R85" s="34"/>
    </row>
    <row r="86" spans="1:18" s="7" customFormat="1" ht="12.75" hidden="1" customHeight="1" x14ac:dyDescent="0.2">
      <c r="A86" s="31" t="s">
        <v>65</v>
      </c>
      <c r="B86" s="97"/>
      <c r="C86" s="97"/>
      <c r="E86" s="261" t="s">
        <v>392</v>
      </c>
      <c r="F86" s="261"/>
      <c r="G86" s="261"/>
      <c r="H86" s="261"/>
      <c r="J86" s="34"/>
      <c r="K86" s="34"/>
      <c r="L86" s="34"/>
      <c r="M86" s="34"/>
      <c r="N86" s="34">
        <f t="shared" si="4"/>
        <v>0</v>
      </c>
      <c r="O86" s="34"/>
      <c r="P86" s="34"/>
      <c r="Q86" s="34"/>
      <c r="R86" s="34"/>
    </row>
    <row r="87" spans="1:18" s="7" customFormat="1" ht="12.75" hidden="1" customHeight="1" x14ac:dyDescent="0.2">
      <c r="A87" s="31" t="s">
        <v>67</v>
      </c>
      <c r="B87" s="97"/>
      <c r="C87" s="97"/>
      <c r="E87" s="261" t="s">
        <v>393</v>
      </c>
      <c r="F87" s="261"/>
      <c r="G87" s="261"/>
      <c r="H87" s="261"/>
      <c r="J87" s="34"/>
      <c r="K87" s="34"/>
      <c r="L87" s="34"/>
      <c r="M87" s="34"/>
      <c r="N87" s="34">
        <f t="shared" si="4"/>
        <v>0</v>
      </c>
      <c r="O87" s="34"/>
      <c r="P87" s="34"/>
      <c r="Q87" s="34"/>
      <c r="R87" s="34"/>
    </row>
    <row r="88" spans="1:18" s="7" customFormat="1" ht="12.75" hidden="1" customHeight="1" x14ac:dyDescent="0.2">
      <c r="A88" s="31" t="s">
        <v>157</v>
      </c>
      <c r="B88" s="97"/>
      <c r="C88" s="97"/>
      <c r="E88" s="261" t="s">
        <v>394</v>
      </c>
      <c r="F88" s="261"/>
      <c r="G88" s="261"/>
      <c r="H88" s="261"/>
      <c r="J88" s="34"/>
      <c r="K88" s="34"/>
      <c r="L88" s="34"/>
      <c r="M88" s="34"/>
      <c r="N88" s="34">
        <f t="shared" si="4"/>
        <v>0</v>
      </c>
      <c r="O88" s="34"/>
      <c r="P88" s="34"/>
      <c r="Q88" s="34"/>
      <c r="R88" s="34"/>
    </row>
    <row r="89" spans="1:18" s="7" customFormat="1" ht="12.75" hidden="1" customHeight="1" x14ac:dyDescent="0.2">
      <c r="A89" s="31" t="s">
        <v>158</v>
      </c>
      <c r="B89" s="97"/>
      <c r="C89" s="97"/>
      <c r="E89" s="261" t="s">
        <v>395</v>
      </c>
      <c r="F89" s="261"/>
      <c r="G89" s="261"/>
      <c r="H89" s="261"/>
      <c r="J89" s="34"/>
      <c r="K89" s="34"/>
      <c r="L89" s="34"/>
      <c r="M89" s="34"/>
      <c r="N89" s="34">
        <f t="shared" si="4"/>
        <v>0</v>
      </c>
      <c r="O89" s="34"/>
      <c r="P89" s="34"/>
      <c r="Q89" s="34"/>
      <c r="R89" s="34"/>
    </row>
    <row r="90" spans="1:18" s="7" customFormat="1" ht="12.75" hidden="1" customHeight="1" x14ac:dyDescent="0.2">
      <c r="A90" s="31" t="s">
        <v>68</v>
      </c>
      <c r="B90" s="97"/>
      <c r="C90" s="97"/>
      <c r="E90" s="261" t="s">
        <v>396</v>
      </c>
      <c r="F90" s="261"/>
      <c r="G90" s="261"/>
      <c r="H90" s="261"/>
      <c r="J90" s="34"/>
      <c r="K90" s="34"/>
      <c r="L90" s="34"/>
      <c r="M90" s="34"/>
      <c r="N90" s="34">
        <f t="shared" si="4"/>
        <v>0</v>
      </c>
      <c r="O90" s="34"/>
      <c r="P90" s="34"/>
      <c r="Q90" s="34"/>
      <c r="R90" s="34"/>
    </row>
    <row r="91" spans="1:18" s="7" customFormat="1" ht="12.75" hidden="1" customHeight="1" x14ac:dyDescent="0.2">
      <c r="A91" s="31" t="s">
        <v>159</v>
      </c>
      <c r="B91" s="97"/>
      <c r="C91" s="97"/>
      <c r="E91" s="261" t="s">
        <v>397</v>
      </c>
      <c r="F91" s="261"/>
      <c r="G91" s="261"/>
      <c r="H91" s="261"/>
      <c r="J91" s="34"/>
      <c r="K91" s="34"/>
      <c r="L91" s="34"/>
      <c r="M91" s="34"/>
      <c r="N91" s="34">
        <f t="shared" si="4"/>
        <v>0</v>
      </c>
      <c r="O91" s="34"/>
      <c r="P91" s="34"/>
      <c r="Q91" s="34"/>
      <c r="R91" s="34"/>
    </row>
    <row r="92" spans="1:18" s="7" customFormat="1" ht="12.75" hidden="1" customHeight="1" x14ac:dyDescent="0.2">
      <c r="A92" s="31" t="s">
        <v>160</v>
      </c>
      <c r="B92" s="97"/>
      <c r="C92" s="97"/>
      <c r="E92" s="261" t="s">
        <v>340</v>
      </c>
      <c r="F92" s="261"/>
      <c r="G92" s="261"/>
      <c r="H92" s="261"/>
      <c r="J92" s="34"/>
      <c r="K92" s="34"/>
      <c r="L92" s="34"/>
      <c r="M92" s="34"/>
      <c r="N92" s="34">
        <f t="shared" si="4"/>
        <v>0</v>
      </c>
      <c r="O92" s="34"/>
      <c r="P92" s="34"/>
      <c r="Q92" s="34"/>
      <c r="R92" s="34"/>
    </row>
    <row r="93" spans="1:18" s="7" customFormat="1" ht="12.75" hidden="1" customHeight="1" x14ac:dyDescent="0.2">
      <c r="A93" s="31" t="s">
        <v>70</v>
      </c>
      <c r="B93" s="97"/>
      <c r="C93" s="97"/>
      <c r="E93" s="261" t="s">
        <v>398</v>
      </c>
      <c r="F93" s="261"/>
      <c r="G93" s="261"/>
      <c r="H93" s="261"/>
      <c r="J93" s="34"/>
      <c r="K93" s="34"/>
      <c r="L93" s="34"/>
      <c r="M93" s="34"/>
      <c r="N93" s="34">
        <f t="shared" si="4"/>
        <v>0</v>
      </c>
      <c r="O93" s="34"/>
      <c r="P93" s="34"/>
      <c r="Q93" s="34"/>
      <c r="R93" s="34"/>
    </row>
    <row r="94" spans="1:18" s="7" customFormat="1" ht="12.75" hidden="1" customHeight="1" x14ac:dyDescent="0.2">
      <c r="A94" s="31" t="s">
        <v>161</v>
      </c>
      <c r="B94" s="97"/>
      <c r="C94" s="97"/>
      <c r="E94" s="261" t="s">
        <v>399</v>
      </c>
      <c r="F94" s="261"/>
      <c r="G94" s="261"/>
      <c r="H94" s="261"/>
      <c r="J94" s="34"/>
      <c r="K94" s="34"/>
      <c r="L94" s="34"/>
      <c r="M94" s="34"/>
      <c r="N94" s="34">
        <f t="shared" si="4"/>
        <v>0</v>
      </c>
      <c r="O94" s="34"/>
      <c r="P94" s="34"/>
      <c r="Q94" s="34"/>
      <c r="R94" s="34"/>
    </row>
    <row r="95" spans="1:18" s="7" customFormat="1" ht="12.75" hidden="1" customHeight="1" x14ac:dyDescent="0.2">
      <c r="A95" s="31" t="s">
        <v>71</v>
      </c>
      <c r="B95" s="97"/>
      <c r="C95" s="97"/>
      <c r="E95" s="261" t="s">
        <v>400</v>
      </c>
      <c r="F95" s="261"/>
      <c r="G95" s="261"/>
      <c r="H95" s="261"/>
      <c r="J95" s="34"/>
      <c r="K95" s="34"/>
      <c r="L95" s="34"/>
      <c r="M95" s="34"/>
      <c r="N95" s="34">
        <f t="shared" si="4"/>
        <v>0</v>
      </c>
      <c r="O95" s="34"/>
      <c r="P95" s="34"/>
      <c r="Q95" s="34"/>
      <c r="R95" s="34"/>
    </row>
    <row r="96" spans="1:18" s="7" customFormat="1" ht="12.75" hidden="1" customHeight="1" x14ac:dyDescent="0.2">
      <c r="A96" s="31" t="s">
        <v>163</v>
      </c>
      <c r="B96" s="97"/>
      <c r="C96" s="97"/>
      <c r="E96" s="261" t="s">
        <v>401</v>
      </c>
      <c r="F96" s="261"/>
      <c r="G96" s="261"/>
      <c r="H96" s="261"/>
      <c r="J96" s="34"/>
      <c r="K96" s="34"/>
      <c r="L96" s="34"/>
      <c r="M96" s="34"/>
      <c r="N96" s="34">
        <f t="shared" si="4"/>
        <v>0</v>
      </c>
      <c r="O96" s="34"/>
      <c r="P96" s="34"/>
      <c r="Q96" s="34"/>
      <c r="R96" s="34"/>
    </row>
    <row r="97" spans="1:18" s="7" customFormat="1" ht="12.75" hidden="1" customHeight="1" x14ac:dyDescent="0.2">
      <c r="A97" s="31" t="s">
        <v>164</v>
      </c>
      <c r="B97" s="97"/>
      <c r="C97" s="97"/>
      <c r="E97" s="261" t="s">
        <v>402</v>
      </c>
      <c r="F97" s="261"/>
      <c r="G97" s="261"/>
      <c r="H97" s="261"/>
      <c r="J97" s="34"/>
      <c r="K97" s="34"/>
      <c r="L97" s="34"/>
      <c r="M97" s="34"/>
      <c r="N97" s="34">
        <f t="shared" si="4"/>
        <v>0</v>
      </c>
      <c r="O97" s="34"/>
      <c r="P97" s="34"/>
      <c r="Q97" s="34"/>
      <c r="R97" s="34"/>
    </row>
    <row r="98" spans="1:18" s="7" customFormat="1" ht="12.75" hidden="1" customHeight="1" x14ac:dyDescent="0.2">
      <c r="A98" s="31" t="s">
        <v>165</v>
      </c>
      <c r="B98" s="97"/>
      <c r="C98" s="97"/>
      <c r="E98" s="261" t="s">
        <v>403</v>
      </c>
      <c r="F98" s="261"/>
      <c r="G98" s="261"/>
      <c r="H98" s="261"/>
      <c r="J98" s="34"/>
      <c r="K98" s="34"/>
      <c r="L98" s="34"/>
      <c r="M98" s="34"/>
      <c r="N98" s="34">
        <f t="shared" si="4"/>
        <v>0</v>
      </c>
      <c r="O98" s="34"/>
      <c r="P98" s="34"/>
      <c r="Q98" s="34"/>
      <c r="R98" s="34"/>
    </row>
    <row r="99" spans="1:18" s="7" customFormat="1" ht="12.75" hidden="1" customHeight="1" x14ac:dyDescent="0.2">
      <c r="A99" s="31" t="s">
        <v>166</v>
      </c>
      <c r="B99" s="97"/>
      <c r="C99" s="97"/>
      <c r="E99" s="261" t="s">
        <v>404</v>
      </c>
      <c r="F99" s="261"/>
      <c r="G99" s="261"/>
      <c r="H99" s="261"/>
      <c r="J99" s="34"/>
      <c r="K99" s="34"/>
      <c r="L99" s="34"/>
      <c r="M99" s="34"/>
      <c r="N99" s="34">
        <f t="shared" si="4"/>
        <v>0</v>
      </c>
      <c r="O99" s="34"/>
      <c r="P99" s="34"/>
      <c r="Q99" s="34"/>
      <c r="R99" s="34"/>
    </row>
    <row r="100" spans="1:18" s="7" customFormat="1" ht="12.75" hidden="1" customHeight="1" x14ac:dyDescent="0.2">
      <c r="A100" s="31" t="s">
        <v>167</v>
      </c>
      <c r="B100" s="97"/>
      <c r="C100" s="97"/>
      <c r="E100" s="261" t="s">
        <v>405</v>
      </c>
      <c r="F100" s="261"/>
      <c r="G100" s="261"/>
      <c r="H100" s="261"/>
      <c r="J100" s="34"/>
      <c r="K100" s="34"/>
      <c r="L100" s="34"/>
      <c r="M100" s="34"/>
      <c r="N100" s="34">
        <f t="shared" si="4"/>
        <v>0</v>
      </c>
      <c r="O100" s="34"/>
      <c r="P100" s="34"/>
      <c r="Q100" s="34"/>
      <c r="R100" s="34"/>
    </row>
    <row r="101" spans="1:18" s="7" customFormat="1" ht="15" customHeight="1" x14ac:dyDescent="0.2">
      <c r="A101" s="31" t="s">
        <v>72</v>
      </c>
      <c r="B101" s="97"/>
      <c r="C101" s="97"/>
      <c r="E101" s="261" t="s">
        <v>348</v>
      </c>
      <c r="F101" s="261"/>
      <c r="G101" s="261"/>
      <c r="H101" s="261"/>
      <c r="J101" s="34">
        <v>4500</v>
      </c>
      <c r="K101" s="34"/>
      <c r="L101" s="34"/>
      <c r="M101" s="34"/>
      <c r="N101" s="34">
        <f t="shared" si="4"/>
        <v>50000</v>
      </c>
      <c r="O101" s="34"/>
      <c r="P101" s="34">
        <v>50000</v>
      </c>
      <c r="Q101" s="34"/>
      <c r="R101" s="34">
        <v>50000</v>
      </c>
    </row>
    <row r="102" spans="1:18" s="7" customFormat="1" ht="15" customHeight="1" x14ac:dyDescent="0.2">
      <c r="A102" s="31" t="s">
        <v>74</v>
      </c>
      <c r="B102" s="97"/>
      <c r="C102" s="97"/>
      <c r="E102" s="261" t="s">
        <v>415</v>
      </c>
      <c r="F102" s="261"/>
      <c r="G102" s="261"/>
      <c r="H102" s="261"/>
      <c r="J102" s="34"/>
      <c r="K102" s="34"/>
      <c r="L102" s="34"/>
      <c r="M102" s="34"/>
      <c r="N102" s="34">
        <f t="shared" si="4"/>
        <v>10000</v>
      </c>
      <c r="O102" s="34"/>
      <c r="P102" s="34">
        <v>10000</v>
      </c>
      <c r="Q102" s="34"/>
      <c r="R102" s="34">
        <v>10000</v>
      </c>
    </row>
    <row r="103" spans="1:18" s="7" customFormat="1" ht="12.75" hidden="1" customHeight="1" x14ac:dyDescent="0.2">
      <c r="A103" s="31" t="s">
        <v>75</v>
      </c>
      <c r="B103" s="97"/>
      <c r="C103" s="97"/>
      <c r="E103" s="261" t="s">
        <v>416</v>
      </c>
      <c r="F103" s="261"/>
      <c r="G103" s="261"/>
      <c r="H103" s="261"/>
      <c r="J103" s="34"/>
      <c r="K103" s="34"/>
      <c r="L103" s="34"/>
      <c r="M103" s="34"/>
      <c r="N103" s="34">
        <f t="shared" si="4"/>
        <v>0</v>
      </c>
      <c r="O103" s="34"/>
      <c r="P103" s="34"/>
      <c r="Q103" s="34"/>
      <c r="R103" s="34"/>
    </row>
    <row r="104" spans="1:18" s="7" customFormat="1" ht="12.75" hidden="1" customHeight="1" x14ac:dyDescent="0.2">
      <c r="A104" s="31" t="s">
        <v>76</v>
      </c>
      <c r="B104" s="97"/>
      <c r="C104" s="97"/>
      <c r="E104" s="261" t="s">
        <v>417</v>
      </c>
      <c r="F104" s="261"/>
      <c r="G104" s="261"/>
      <c r="H104" s="261"/>
      <c r="J104" s="34"/>
      <c r="K104" s="34"/>
      <c r="L104" s="34"/>
      <c r="M104" s="34"/>
      <c r="N104" s="34">
        <f t="shared" si="4"/>
        <v>0</v>
      </c>
      <c r="O104" s="34"/>
      <c r="P104" s="34"/>
      <c r="Q104" s="34"/>
      <c r="R104" s="34"/>
    </row>
    <row r="105" spans="1:18" s="7" customFormat="1" ht="12.75" hidden="1" customHeight="1" x14ac:dyDescent="0.2">
      <c r="A105" s="31" t="s">
        <v>164</v>
      </c>
      <c r="B105" s="97"/>
      <c r="C105" s="97"/>
      <c r="E105" s="261" t="s">
        <v>418</v>
      </c>
      <c r="F105" s="261"/>
      <c r="G105" s="261"/>
      <c r="H105" s="261"/>
      <c r="J105" s="34"/>
      <c r="K105" s="34"/>
      <c r="L105" s="34"/>
      <c r="M105" s="34"/>
      <c r="N105" s="34">
        <f t="shared" si="4"/>
        <v>0</v>
      </c>
      <c r="O105" s="34"/>
      <c r="P105" s="34"/>
      <c r="Q105" s="34"/>
      <c r="R105" s="34"/>
    </row>
    <row r="106" spans="1:18" s="7" customFormat="1" ht="12.75" hidden="1" customHeight="1" x14ac:dyDescent="0.2">
      <c r="A106" s="31" t="s">
        <v>77</v>
      </c>
      <c r="B106" s="97"/>
      <c r="C106" s="97"/>
      <c r="E106" s="261" t="s">
        <v>419</v>
      </c>
      <c r="F106" s="261"/>
      <c r="G106" s="261"/>
      <c r="H106" s="261"/>
      <c r="J106" s="34"/>
      <c r="K106" s="34"/>
      <c r="L106" s="34"/>
      <c r="M106" s="34"/>
      <c r="N106" s="34">
        <f t="shared" si="4"/>
        <v>0</v>
      </c>
      <c r="O106" s="34"/>
      <c r="P106" s="34"/>
      <c r="Q106" s="34"/>
      <c r="R106" s="34"/>
    </row>
    <row r="107" spans="1:18" s="7" customFormat="1" ht="12.75" hidden="1" customHeight="1" x14ac:dyDescent="0.2">
      <c r="A107" s="31" t="s">
        <v>79</v>
      </c>
      <c r="B107" s="97"/>
      <c r="C107" s="97"/>
      <c r="E107" s="261" t="s">
        <v>420</v>
      </c>
      <c r="F107" s="261"/>
      <c r="G107" s="261"/>
      <c r="H107" s="261"/>
      <c r="J107" s="34"/>
      <c r="K107" s="34"/>
      <c r="L107" s="34"/>
      <c r="M107" s="34"/>
      <c r="N107" s="34">
        <f t="shared" si="4"/>
        <v>0</v>
      </c>
      <c r="O107" s="34"/>
      <c r="P107" s="34"/>
      <c r="Q107" s="34"/>
      <c r="R107" s="34"/>
    </row>
    <row r="108" spans="1:18" s="7" customFormat="1" ht="12.75" hidden="1" customHeight="1" x14ac:dyDescent="0.2">
      <c r="A108" s="31" t="s">
        <v>168</v>
      </c>
      <c r="B108" s="97"/>
      <c r="C108" s="97"/>
      <c r="E108" s="261" t="s">
        <v>421</v>
      </c>
      <c r="F108" s="261"/>
      <c r="G108" s="261"/>
      <c r="H108" s="261"/>
      <c r="J108" s="34"/>
      <c r="K108" s="34"/>
      <c r="L108" s="34"/>
      <c r="M108" s="34"/>
      <c r="N108" s="34">
        <f t="shared" si="4"/>
        <v>0</v>
      </c>
      <c r="O108" s="34"/>
      <c r="P108" s="34"/>
      <c r="Q108" s="34"/>
      <c r="R108" s="34"/>
    </row>
    <row r="109" spans="1:18" s="7" customFormat="1" ht="12.75" hidden="1" customHeight="1" x14ac:dyDescent="0.2">
      <c r="A109" s="31" t="s">
        <v>169</v>
      </c>
      <c r="B109" s="97"/>
      <c r="C109" s="97"/>
      <c r="E109" s="261" t="s">
        <v>422</v>
      </c>
      <c r="F109" s="261"/>
      <c r="G109" s="261"/>
      <c r="H109" s="261"/>
      <c r="J109" s="34"/>
      <c r="K109" s="34"/>
      <c r="L109" s="34"/>
      <c r="M109" s="34"/>
      <c r="N109" s="34">
        <f t="shared" si="4"/>
        <v>0</v>
      </c>
      <c r="O109" s="34"/>
      <c r="P109" s="34"/>
      <c r="Q109" s="34"/>
      <c r="R109" s="34"/>
    </row>
    <row r="110" spans="1:18" s="7" customFormat="1" ht="12.75" hidden="1" customHeight="1" x14ac:dyDescent="0.2">
      <c r="A110" s="31" t="s">
        <v>170</v>
      </c>
      <c r="B110" s="97"/>
      <c r="C110" s="97"/>
      <c r="E110" s="261" t="s">
        <v>423</v>
      </c>
      <c r="F110" s="261"/>
      <c r="G110" s="261"/>
      <c r="H110" s="261"/>
      <c r="J110" s="34"/>
      <c r="K110" s="34"/>
      <c r="L110" s="34"/>
      <c r="M110" s="34"/>
      <c r="N110" s="34">
        <f t="shared" si="4"/>
        <v>0</v>
      </c>
      <c r="O110" s="34"/>
      <c r="P110" s="34"/>
      <c r="Q110" s="34"/>
      <c r="R110" s="34"/>
    </row>
    <row r="111" spans="1:18" s="7" customFormat="1" ht="12.75" hidden="1" customHeight="1" x14ac:dyDescent="0.2">
      <c r="A111" s="31" t="s">
        <v>80</v>
      </c>
      <c r="B111" s="97"/>
      <c r="C111" s="97"/>
      <c r="E111" s="261" t="s">
        <v>424</v>
      </c>
      <c r="F111" s="261"/>
      <c r="G111" s="261"/>
      <c r="H111" s="261"/>
      <c r="J111" s="34"/>
      <c r="K111" s="34"/>
      <c r="L111" s="34"/>
      <c r="M111" s="34"/>
      <c r="N111" s="34">
        <f t="shared" si="4"/>
        <v>0</v>
      </c>
      <c r="O111" s="34"/>
      <c r="P111" s="34"/>
      <c r="Q111" s="34"/>
      <c r="R111" s="34"/>
    </row>
    <row r="112" spans="1:18" s="7" customFormat="1" ht="12.75" hidden="1" customHeight="1" x14ac:dyDescent="0.2">
      <c r="A112" s="31" t="s">
        <v>82</v>
      </c>
      <c r="B112" s="97"/>
      <c r="C112" s="97"/>
      <c r="E112" s="261" t="s">
        <v>425</v>
      </c>
      <c r="F112" s="261"/>
      <c r="G112" s="261"/>
      <c r="H112" s="261"/>
      <c r="J112" s="34"/>
      <c r="K112" s="34"/>
      <c r="L112" s="34"/>
      <c r="M112" s="34"/>
      <c r="N112" s="34">
        <f t="shared" si="4"/>
        <v>0</v>
      </c>
      <c r="O112" s="34"/>
      <c r="P112" s="34"/>
      <c r="Q112" s="34"/>
      <c r="R112" s="34"/>
    </row>
    <row r="113" spans="1:21" s="7" customFormat="1" ht="12.75" hidden="1" customHeight="1" x14ac:dyDescent="0.2">
      <c r="A113" s="31" t="s">
        <v>84</v>
      </c>
      <c r="B113" s="97"/>
      <c r="C113" s="97"/>
      <c r="E113" s="261" t="s">
        <v>426</v>
      </c>
      <c r="F113" s="261"/>
      <c r="G113" s="261"/>
      <c r="H113" s="261"/>
      <c r="J113" s="34"/>
      <c r="K113" s="34"/>
      <c r="L113" s="34"/>
      <c r="M113" s="34"/>
      <c r="N113" s="34">
        <f t="shared" si="4"/>
        <v>0</v>
      </c>
      <c r="O113" s="34"/>
      <c r="P113" s="34"/>
      <c r="Q113" s="34"/>
      <c r="R113" s="34"/>
    </row>
    <row r="114" spans="1:21" s="7" customFormat="1" ht="12.75" hidden="1" customHeight="1" x14ac:dyDescent="0.2">
      <c r="A114" s="31" t="s">
        <v>85</v>
      </c>
      <c r="B114" s="97"/>
      <c r="C114" s="97"/>
      <c r="E114" s="261" t="s">
        <v>427</v>
      </c>
      <c r="F114" s="261"/>
      <c r="G114" s="261"/>
      <c r="H114" s="261"/>
      <c r="J114" s="34"/>
      <c r="K114" s="34"/>
      <c r="L114" s="34"/>
      <c r="M114" s="34"/>
      <c r="N114" s="34">
        <f t="shared" si="4"/>
        <v>0</v>
      </c>
      <c r="O114" s="34"/>
      <c r="P114" s="34"/>
      <c r="Q114" s="34"/>
      <c r="R114" s="34"/>
    </row>
    <row r="115" spans="1:21" s="7" customFormat="1" ht="12.75" hidden="1" customHeight="1" x14ac:dyDescent="0.2">
      <c r="A115" s="31" t="s">
        <v>171</v>
      </c>
      <c r="B115" s="97"/>
      <c r="C115" s="97"/>
      <c r="E115" s="261" t="s">
        <v>428</v>
      </c>
      <c r="F115" s="261"/>
      <c r="G115" s="261"/>
      <c r="H115" s="261"/>
      <c r="J115" s="34"/>
      <c r="K115" s="34"/>
      <c r="L115" s="34"/>
      <c r="M115" s="34"/>
      <c r="N115" s="34">
        <f t="shared" si="4"/>
        <v>0</v>
      </c>
      <c r="O115" s="34"/>
      <c r="P115" s="34"/>
      <c r="Q115" s="34"/>
      <c r="R115" s="34"/>
    </row>
    <row r="116" spans="1:21" s="7" customFormat="1" ht="12.75" hidden="1" customHeight="1" x14ac:dyDescent="0.2">
      <c r="A116" s="31" t="s">
        <v>172</v>
      </c>
      <c r="B116" s="97"/>
      <c r="C116" s="97"/>
      <c r="E116" s="261" t="s">
        <v>429</v>
      </c>
      <c r="F116" s="261"/>
      <c r="G116" s="261"/>
      <c r="H116" s="261"/>
      <c r="J116" s="34"/>
      <c r="K116" s="34"/>
      <c r="L116" s="34"/>
      <c r="M116" s="34"/>
      <c r="N116" s="34">
        <f t="shared" si="4"/>
        <v>0</v>
      </c>
      <c r="O116" s="34"/>
      <c r="P116" s="34"/>
      <c r="Q116" s="34"/>
      <c r="R116" s="34"/>
    </row>
    <row r="117" spans="1:21" s="7" customFormat="1" ht="12.75" hidden="1" customHeight="1" x14ac:dyDescent="0.2">
      <c r="A117" s="31" t="s">
        <v>86</v>
      </c>
      <c r="B117" s="97"/>
      <c r="C117" s="97"/>
      <c r="E117" s="261" t="s">
        <v>622</v>
      </c>
      <c r="F117" s="261"/>
      <c r="G117" s="261"/>
      <c r="H117" s="261"/>
      <c r="J117" s="34"/>
      <c r="K117" s="34"/>
      <c r="L117" s="34"/>
      <c r="M117" s="34"/>
      <c r="N117" s="34">
        <f t="shared" si="4"/>
        <v>0</v>
      </c>
      <c r="O117" s="34"/>
      <c r="P117" s="34"/>
      <c r="Q117" s="34"/>
      <c r="R117" s="34"/>
    </row>
    <row r="118" spans="1:21" s="7" customFormat="1" ht="15" customHeight="1" x14ac:dyDescent="0.2">
      <c r="A118" s="31" t="s">
        <v>61</v>
      </c>
      <c r="B118" s="97"/>
      <c r="C118" s="97"/>
      <c r="E118" s="261" t="s">
        <v>354</v>
      </c>
      <c r="F118" s="261"/>
      <c r="G118" s="261"/>
      <c r="H118" s="261"/>
      <c r="J118" s="34"/>
      <c r="K118" s="34"/>
      <c r="L118" s="34"/>
      <c r="M118" s="34"/>
      <c r="N118" s="34">
        <f t="shared" si="4"/>
        <v>10000</v>
      </c>
      <c r="O118" s="34"/>
      <c r="P118" s="34">
        <v>10000</v>
      </c>
      <c r="Q118" s="34"/>
      <c r="R118" s="247">
        <v>10000</v>
      </c>
    </row>
    <row r="119" spans="1:21" s="7" customFormat="1" ht="15" customHeight="1" x14ac:dyDescent="0.2">
      <c r="A119" s="31" t="s">
        <v>245</v>
      </c>
      <c r="B119" s="97"/>
      <c r="C119" s="97"/>
      <c r="E119" s="261" t="s">
        <v>360</v>
      </c>
      <c r="F119" s="261"/>
      <c r="G119" s="261"/>
      <c r="H119" s="261"/>
      <c r="J119" s="34"/>
      <c r="K119" s="34"/>
      <c r="L119" s="34"/>
      <c r="M119" s="34"/>
      <c r="N119" s="34">
        <f t="shared" si="4"/>
        <v>5000</v>
      </c>
      <c r="O119" s="34"/>
      <c r="P119" s="34">
        <v>5000</v>
      </c>
      <c r="Q119" s="34"/>
      <c r="R119" s="148">
        <v>5000</v>
      </c>
      <c r="U119" s="7">
        <v>314050</v>
      </c>
    </row>
    <row r="120" spans="1:21" s="7" customFormat="1" ht="18" customHeight="1" x14ac:dyDescent="0.2">
      <c r="A120" s="276" t="s">
        <v>190</v>
      </c>
      <c r="B120" s="276"/>
      <c r="C120" s="276"/>
      <c r="J120" s="136">
        <f>SUM(J52:J119)</f>
        <v>111050.9</v>
      </c>
      <c r="K120" s="137"/>
      <c r="L120" s="136">
        <f>SUM(L52:L119)</f>
        <v>15060</v>
      </c>
      <c r="M120" s="34"/>
      <c r="N120" s="136">
        <f>SUM(N52:N119)</f>
        <v>1301140</v>
      </c>
      <c r="O120" s="34"/>
      <c r="P120" s="136">
        <f>SUM(P52:P119)</f>
        <v>1316200</v>
      </c>
      <c r="Q120" s="34"/>
      <c r="R120" s="136">
        <f>SUM(R52:R119)</f>
        <v>1311200</v>
      </c>
      <c r="U120" s="7">
        <f>N120-U119</f>
        <v>987090</v>
      </c>
    </row>
    <row r="121" spans="1:21" s="7" customFormat="1" ht="6" hidden="1" customHeight="1" x14ac:dyDescent="0.2">
      <c r="A121" s="19"/>
      <c r="B121" s="19"/>
      <c r="C121" s="19"/>
      <c r="J121" s="137"/>
      <c r="K121" s="137"/>
      <c r="L121" s="34"/>
      <c r="M121" s="34"/>
      <c r="N121" s="34"/>
      <c r="O121" s="34"/>
      <c r="P121" s="152"/>
      <c r="Q121" s="34"/>
      <c r="R121" s="34"/>
    </row>
    <row r="122" spans="1:21" s="7" customFormat="1" ht="12" hidden="1" customHeight="1" x14ac:dyDescent="0.2">
      <c r="A122" s="63" t="s">
        <v>188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21" s="7" customFormat="1" ht="12" hidden="1" customHeight="1" x14ac:dyDescent="0.2">
      <c r="A123" s="75" t="s">
        <v>108</v>
      </c>
      <c r="E123" s="98">
        <v>5</v>
      </c>
      <c r="F123" s="99" t="s">
        <v>28</v>
      </c>
      <c r="G123" s="98" t="s">
        <v>7</v>
      </c>
      <c r="H123" s="98" t="s">
        <v>17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21" s="7" customFormat="1" ht="12" hidden="1" customHeight="1" x14ac:dyDescent="0.2">
      <c r="A124" s="75" t="s">
        <v>179</v>
      </c>
      <c r="E124" s="98">
        <v>5</v>
      </c>
      <c r="F124" s="99" t="s">
        <v>28</v>
      </c>
      <c r="G124" s="98" t="s">
        <v>7</v>
      </c>
      <c r="H124" s="98" t="s">
        <v>63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21" s="7" customFormat="1" ht="12" hidden="1" customHeight="1" x14ac:dyDescent="0.2">
      <c r="A125" s="75" t="s">
        <v>180</v>
      </c>
      <c r="E125" s="98">
        <v>5</v>
      </c>
      <c r="F125" s="99" t="s">
        <v>28</v>
      </c>
      <c r="G125" s="98" t="s">
        <v>7</v>
      </c>
      <c r="H125" s="100" t="s">
        <v>48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21" s="7" customFormat="1" ht="12" hidden="1" customHeight="1" x14ac:dyDescent="0.2">
      <c r="A126" s="75" t="s">
        <v>180</v>
      </c>
      <c r="E126" s="98">
        <v>5</v>
      </c>
      <c r="F126" s="99" t="s">
        <v>28</v>
      </c>
      <c r="G126" s="98" t="s">
        <v>7</v>
      </c>
      <c r="H126" s="100" t="s">
        <v>48</v>
      </c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21" s="7" customFormat="1" ht="12" hidden="1" customHeight="1" x14ac:dyDescent="0.2">
      <c r="A127" s="75" t="s">
        <v>181</v>
      </c>
      <c r="E127" s="98">
        <v>5</v>
      </c>
      <c r="F127" s="99" t="s">
        <v>28</v>
      </c>
      <c r="G127" s="98" t="s">
        <v>7</v>
      </c>
      <c r="H127" s="98" t="s">
        <v>10</v>
      </c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21" s="7" customFormat="1" ht="12" hidden="1" customHeight="1" x14ac:dyDescent="0.2">
      <c r="A128" s="75" t="s">
        <v>180</v>
      </c>
      <c r="E128" s="98">
        <v>5</v>
      </c>
      <c r="F128" s="99" t="s">
        <v>28</v>
      </c>
      <c r="G128" s="98" t="s">
        <v>7</v>
      </c>
      <c r="H128" s="100" t="s">
        <v>48</v>
      </c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2" hidden="1" customHeight="1" x14ac:dyDescent="0.2">
      <c r="A129" s="75" t="s">
        <v>182</v>
      </c>
      <c r="E129" s="98">
        <v>5</v>
      </c>
      <c r="F129" s="99" t="s">
        <v>28</v>
      </c>
      <c r="G129" s="98" t="s">
        <v>7</v>
      </c>
      <c r="H129" s="98" t="s">
        <v>8</v>
      </c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2" hidden="1" customHeight="1" x14ac:dyDescent="0.2">
      <c r="A130" s="75" t="s">
        <v>183</v>
      </c>
      <c r="E130" s="98">
        <v>5</v>
      </c>
      <c r="F130" s="99" t="s">
        <v>28</v>
      </c>
      <c r="G130" s="98" t="s">
        <v>7</v>
      </c>
      <c r="H130" s="98" t="s">
        <v>15</v>
      </c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s="7" customFormat="1" ht="18.95" hidden="1" customHeight="1" x14ac:dyDescent="0.2">
      <c r="A131" s="58" t="s">
        <v>184</v>
      </c>
      <c r="J131" s="145">
        <f>SUM(J123:J130)</f>
        <v>0</v>
      </c>
      <c r="K131" s="146"/>
      <c r="L131" s="145">
        <f>SUM(L123:L130)</f>
        <v>0</v>
      </c>
      <c r="M131" s="146"/>
      <c r="N131" s="145">
        <f>SUM(N123:N130)</f>
        <v>0</v>
      </c>
      <c r="O131" s="146"/>
      <c r="P131" s="145">
        <f>SUM(P123:P130)</f>
        <v>0</v>
      </c>
      <c r="Q131" s="146"/>
      <c r="R131" s="145">
        <f>SUM(R123:R130)</f>
        <v>0</v>
      </c>
    </row>
    <row r="132" spans="1:18" s="7" customFormat="1" ht="6" customHeight="1" x14ac:dyDescent="0.2"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8" customHeight="1" x14ac:dyDescent="0.2">
      <c r="A133" s="62" t="s">
        <v>189</v>
      </c>
      <c r="B133" s="11"/>
      <c r="C133" s="11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.75" hidden="1" customHeight="1" x14ac:dyDescent="0.2">
      <c r="A134" s="64" t="s">
        <v>89</v>
      </c>
      <c r="B134" s="9"/>
      <c r="C134" s="9"/>
      <c r="E134" s="98">
        <v>1</v>
      </c>
      <c r="F134" s="99" t="s">
        <v>12</v>
      </c>
      <c r="G134" s="98" t="s">
        <v>53</v>
      </c>
      <c r="H134" s="100" t="s">
        <v>10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12.75" hidden="1" customHeight="1" x14ac:dyDescent="0.2">
      <c r="A135" s="75" t="s">
        <v>91</v>
      </c>
      <c r="B135" s="97"/>
      <c r="C135" s="97"/>
      <c r="E135" s="98">
        <v>1</v>
      </c>
      <c r="F135" s="99" t="s">
        <v>92</v>
      </c>
      <c r="G135" s="98" t="s">
        <v>7</v>
      </c>
      <c r="H135" s="98" t="s">
        <v>8</v>
      </c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2.75" hidden="1" customHeight="1" x14ac:dyDescent="0.2">
      <c r="A136" s="75" t="s">
        <v>93</v>
      </c>
      <c r="B136" s="97"/>
      <c r="C136" s="97"/>
      <c r="E136" s="98">
        <v>1</v>
      </c>
      <c r="F136" s="99" t="s">
        <v>92</v>
      </c>
      <c r="G136" s="98" t="s">
        <v>33</v>
      </c>
      <c r="H136" s="98" t="s">
        <v>8</v>
      </c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1:18" s="7" customFormat="1" ht="12.75" hidden="1" customHeight="1" x14ac:dyDescent="0.2">
      <c r="A137" s="75" t="s">
        <v>94</v>
      </c>
      <c r="B137" s="102"/>
      <c r="C137" s="102"/>
      <c r="E137" s="98">
        <v>1</v>
      </c>
      <c r="F137" s="99" t="s">
        <v>92</v>
      </c>
      <c r="G137" s="98" t="s">
        <v>33</v>
      </c>
      <c r="H137" s="98" t="s">
        <v>48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18" s="7" customFormat="1" ht="15" customHeight="1" x14ac:dyDescent="0.2">
      <c r="A138" s="31" t="s">
        <v>95</v>
      </c>
      <c r="B138" s="102"/>
      <c r="C138" s="102"/>
      <c r="D138" s="99"/>
      <c r="E138" s="261" t="s">
        <v>361</v>
      </c>
      <c r="F138" s="261"/>
      <c r="G138" s="261"/>
      <c r="H138" s="261"/>
      <c r="J138" s="34"/>
      <c r="K138" s="34"/>
      <c r="L138" s="34"/>
      <c r="M138" s="34"/>
      <c r="N138" s="34">
        <f t="shared" ref="N138:N139" si="5">P138-L138</f>
        <v>73850</v>
      </c>
      <c r="O138" s="34"/>
      <c r="P138" s="34">
        <v>73850</v>
      </c>
      <c r="Q138" s="34"/>
      <c r="R138" s="34"/>
    </row>
    <row r="139" spans="1:18" s="7" customFormat="1" ht="15" customHeight="1" x14ac:dyDescent="0.2">
      <c r="A139" s="31" t="s">
        <v>96</v>
      </c>
      <c r="B139" s="97"/>
      <c r="C139" s="97"/>
      <c r="E139" s="261" t="s">
        <v>367</v>
      </c>
      <c r="F139" s="261"/>
      <c r="G139" s="261"/>
      <c r="H139" s="261"/>
      <c r="J139" s="34"/>
      <c r="K139" s="34"/>
      <c r="L139" s="34"/>
      <c r="M139" s="34"/>
      <c r="N139" s="34">
        <f t="shared" si="5"/>
        <v>120000</v>
      </c>
      <c r="O139" s="34"/>
      <c r="P139" s="34">
        <v>120000</v>
      </c>
      <c r="Q139" s="34"/>
      <c r="R139" s="34"/>
    </row>
    <row r="140" spans="1:18" s="7" customFormat="1" ht="12.75" hidden="1" customHeight="1" x14ac:dyDescent="0.2">
      <c r="A140" s="75" t="s">
        <v>97</v>
      </c>
      <c r="B140" s="102"/>
      <c r="C140" s="102"/>
      <c r="E140" s="260" t="s">
        <v>623</v>
      </c>
      <c r="F140" s="260"/>
      <c r="G140" s="260"/>
      <c r="H140" s="260"/>
      <c r="J140" s="34"/>
      <c r="K140" s="34"/>
      <c r="L140" s="34"/>
      <c r="M140" s="34"/>
      <c r="N140" s="34">
        <f>P140-L140</f>
        <v>0</v>
      </c>
      <c r="O140" s="34"/>
      <c r="P140" s="34"/>
      <c r="Q140" s="34"/>
      <c r="R140" s="34"/>
    </row>
    <row r="141" spans="1:18" s="7" customFormat="1" ht="12.75" hidden="1" customHeight="1" x14ac:dyDescent="0.2">
      <c r="A141" s="75" t="s">
        <v>98</v>
      </c>
      <c r="B141" s="102"/>
      <c r="C141" s="102"/>
      <c r="D141" s="99"/>
      <c r="E141" s="260" t="s">
        <v>624</v>
      </c>
      <c r="F141" s="260"/>
      <c r="G141" s="260"/>
      <c r="H141" s="260"/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18" s="7" customFormat="1" ht="12.75" hidden="1" customHeight="1" x14ac:dyDescent="0.2">
      <c r="A142" s="75" t="s">
        <v>99</v>
      </c>
      <c r="B142" s="97"/>
      <c r="C142" s="97"/>
      <c r="E142" s="260" t="s">
        <v>625</v>
      </c>
      <c r="F142" s="260"/>
      <c r="G142" s="260"/>
      <c r="H142" s="260"/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1:18" s="7" customFormat="1" ht="12.75" hidden="1" customHeight="1" x14ac:dyDescent="0.2">
      <c r="A143" s="75" t="s">
        <v>174</v>
      </c>
      <c r="B143" s="97"/>
      <c r="C143" s="97"/>
      <c r="E143" s="260" t="s">
        <v>626</v>
      </c>
      <c r="F143" s="260"/>
      <c r="G143" s="260"/>
      <c r="H143" s="260"/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s="7" customFormat="1" ht="12.75" hidden="1" customHeight="1" x14ac:dyDescent="0.2">
      <c r="A144" s="75" t="s">
        <v>175</v>
      </c>
      <c r="B144" s="97"/>
      <c r="C144" s="97"/>
      <c r="E144" s="260" t="s">
        <v>627</v>
      </c>
      <c r="F144" s="260"/>
      <c r="G144" s="260"/>
      <c r="H144" s="260"/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1:22" s="7" customFormat="1" ht="12.75" hidden="1" customHeight="1" x14ac:dyDescent="0.2">
      <c r="A145" s="75" t="s">
        <v>176</v>
      </c>
      <c r="B145" s="97"/>
      <c r="C145" s="97"/>
      <c r="E145" s="260" t="s">
        <v>628</v>
      </c>
      <c r="F145" s="260"/>
      <c r="G145" s="260"/>
      <c r="H145" s="260"/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22" s="7" customFormat="1" ht="12.75" hidden="1" customHeight="1" x14ac:dyDescent="0.2">
      <c r="A146" s="75" t="s">
        <v>100</v>
      </c>
      <c r="B146" s="97"/>
      <c r="C146" s="97"/>
      <c r="E146" s="260" t="s">
        <v>629</v>
      </c>
      <c r="F146" s="260"/>
      <c r="G146" s="260"/>
      <c r="H146" s="260"/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22" s="7" customFormat="1" ht="12.75" hidden="1" customHeight="1" x14ac:dyDescent="0.2">
      <c r="A147" s="75" t="s">
        <v>102</v>
      </c>
      <c r="B147" s="97"/>
      <c r="C147" s="97"/>
      <c r="E147" s="260" t="s">
        <v>630</v>
      </c>
      <c r="F147" s="260"/>
      <c r="G147" s="260"/>
      <c r="H147" s="260"/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1:22" s="7" customFormat="1" ht="12.75" hidden="1" customHeight="1" x14ac:dyDescent="0.2">
      <c r="A148" s="75" t="s">
        <v>103</v>
      </c>
      <c r="B148" s="97"/>
      <c r="C148" s="97"/>
      <c r="E148" s="260" t="s">
        <v>362</v>
      </c>
      <c r="F148" s="260"/>
      <c r="G148" s="260"/>
      <c r="H148" s="260"/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1:22" s="7" customFormat="1" ht="12.75" hidden="1" customHeight="1" x14ac:dyDescent="0.2">
      <c r="A149" s="75" t="s">
        <v>104</v>
      </c>
      <c r="B149" s="97"/>
      <c r="C149" s="97"/>
      <c r="D149" s="99"/>
      <c r="E149" s="260" t="s">
        <v>363</v>
      </c>
      <c r="F149" s="260"/>
      <c r="G149" s="260"/>
      <c r="H149" s="260"/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1:22" s="7" customFormat="1" ht="12.75" hidden="1" customHeight="1" x14ac:dyDescent="0.2">
      <c r="A150" s="75" t="s">
        <v>105</v>
      </c>
      <c r="B150" s="97"/>
      <c r="C150" s="97"/>
      <c r="D150" s="99"/>
      <c r="E150" s="260" t="s">
        <v>631</v>
      </c>
      <c r="F150" s="260"/>
      <c r="G150" s="260"/>
      <c r="H150" s="260"/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22" s="7" customFormat="1" ht="12.75" hidden="1" customHeight="1" x14ac:dyDescent="0.2">
      <c r="A151" s="75" t="s">
        <v>106</v>
      </c>
      <c r="B151" s="97"/>
      <c r="C151" s="97"/>
      <c r="D151" s="99"/>
      <c r="E151" s="260" t="s">
        <v>632</v>
      </c>
      <c r="F151" s="260"/>
      <c r="G151" s="260"/>
      <c r="H151" s="260"/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1:22" s="7" customFormat="1" ht="12.75" hidden="1" customHeight="1" x14ac:dyDescent="0.2">
      <c r="A152" s="75" t="s">
        <v>177</v>
      </c>
      <c r="B152" s="97"/>
      <c r="C152" s="97"/>
      <c r="D152" s="99"/>
      <c r="E152" s="260" t="s">
        <v>633</v>
      </c>
      <c r="F152" s="260"/>
      <c r="G152" s="260"/>
      <c r="H152" s="260"/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1:22" s="7" customFormat="1" ht="12.75" hidden="1" customHeight="1" x14ac:dyDescent="0.2">
      <c r="A153" s="75" t="s">
        <v>178</v>
      </c>
      <c r="B153" s="97"/>
      <c r="C153" s="97"/>
      <c r="D153" s="99"/>
      <c r="E153" s="260" t="s">
        <v>634</v>
      </c>
      <c r="F153" s="260"/>
      <c r="G153" s="260"/>
      <c r="H153" s="260"/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1:22" s="25" customFormat="1" ht="18" customHeight="1" x14ac:dyDescent="0.2">
      <c r="A154" s="58" t="s">
        <v>107</v>
      </c>
      <c r="B154" s="24"/>
      <c r="C154" s="24"/>
      <c r="J154" s="20"/>
      <c r="K154" s="21"/>
      <c r="L154" s="20"/>
      <c r="M154" s="146"/>
      <c r="N154" s="20">
        <f>SUM(N135:N149)</f>
        <v>193850</v>
      </c>
      <c r="O154" s="146"/>
      <c r="P154" s="20">
        <f>SUM(P135:P149)</f>
        <v>193850</v>
      </c>
      <c r="Q154" s="146"/>
      <c r="R154" s="20"/>
      <c r="U154" s="25">
        <f>L156+7500</f>
        <v>10200600.950000001</v>
      </c>
    </row>
    <row r="155" spans="1:22" s="7" customFormat="1" ht="6" customHeight="1" x14ac:dyDescent="0.2">
      <c r="J155" s="34"/>
      <c r="K155" s="34"/>
      <c r="L155" s="34"/>
      <c r="M155" s="34"/>
      <c r="N155" s="34"/>
      <c r="O155" s="34"/>
      <c r="P155" s="34"/>
      <c r="Q155" s="34"/>
      <c r="R155" s="34"/>
    </row>
    <row r="156" spans="1:22" s="7" customFormat="1" ht="20.100000000000001" customHeight="1" thickBot="1" x14ac:dyDescent="0.25">
      <c r="A156" s="11" t="s">
        <v>109</v>
      </c>
      <c r="B156" s="26"/>
      <c r="C156" s="26"/>
      <c r="J156" s="27">
        <f>J49+J120+J131+J154</f>
        <v>18941018.870000001</v>
      </c>
      <c r="K156" s="21"/>
      <c r="L156" s="27">
        <f>L49+L120+L131+L154</f>
        <v>10193100.950000001</v>
      </c>
      <c r="M156" s="34"/>
      <c r="N156" s="27">
        <f>N49+N120+N131+N154</f>
        <v>20448920.620000001</v>
      </c>
      <c r="O156" s="34"/>
      <c r="P156" s="27">
        <f>P49+P120+P131+P154</f>
        <v>30642021.570000004</v>
      </c>
      <c r="Q156" s="34"/>
      <c r="R156" s="27">
        <f>R49+R120+R131+R154</f>
        <v>31077413.720000003</v>
      </c>
      <c r="U156" s="7">
        <v>7500</v>
      </c>
    </row>
    <row r="157" spans="1:22" s="7" customFormat="1" ht="13.5" thickTop="1" x14ac:dyDescent="0.2">
      <c r="A157" s="29"/>
      <c r="B157" s="29"/>
      <c r="C157" s="29"/>
      <c r="D157" s="32"/>
      <c r="E157" s="29"/>
      <c r="F157" s="29"/>
      <c r="H157" s="33"/>
      <c r="I157" s="33"/>
      <c r="J157" s="33"/>
      <c r="K157" s="33"/>
      <c r="L157" s="33"/>
      <c r="M157" s="33"/>
      <c r="U157" s="7">
        <f>P156+U156</f>
        <v>30649521.570000004</v>
      </c>
      <c r="V157" s="7">
        <f>N156-314050</f>
        <v>20134870.620000001</v>
      </c>
    </row>
    <row r="158" spans="1:22" s="7" customFormat="1" x14ac:dyDescent="0.2"/>
    <row r="159" spans="1:22" s="7" customFormat="1" x14ac:dyDescent="0.2"/>
    <row r="160" spans="1:22" x14ac:dyDescent="0.2">
      <c r="A160" s="261" t="s">
        <v>844</v>
      </c>
      <c r="B160" s="261"/>
      <c r="C160" s="261"/>
      <c r="D160" s="31"/>
      <c r="E160" s="30"/>
      <c r="G160" s="29"/>
      <c r="I160" s="29"/>
      <c r="J160" s="261" t="s">
        <v>845</v>
      </c>
      <c r="K160" s="261"/>
      <c r="L160" s="261"/>
      <c r="M160" s="42"/>
      <c r="N160" s="44"/>
      <c r="O160" s="44"/>
      <c r="P160" s="263" t="s">
        <v>134</v>
      </c>
      <c r="Q160" s="263"/>
      <c r="R160" s="263"/>
    </row>
    <row r="161" spans="1:18" x14ac:dyDescent="0.2">
      <c r="A161" s="45"/>
      <c r="D161" s="31"/>
      <c r="E161" s="46"/>
      <c r="G161" s="29"/>
      <c r="I161" s="29"/>
      <c r="J161" s="142"/>
      <c r="M161" s="28"/>
      <c r="N161" s="34"/>
      <c r="O161" s="34"/>
      <c r="P161" s="46"/>
    </row>
    <row r="162" spans="1:18" x14ac:dyDescent="0.2">
      <c r="A162" s="45"/>
      <c r="D162" s="31"/>
      <c r="E162" s="46"/>
      <c r="G162" s="29"/>
      <c r="I162" s="29"/>
      <c r="J162" s="142"/>
      <c r="M162" s="81"/>
      <c r="N162" s="34"/>
      <c r="O162" s="34"/>
      <c r="P162" s="46"/>
    </row>
    <row r="163" spans="1:18" x14ac:dyDescent="0.2">
      <c r="A163" s="47"/>
      <c r="D163" s="29"/>
      <c r="E163" s="48"/>
      <c r="G163" s="29"/>
      <c r="I163" s="29"/>
      <c r="J163" s="29"/>
      <c r="M163" s="29"/>
      <c r="P163" s="48"/>
    </row>
    <row r="164" spans="1:18" x14ac:dyDescent="0.2">
      <c r="A164" s="275" t="s">
        <v>263</v>
      </c>
      <c r="B164" s="275"/>
      <c r="C164" s="275"/>
      <c r="D164" s="50"/>
      <c r="E164" s="51"/>
      <c r="G164" s="29"/>
      <c r="I164" s="29"/>
      <c r="J164" s="275" t="s">
        <v>271</v>
      </c>
      <c r="K164" s="275"/>
      <c r="L164" s="275"/>
      <c r="M164" s="52"/>
      <c r="N164" s="54"/>
      <c r="O164" s="54"/>
      <c r="P164" s="264" t="s">
        <v>816</v>
      </c>
      <c r="Q164" s="264"/>
      <c r="R164" s="264"/>
    </row>
    <row r="165" spans="1:18" x14ac:dyDescent="0.2">
      <c r="A165" s="261" t="s">
        <v>826</v>
      </c>
      <c r="B165" s="261"/>
      <c r="C165" s="261"/>
      <c r="D165" s="29"/>
      <c r="E165" s="30"/>
      <c r="G165" s="29"/>
      <c r="I165" s="29"/>
      <c r="J165" s="261" t="s">
        <v>254</v>
      </c>
      <c r="K165" s="261"/>
      <c r="L165" s="261"/>
      <c r="M165" s="31"/>
      <c r="N165" s="33"/>
      <c r="O165" s="33"/>
      <c r="P165" s="265" t="s">
        <v>138</v>
      </c>
      <c r="Q165" s="265"/>
      <c r="R165" s="265"/>
    </row>
    <row r="167" spans="1:18" x14ac:dyDescent="0.2">
      <c r="J167" s="1">
        <v>7500</v>
      </c>
    </row>
    <row r="168" spans="1:18" x14ac:dyDescent="0.2">
      <c r="J168" s="1">
        <f>J156+J167</f>
        <v>18948518.870000001</v>
      </c>
    </row>
  </sheetData>
  <customSheetViews>
    <customSheetView guid="{1998FCB8-1FEB-4076-ACE6-A225EE4366B3}" showPageBreaks="1" printArea="1" hiddenRows="1" view="pageBreakPreview">
      <pane xSplit="1" ySplit="15" topLeftCell="B41" activePane="bottomRight" state="frozen"/>
      <selection pane="bottomRight" activeCell="R18" sqref="R18:R42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18" sqref="R18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6" activePane="bottomRight" state="frozen"/>
      <selection pane="bottomRight" activeCell="R149" sqref="R149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3" activePane="bottomRight" state="frozen"/>
      <selection pane="bottomRight" activeCell="R112" sqref="R1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2" sqref="C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5" activePane="bottomRight" state="frozen"/>
      <selection pane="bottomRight" activeCell="R18" sqref="R18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5" activePane="bottomRight" state="frozen"/>
      <selection pane="bottomRight" activeCell="R18" sqref="R18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41" activePane="bottomRight" state="frozen"/>
      <selection pane="bottomRight" activeCell="L21" sqref="L21"/>
      <pageMargins left="0.75" right="0.5" top="1" bottom="1" header="0.75" footer="0.5"/>
      <printOptions horizontalCentered="1"/>
      <pageSetup paperSize="5" scale="90" orientation="landscape" horizontalDpi="4294967292" verticalDpi="300" r:id="rId8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33" activePane="bottomRight" state="frozen"/>
      <selection pane="bottomRight" activeCell="J74" sqref="J74"/>
      <pageMargins left="0.75" right="0.5" top="1" bottom="1" header="0.75" footer="0.5"/>
      <printOptions horizontalCentered="1"/>
      <pageSetup paperSize="5" scale="90" orientation="landscape" horizontalDpi="4294967292" verticalDpi="300" r:id="rId9"/>
      <headerFooter alignWithMargins="0">
        <oddHeader xml:space="preserve">&amp;R&amp;"Arial,Bold"&amp;10     </oddHeader>
        <oddFooter>&amp;C&amp;"Arial Narrow,Regular"&amp;9Page &amp;P of &amp;N</oddFooter>
      </headerFooter>
    </customSheetView>
  </customSheetViews>
  <mergeCells count="128">
    <mergeCell ref="A15:C15"/>
    <mergeCell ref="E15:H15"/>
    <mergeCell ref="A120:C120"/>
    <mergeCell ref="A3:S3"/>
    <mergeCell ref="A4:S4"/>
    <mergeCell ref="L11:P11"/>
    <mergeCell ref="A13:C13"/>
    <mergeCell ref="E13:H13"/>
    <mergeCell ref="P12:P14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5:H35"/>
    <mergeCell ref="E36:H36"/>
    <mergeCell ref="E37:H37"/>
    <mergeCell ref="P160:R160"/>
    <mergeCell ref="P164:R164"/>
    <mergeCell ref="P165:R165"/>
    <mergeCell ref="A160:C160"/>
    <mergeCell ref="A164:C164"/>
    <mergeCell ref="A165:C165"/>
    <mergeCell ref="J160:L160"/>
    <mergeCell ref="J164:L164"/>
    <mergeCell ref="J165:L165"/>
    <mergeCell ref="E38:H38"/>
    <mergeCell ref="E39:H39"/>
    <mergeCell ref="E30:H30"/>
    <mergeCell ref="E31:H31"/>
    <mergeCell ref="E32:H32"/>
    <mergeCell ref="E33:H33"/>
    <mergeCell ref="E34:H34"/>
    <mergeCell ref="E53:H53"/>
    <mergeCell ref="E54:H54"/>
    <mergeCell ref="E55:H55"/>
    <mergeCell ref="E56:H56"/>
    <mergeCell ref="E57:H57"/>
    <mergeCell ref="E40:H40"/>
    <mergeCell ref="E41:H41"/>
    <mergeCell ref="E42:H42"/>
    <mergeCell ref="E43:H43"/>
    <mergeCell ref="E52:H52"/>
    <mergeCell ref="E63:H63"/>
    <mergeCell ref="E64:H64"/>
    <mergeCell ref="E65:H65"/>
    <mergeCell ref="E66:H66"/>
    <mergeCell ref="E67:H67"/>
    <mergeCell ref="E58:H58"/>
    <mergeCell ref="E59:H59"/>
    <mergeCell ref="E60:H60"/>
    <mergeCell ref="E61:H61"/>
    <mergeCell ref="E62:H62"/>
    <mergeCell ref="E72:H72"/>
    <mergeCell ref="E73:H73"/>
    <mergeCell ref="E74:H74"/>
    <mergeCell ref="E75:H75"/>
    <mergeCell ref="E76:H76"/>
    <mergeCell ref="E68:H68"/>
    <mergeCell ref="E69:H69"/>
    <mergeCell ref="E70:H70"/>
    <mergeCell ref="E71:H71"/>
    <mergeCell ref="E82:H82"/>
    <mergeCell ref="E83:H83"/>
    <mergeCell ref="E84:H84"/>
    <mergeCell ref="E85:H85"/>
    <mergeCell ref="E86:H86"/>
    <mergeCell ref="E77:H77"/>
    <mergeCell ref="E78:H78"/>
    <mergeCell ref="E79:H79"/>
    <mergeCell ref="E80:H80"/>
    <mergeCell ref="E81:H81"/>
    <mergeCell ref="E92:H92"/>
    <mergeCell ref="E93:H93"/>
    <mergeCell ref="E94:H94"/>
    <mergeCell ref="E95:H95"/>
    <mergeCell ref="E96:H96"/>
    <mergeCell ref="E87:H87"/>
    <mergeCell ref="E88:H88"/>
    <mergeCell ref="E89:H89"/>
    <mergeCell ref="E90:H90"/>
    <mergeCell ref="E91:H91"/>
    <mergeCell ref="E102:H102"/>
    <mergeCell ref="E103:H103"/>
    <mergeCell ref="E104:H104"/>
    <mergeCell ref="E105:H105"/>
    <mergeCell ref="E106:H106"/>
    <mergeCell ref="E97:H97"/>
    <mergeCell ref="E98:H98"/>
    <mergeCell ref="E99:H99"/>
    <mergeCell ref="E100:H100"/>
    <mergeCell ref="E101:H101"/>
    <mergeCell ref="E112:H112"/>
    <mergeCell ref="E113:H113"/>
    <mergeCell ref="E114:H114"/>
    <mergeCell ref="E115:H115"/>
    <mergeCell ref="E116:H116"/>
    <mergeCell ref="E107:H107"/>
    <mergeCell ref="E108:H108"/>
    <mergeCell ref="E109:H109"/>
    <mergeCell ref="E110:H110"/>
    <mergeCell ref="E111:H111"/>
    <mergeCell ref="E140:H140"/>
    <mergeCell ref="E141:H141"/>
    <mergeCell ref="E142:H142"/>
    <mergeCell ref="E143:H143"/>
    <mergeCell ref="E144:H144"/>
    <mergeCell ref="E117:H117"/>
    <mergeCell ref="E118:H118"/>
    <mergeCell ref="E119:H119"/>
    <mergeCell ref="E138:H138"/>
    <mergeCell ref="E139:H139"/>
    <mergeCell ref="E150:H150"/>
    <mergeCell ref="E151:H151"/>
    <mergeCell ref="E152:H152"/>
    <mergeCell ref="E153:H153"/>
    <mergeCell ref="E145:H145"/>
    <mergeCell ref="E146:H146"/>
    <mergeCell ref="E147:H147"/>
    <mergeCell ref="E148:H148"/>
    <mergeCell ref="E149:H149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   </oddHeader>
    <oddFooter>&amp;C&amp;"Arial Narrow,Regular"&amp;9Page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7"/>
  <sheetViews>
    <sheetView view="pageBreakPreview" zoomScaleNormal="85" zoomScaleSheetLayoutView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P65" sqref="P65:R65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113</v>
      </c>
      <c r="H6" s="3"/>
      <c r="I6" s="3"/>
      <c r="R6" s="70"/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115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69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">
        <v>306</v>
      </c>
      <c r="K13" s="39"/>
      <c r="L13" s="39" t="s">
        <v>307</v>
      </c>
      <c r="M13" s="39"/>
      <c r="N13" s="39" t="s">
        <v>307</v>
      </c>
      <c r="O13" s="39"/>
      <c r="P13" s="274"/>
      <c r="Q13" s="40"/>
      <c r="R13" s="39">
        <v>2022</v>
      </c>
    </row>
    <row r="14" spans="1:19" ht="15" customHeight="1" x14ac:dyDescent="0.2">
      <c r="A14" s="170"/>
      <c r="B14" s="170"/>
      <c r="C14" s="170"/>
      <c r="D14" s="9"/>
      <c r="E14" s="170"/>
      <c r="F14" s="170"/>
      <c r="G14" s="170"/>
      <c r="H14" s="170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2.75" customHeight="1" x14ac:dyDescent="0.2">
      <c r="A17" s="62" t="s">
        <v>187</v>
      </c>
      <c r="B17" s="12"/>
      <c r="C17" s="12"/>
    </row>
    <row r="18" spans="1:18" s="7" customFormat="1" ht="12.75" hidden="1" customHeight="1" x14ac:dyDescent="0.2">
      <c r="A18" s="61" t="s">
        <v>43</v>
      </c>
      <c r="B18" s="36"/>
      <c r="C18" s="36"/>
      <c r="D18" s="14"/>
      <c r="E18" s="14">
        <v>5</v>
      </c>
      <c r="F18" s="15" t="s">
        <v>12</v>
      </c>
      <c r="G18" s="14" t="s">
        <v>28</v>
      </c>
      <c r="H18" s="14" t="s">
        <v>44</v>
      </c>
    </row>
    <row r="19" spans="1:18" s="7" customFormat="1" ht="12.75" customHeight="1" x14ac:dyDescent="0.2">
      <c r="A19" s="75" t="s">
        <v>308</v>
      </c>
      <c r="B19" s="97"/>
      <c r="C19" s="97"/>
      <c r="E19" s="260" t="s">
        <v>351</v>
      </c>
      <c r="F19" s="260"/>
      <c r="G19" s="260"/>
      <c r="H19" s="260"/>
      <c r="J19" s="34"/>
      <c r="K19" s="34"/>
      <c r="L19" s="34"/>
      <c r="M19" s="34"/>
      <c r="N19" s="34">
        <f>P19-L19</f>
        <v>0</v>
      </c>
      <c r="O19" s="34"/>
      <c r="P19" s="34"/>
      <c r="Q19" s="34"/>
      <c r="R19" s="34"/>
    </row>
    <row r="20" spans="1:18" s="7" customFormat="1" ht="12.75" customHeight="1" x14ac:dyDescent="0.2">
      <c r="A20" s="61"/>
      <c r="B20" s="36"/>
      <c r="C20" s="36"/>
      <c r="E20" s="14"/>
      <c r="F20" s="15"/>
      <c r="G20" s="14"/>
      <c r="H20" s="14"/>
      <c r="J20" s="34"/>
      <c r="K20" s="34"/>
      <c r="L20" s="34"/>
      <c r="M20" s="34"/>
      <c r="N20" s="34"/>
      <c r="O20" s="34"/>
      <c r="P20" s="34"/>
      <c r="Q20" s="34"/>
      <c r="R20" s="34"/>
    </row>
    <row r="21" spans="1:18" s="7" customFormat="1" ht="18.95" customHeight="1" x14ac:dyDescent="0.2">
      <c r="A21" s="276" t="s">
        <v>190</v>
      </c>
      <c r="B21" s="276"/>
      <c r="C21" s="276"/>
      <c r="J21" s="136">
        <f>SUM(J18:J20)</f>
        <v>0</v>
      </c>
      <c r="K21" s="137"/>
      <c r="L21" s="136">
        <f>SUM(L19:L19)</f>
        <v>0</v>
      </c>
      <c r="M21" s="34"/>
      <c r="N21" s="136">
        <f>SUM(N19:N19)</f>
        <v>0</v>
      </c>
      <c r="O21" s="34"/>
      <c r="P21" s="136">
        <f>SUM(P19:P19)</f>
        <v>0</v>
      </c>
      <c r="Q21" s="34"/>
      <c r="R21" s="136">
        <f>SUM(R19:R19)</f>
        <v>0</v>
      </c>
    </row>
    <row r="22" spans="1:18" s="7" customFormat="1" ht="6" hidden="1" customHeight="1" x14ac:dyDescent="0.2">
      <c r="A22" s="19"/>
      <c r="B22" s="19"/>
      <c r="C22" s="19"/>
      <c r="J22" s="137"/>
      <c r="K22" s="137"/>
      <c r="L22" s="34"/>
      <c r="M22" s="34"/>
      <c r="N22" s="34"/>
      <c r="O22" s="34"/>
      <c r="P22" s="34"/>
      <c r="Q22" s="34"/>
      <c r="R22" s="34"/>
    </row>
    <row r="23" spans="1:18" s="7" customFormat="1" ht="12" hidden="1" customHeight="1" x14ac:dyDescent="0.2">
      <c r="A23" s="63" t="s">
        <v>188</v>
      </c>
      <c r="J23" s="34"/>
      <c r="K23" s="34"/>
      <c r="L23" s="34"/>
      <c r="M23" s="34"/>
      <c r="N23" s="34"/>
      <c r="O23" s="34"/>
      <c r="P23" s="34"/>
      <c r="Q23" s="34"/>
      <c r="R23" s="34"/>
    </row>
    <row r="24" spans="1:18" s="7" customFormat="1" ht="12" hidden="1" customHeight="1" x14ac:dyDescent="0.2">
      <c r="A24" s="61" t="s">
        <v>108</v>
      </c>
      <c r="E24" s="14">
        <v>5</v>
      </c>
      <c r="F24" s="15" t="s">
        <v>28</v>
      </c>
      <c r="G24" s="14" t="s">
        <v>7</v>
      </c>
      <c r="H24" s="14" t="s">
        <v>17</v>
      </c>
      <c r="J24" s="34"/>
      <c r="K24" s="34"/>
      <c r="L24" s="34"/>
      <c r="M24" s="34"/>
      <c r="N24" s="34"/>
      <c r="O24" s="34"/>
      <c r="P24" s="34"/>
      <c r="Q24" s="34"/>
      <c r="R24" s="34"/>
    </row>
    <row r="25" spans="1:18" s="7" customFormat="1" ht="12" hidden="1" customHeight="1" x14ac:dyDescent="0.2">
      <c r="A25" s="61" t="s">
        <v>179</v>
      </c>
      <c r="E25" s="14">
        <v>5</v>
      </c>
      <c r="F25" s="15" t="s">
        <v>28</v>
      </c>
      <c r="G25" s="14" t="s">
        <v>7</v>
      </c>
      <c r="H25" s="14" t="s">
        <v>63</v>
      </c>
      <c r="J25" s="34"/>
      <c r="K25" s="34"/>
      <c r="L25" s="34"/>
      <c r="M25" s="34"/>
      <c r="N25" s="34"/>
      <c r="O25" s="34"/>
      <c r="P25" s="34"/>
      <c r="Q25" s="34"/>
      <c r="R25" s="34"/>
    </row>
    <row r="26" spans="1:18" s="7" customFormat="1" ht="12" hidden="1" customHeight="1" x14ac:dyDescent="0.2">
      <c r="A26" s="61" t="s">
        <v>180</v>
      </c>
      <c r="E26" s="14">
        <v>5</v>
      </c>
      <c r="F26" s="15" t="s">
        <v>28</v>
      </c>
      <c r="G26" s="14" t="s">
        <v>7</v>
      </c>
      <c r="H26" s="16" t="s">
        <v>48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1:18" s="7" customFormat="1" ht="12" hidden="1" customHeight="1" x14ac:dyDescent="0.2">
      <c r="A27" s="61" t="s">
        <v>180</v>
      </c>
      <c r="E27" s="14">
        <v>5</v>
      </c>
      <c r="F27" s="15" t="s">
        <v>28</v>
      </c>
      <c r="G27" s="14" t="s">
        <v>7</v>
      </c>
      <c r="H27" s="16" t="s">
        <v>48</v>
      </c>
      <c r="J27" s="34"/>
      <c r="K27" s="34"/>
      <c r="L27" s="34"/>
      <c r="M27" s="34"/>
      <c r="N27" s="34"/>
      <c r="O27" s="34"/>
      <c r="P27" s="34"/>
      <c r="Q27" s="34"/>
      <c r="R27" s="34"/>
    </row>
    <row r="28" spans="1:18" s="7" customFormat="1" ht="12" hidden="1" customHeight="1" x14ac:dyDescent="0.2">
      <c r="A28" s="61" t="s">
        <v>181</v>
      </c>
      <c r="E28" s="14">
        <v>5</v>
      </c>
      <c r="F28" s="15" t="s">
        <v>28</v>
      </c>
      <c r="G28" s="14" t="s">
        <v>7</v>
      </c>
      <c r="H28" s="14" t="s">
        <v>10</v>
      </c>
      <c r="J28" s="34"/>
      <c r="K28" s="34"/>
      <c r="L28" s="34"/>
      <c r="M28" s="34"/>
      <c r="N28" s="34"/>
      <c r="O28" s="34"/>
      <c r="P28" s="34"/>
      <c r="Q28" s="34"/>
      <c r="R28" s="34"/>
    </row>
    <row r="29" spans="1:18" s="7" customFormat="1" ht="12" hidden="1" customHeight="1" x14ac:dyDescent="0.2">
      <c r="A29" s="61" t="s">
        <v>180</v>
      </c>
      <c r="E29" s="14">
        <v>5</v>
      </c>
      <c r="F29" s="15" t="s">
        <v>28</v>
      </c>
      <c r="G29" s="14" t="s">
        <v>7</v>
      </c>
      <c r="H29" s="16" t="s">
        <v>48</v>
      </c>
      <c r="J29" s="34"/>
      <c r="K29" s="34"/>
      <c r="L29" s="34"/>
      <c r="M29" s="34"/>
      <c r="N29" s="34"/>
      <c r="O29" s="34"/>
      <c r="P29" s="34"/>
      <c r="Q29" s="34"/>
      <c r="R29" s="34"/>
    </row>
    <row r="30" spans="1:18" s="7" customFormat="1" ht="12" hidden="1" customHeight="1" x14ac:dyDescent="0.2">
      <c r="A30" s="61" t="s">
        <v>182</v>
      </c>
      <c r="E30" s="14">
        <v>5</v>
      </c>
      <c r="F30" s="15" t="s">
        <v>28</v>
      </c>
      <c r="G30" s="14" t="s">
        <v>7</v>
      </c>
      <c r="H30" s="14" t="s">
        <v>8</v>
      </c>
      <c r="J30" s="34"/>
      <c r="K30" s="34"/>
      <c r="L30" s="34"/>
      <c r="M30" s="34"/>
      <c r="N30" s="34"/>
      <c r="O30" s="34"/>
      <c r="P30" s="34"/>
      <c r="Q30" s="34"/>
      <c r="R30" s="34"/>
    </row>
    <row r="31" spans="1:18" s="7" customFormat="1" ht="12" hidden="1" customHeight="1" x14ac:dyDescent="0.2">
      <c r="A31" s="61" t="s">
        <v>183</v>
      </c>
      <c r="E31" s="14">
        <v>5</v>
      </c>
      <c r="F31" s="15" t="s">
        <v>28</v>
      </c>
      <c r="G31" s="14" t="s">
        <v>7</v>
      </c>
      <c r="H31" s="14" t="s">
        <v>15</v>
      </c>
      <c r="J31" s="34"/>
      <c r="K31" s="34"/>
      <c r="L31" s="34"/>
      <c r="M31" s="34"/>
      <c r="N31" s="34"/>
      <c r="O31" s="34"/>
      <c r="P31" s="34"/>
      <c r="Q31" s="34"/>
      <c r="R31" s="34"/>
    </row>
    <row r="32" spans="1:18" s="7" customFormat="1" ht="18.95" hidden="1" customHeight="1" x14ac:dyDescent="0.2">
      <c r="A32" s="58" t="s">
        <v>184</v>
      </c>
      <c r="J32" s="145">
        <f>SUM(J24:J31)</f>
        <v>0</v>
      </c>
      <c r="K32" s="146"/>
      <c r="L32" s="145">
        <f>SUM(L24:L31)</f>
        <v>0</v>
      </c>
      <c r="M32" s="146"/>
      <c r="N32" s="145">
        <f>SUM(N24:N31)</f>
        <v>0</v>
      </c>
      <c r="O32" s="146"/>
      <c r="P32" s="145">
        <f>SUM(P24:P31)</f>
        <v>0</v>
      </c>
      <c r="Q32" s="146"/>
      <c r="R32" s="145">
        <f>SUM(R24:R31)</f>
        <v>0</v>
      </c>
    </row>
    <row r="33" spans="1:18" s="7" customFormat="1" ht="6" hidden="1" customHeight="1" x14ac:dyDescent="0.2">
      <c r="J33" s="34"/>
      <c r="K33" s="34"/>
      <c r="L33" s="34"/>
      <c r="M33" s="34"/>
      <c r="N33" s="34"/>
      <c r="O33" s="34"/>
      <c r="P33" s="34"/>
      <c r="Q33" s="34"/>
      <c r="R33" s="34"/>
    </row>
    <row r="34" spans="1:18" s="7" customFormat="1" ht="12.75" hidden="1" customHeight="1" x14ac:dyDescent="0.2">
      <c r="A34" s="62" t="s">
        <v>189</v>
      </c>
      <c r="B34" s="11"/>
      <c r="C34" s="11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7" customFormat="1" ht="12.75" hidden="1" customHeight="1" x14ac:dyDescent="0.2">
      <c r="A35" s="65" t="s">
        <v>90</v>
      </c>
      <c r="B35" s="23"/>
      <c r="C35" s="23"/>
      <c r="J35" s="34"/>
      <c r="K35" s="34"/>
      <c r="L35" s="34"/>
      <c r="M35" s="34"/>
      <c r="N35" s="34"/>
      <c r="O35" s="34"/>
      <c r="P35" s="34"/>
      <c r="Q35" s="34"/>
      <c r="R35" s="34"/>
    </row>
    <row r="36" spans="1:18" s="7" customFormat="1" ht="12.75" hidden="1" customHeight="1" x14ac:dyDescent="0.2">
      <c r="A36" s="61" t="s">
        <v>91</v>
      </c>
      <c r="B36" s="36"/>
      <c r="C36" s="36"/>
      <c r="E36" s="14">
        <v>1</v>
      </c>
      <c r="F36" s="15" t="s">
        <v>92</v>
      </c>
      <c r="G36" s="14" t="s">
        <v>7</v>
      </c>
      <c r="H36" s="14" t="s">
        <v>8</v>
      </c>
      <c r="J36" s="34"/>
      <c r="K36" s="34"/>
      <c r="L36" s="34"/>
      <c r="M36" s="34"/>
      <c r="N36" s="34"/>
      <c r="O36" s="34"/>
      <c r="P36" s="34"/>
      <c r="Q36" s="34"/>
      <c r="R36" s="34"/>
    </row>
    <row r="37" spans="1:18" s="7" customFormat="1" ht="12.75" hidden="1" customHeight="1" x14ac:dyDescent="0.2">
      <c r="A37" s="61" t="s">
        <v>93</v>
      </c>
      <c r="B37" s="36"/>
      <c r="C37" s="36"/>
      <c r="E37" s="14">
        <v>1</v>
      </c>
      <c r="F37" s="15" t="s">
        <v>92</v>
      </c>
      <c r="G37" s="14" t="s">
        <v>33</v>
      </c>
      <c r="H37" s="14" t="s">
        <v>8</v>
      </c>
      <c r="J37" s="34"/>
      <c r="K37" s="34"/>
      <c r="L37" s="34"/>
      <c r="M37" s="34"/>
      <c r="N37" s="34"/>
      <c r="O37" s="34"/>
      <c r="P37" s="34"/>
      <c r="Q37" s="34"/>
      <c r="R37" s="34"/>
    </row>
    <row r="38" spans="1:18" s="7" customFormat="1" ht="12.75" hidden="1" customHeight="1" x14ac:dyDescent="0.2">
      <c r="A38" s="61" t="s">
        <v>94</v>
      </c>
      <c r="B38" s="37"/>
      <c r="C38" s="37"/>
      <c r="E38" s="14">
        <v>1</v>
      </c>
      <c r="F38" s="15" t="s">
        <v>92</v>
      </c>
      <c r="G38" s="14" t="s">
        <v>33</v>
      </c>
      <c r="H38" s="14" t="s">
        <v>48</v>
      </c>
      <c r="J38" s="34"/>
      <c r="K38" s="34"/>
      <c r="L38" s="34"/>
      <c r="M38" s="34"/>
      <c r="N38" s="34"/>
      <c r="O38" s="34"/>
      <c r="P38" s="34"/>
      <c r="Q38" s="34"/>
      <c r="R38" s="34"/>
    </row>
    <row r="39" spans="1:18" s="7" customFormat="1" ht="12.75" hidden="1" customHeight="1" x14ac:dyDescent="0.2">
      <c r="A39" s="61" t="s">
        <v>95</v>
      </c>
      <c r="B39" s="37"/>
      <c r="C39" s="37"/>
      <c r="D39" s="15"/>
      <c r="E39" s="14">
        <v>1</v>
      </c>
      <c r="F39" s="15" t="s">
        <v>92</v>
      </c>
      <c r="G39" s="14" t="s">
        <v>53</v>
      </c>
      <c r="H39" s="14" t="s">
        <v>10</v>
      </c>
      <c r="J39" s="34"/>
      <c r="K39" s="34"/>
      <c r="L39" s="34"/>
      <c r="M39" s="34"/>
      <c r="N39" s="34">
        <f>P39-L39</f>
        <v>0</v>
      </c>
      <c r="O39" s="34"/>
      <c r="P39" s="34"/>
      <c r="Q39" s="34"/>
      <c r="R39" s="34"/>
    </row>
    <row r="40" spans="1:18" s="7" customFormat="1" ht="12.75" hidden="1" customHeight="1" x14ac:dyDescent="0.2">
      <c r="A40" s="61" t="s">
        <v>96</v>
      </c>
      <c r="B40" s="36"/>
      <c r="C40" s="36"/>
      <c r="E40" s="14">
        <v>1</v>
      </c>
      <c r="F40" s="15" t="s">
        <v>92</v>
      </c>
      <c r="G40" s="14" t="s">
        <v>92</v>
      </c>
      <c r="H40" s="14" t="s">
        <v>8</v>
      </c>
      <c r="J40" s="34"/>
      <c r="K40" s="34"/>
      <c r="L40" s="34"/>
      <c r="M40" s="34"/>
      <c r="N40" s="34">
        <f>P40-L40</f>
        <v>0</v>
      </c>
      <c r="O40" s="34"/>
      <c r="P40" s="34"/>
      <c r="Q40" s="34"/>
      <c r="R40" s="34"/>
    </row>
    <row r="41" spans="1:18" s="7" customFormat="1" ht="12.75" hidden="1" customHeight="1" x14ac:dyDescent="0.2">
      <c r="A41" s="61" t="s">
        <v>97</v>
      </c>
      <c r="B41" s="37"/>
      <c r="C41" s="37"/>
      <c r="E41" s="14">
        <v>1</v>
      </c>
      <c r="F41" s="15" t="s">
        <v>92</v>
      </c>
      <c r="G41" s="14" t="s">
        <v>53</v>
      </c>
      <c r="H41" s="14" t="s">
        <v>15</v>
      </c>
      <c r="J41" s="34"/>
      <c r="K41" s="34"/>
      <c r="L41" s="34"/>
      <c r="M41" s="34"/>
      <c r="N41" s="34">
        <f>P41-L41</f>
        <v>0</v>
      </c>
      <c r="O41" s="34"/>
      <c r="P41" s="34"/>
      <c r="Q41" s="34"/>
      <c r="R41" s="34"/>
    </row>
    <row r="42" spans="1:18" s="7" customFormat="1" ht="12.75" hidden="1" customHeight="1" x14ac:dyDescent="0.2">
      <c r="A42" s="61" t="s">
        <v>98</v>
      </c>
      <c r="B42" s="37"/>
      <c r="C42" s="37"/>
      <c r="D42" s="15"/>
      <c r="E42" s="14">
        <v>1</v>
      </c>
      <c r="F42" s="15" t="s">
        <v>92</v>
      </c>
      <c r="G42" s="14" t="s">
        <v>92</v>
      </c>
      <c r="H42" s="14" t="s">
        <v>10</v>
      </c>
      <c r="J42" s="34"/>
      <c r="K42" s="34"/>
      <c r="L42" s="34"/>
      <c r="M42" s="34"/>
      <c r="N42" s="34"/>
      <c r="O42" s="34"/>
      <c r="P42" s="34"/>
      <c r="Q42" s="34"/>
      <c r="R42" s="34"/>
    </row>
    <row r="43" spans="1:18" s="7" customFormat="1" ht="12.75" hidden="1" customHeight="1" x14ac:dyDescent="0.2">
      <c r="A43" s="61" t="s">
        <v>99</v>
      </c>
      <c r="B43" s="36"/>
      <c r="C43" s="36"/>
      <c r="E43" s="14">
        <v>1</v>
      </c>
      <c r="F43" s="15" t="s">
        <v>92</v>
      </c>
      <c r="G43" s="14" t="s">
        <v>53</v>
      </c>
      <c r="H43" s="14" t="s">
        <v>19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2.75" hidden="1" customHeight="1" x14ac:dyDescent="0.2">
      <c r="A44" s="61" t="s">
        <v>174</v>
      </c>
      <c r="B44" s="36"/>
      <c r="C44" s="36"/>
      <c r="E44" s="14">
        <v>1</v>
      </c>
      <c r="F44" s="15" t="s">
        <v>92</v>
      </c>
      <c r="G44" s="14" t="s">
        <v>53</v>
      </c>
      <c r="H44" s="14" t="s">
        <v>81</v>
      </c>
      <c r="J44" s="34"/>
      <c r="K44" s="34"/>
      <c r="L44" s="34"/>
      <c r="M44" s="34"/>
      <c r="N44" s="34"/>
      <c r="O44" s="34"/>
      <c r="P44" s="34"/>
      <c r="Q44" s="34"/>
      <c r="R44" s="34"/>
    </row>
    <row r="45" spans="1:18" s="7" customFormat="1" ht="12.75" hidden="1" customHeight="1" x14ac:dyDescent="0.2">
      <c r="A45" s="61" t="s">
        <v>175</v>
      </c>
      <c r="B45" s="36"/>
      <c r="C45" s="36"/>
      <c r="E45" s="14">
        <v>1</v>
      </c>
      <c r="F45" s="15" t="s">
        <v>92</v>
      </c>
      <c r="G45" s="14" t="s">
        <v>53</v>
      </c>
      <c r="H45" s="14" t="s">
        <v>44</v>
      </c>
      <c r="J45" s="34"/>
      <c r="K45" s="34"/>
      <c r="L45" s="34"/>
      <c r="M45" s="34"/>
      <c r="N45" s="34"/>
      <c r="O45" s="34"/>
      <c r="P45" s="34"/>
      <c r="Q45" s="34"/>
      <c r="R45" s="34"/>
    </row>
    <row r="46" spans="1:18" s="7" customFormat="1" ht="12.75" hidden="1" customHeight="1" x14ac:dyDescent="0.2">
      <c r="A46" s="61" t="s">
        <v>176</v>
      </c>
      <c r="B46" s="36"/>
      <c r="C46" s="36"/>
      <c r="E46" s="14">
        <v>1</v>
      </c>
      <c r="F46" s="15" t="s">
        <v>92</v>
      </c>
      <c r="G46" s="14" t="s">
        <v>53</v>
      </c>
      <c r="H46" s="14" t="s">
        <v>145</v>
      </c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2.75" hidden="1" customHeight="1" x14ac:dyDescent="0.2">
      <c r="A47" s="61" t="s">
        <v>100</v>
      </c>
      <c r="B47" s="36"/>
      <c r="C47" s="36"/>
      <c r="E47" s="14">
        <v>1</v>
      </c>
      <c r="F47" s="15" t="s">
        <v>92</v>
      </c>
      <c r="G47" s="14" t="s">
        <v>53</v>
      </c>
      <c r="H47" s="14" t="s">
        <v>101</v>
      </c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12.75" hidden="1" customHeight="1" x14ac:dyDescent="0.2">
      <c r="A48" s="61" t="s">
        <v>102</v>
      </c>
      <c r="B48" s="36"/>
      <c r="C48" s="36"/>
      <c r="E48" s="14">
        <v>1</v>
      </c>
      <c r="F48" s="15" t="s">
        <v>92</v>
      </c>
      <c r="G48" s="14" t="s">
        <v>53</v>
      </c>
      <c r="H48" s="14" t="s">
        <v>24</v>
      </c>
      <c r="J48" s="34"/>
      <c r="K48" s="34"/>
      <c r="L48" s="34"/>
      <c r="M48" s="34"/>
      <c r="N48" s="34"/>
      <c r="O48" s="34"/>
      <c r="P48" s="34"/>
      <c r="Q48" s="34"/>
      <c r="R48" s="34"/>
    </row>
    <row r="49" spans="1:18" s="7" customFormat="1" ht="12.75" hidden="1" customHeight="1" x14ac:dyDescent="0.2">
      <c r="A49" s="61" t="s">
        <v>103</v>
      </c>
      <c r="B49" s="36"/>
      <c r="C49" s="36"/>
      <c r="E49" s="14">
        <v>1</v>
      </c>
      <c r="F49" s="15" t="s">
        <v>92</v>
      </c>
      <c r="G49" s="14" t="s">
        <v>53</v>
      </c>
      <c r="H49" s="14" t="s">
        <v>27</v>
      </c>
      <c r="J49" s="34"/>
      <c r="K49" s="34"/>
      <c r="L49" s="34"/>
      <c r="M49" s="34"/>
      <c r="N49" s="34"/>
      <c r="O49" s="34"/>
      <c r="P49" s="34"/>
      <c r="Q49" s="34"/>
      <c r="R49" s="34"/>
    </row>
    <row r="50" spans="1:18" s="7" customFormat="1" ht="12.75" hidden="1" customHeight="1" x14ac:dyDescent="0.2">
      <c r="A50" s="61" t="s">
        <v>104</v>
      </c>
      <c r="B50" s="36"/>
      <c r="C50" s="36"/>
      <c r="D50" s="15"/>
      <c r="E50" s="14">
        <v>1</v>
      </c>
      <c r="F50" s="15" t="s">
        <v>92</v>
      </c>
      <c r="G50" s="14" t="s">
        <v>53</v>
      </c>
      <c r="H50" s="16" t="s">
        <v>48</v>
      </c>
      <c r="J50" s="34"/>
      <c r="K50" s="34"/>
      <c r="L50" s="34"/>
      <c r="M50" s="34"/>
      <c r="N50" s="34"/>
      <c r="O50" s="34"/>
      <c r="P50" s="34"/>
      <c r="Q50" s="34"/>
      <c r="R50" s="34"/>
    </row>
    <row r="51" spans="1:18" s="7" customFormat="1" ht="12.75" hidden="1" customHeight="1" x14ac:dyDescent="0.2">
      <c r="A51" s="61" t="s">
        <v>105</v>
      </c>
      <c r="B51" s="36"/>
      <c r="C51" s="36"/>
      <c r="D51" s="15"/>
      <c r="E51" s="14">
        <v>1</v>
      </c>
      <c r="F51" s="15" t="s">
        <v>92</v>
      </c>
      <c r="G51" s="14" t="s">
        <v>66</v>
      </c>
      <c r="H51" s="14" t="s">
        <v>8</v>
      </c>
      <c r="J51" s="34"/>
      <c r="K51" s="34"/>
      <c r="L51" s="34"/>
      <c r="M51" s="34"/>
      <c r="N51" s="34"/>
      <c r="O51" s="34"/>
      <c r="P51" s="34"/>
      <c r="Q51" s="34"/>
      <c r="R51" s="34"/>
    </row>
    <row r="52" spans="1:18" s="7" customFormat="1" ht="12.75" hidden="1" customHeight="1" x14ac:dyDescent="0.2">
      <c r="A52" s="61" t="s">
        <v>106</v>
      </c>
      <c r="B52" s="36"/>
      <c r="C52" s="36"/>
      <c r="D52" s="15"/>
      <c r="E52" s="14">
        <v>1</v>
      </c>
      <c r="F52" s="15" t="s">
        <v>92</v>
      </c>
      <c r="G52" s="14" t="s">
        <v>58</v>
      </c>
      <c r="H52" s="16" t="s">
        <v>48</v>
      </c>
      <c r="J52" s="34"/>
      <c r="K52" s="34"/>
      <c r="L52" s="34"/>
      <c r="M52" s="34"/>
      <c r="N52" s="34"/>
      <c r="O52" s="34"/>
      <c r="P52" s="34"/>
      <c r="Q52" s="34"/>
      <c r="R52" s="34"/>
    </row>
    <row r="53" spans="1:18" s="7" customFormat="1" ht="12.75" hidden="1" customHeight="1" x14ac:dyDescent="0.2">
      <c r="A53" s="61" t="s">
        <v>177</v>
      </c>
      <c r="B53" s="36"/>
      <c r="C53" s="36"/>
      <c r="D53" s="15"/>
      <c r="E53" s="14">
        <v>1</v>
      </c>
      <c r="F53" s="15" t="s">
        <v>92</v>
      </c>
      <c r="G53" s="14" t="s">
        <v>28</v>
      </c>
      <c r="H53" s="14" t="s">
        <v>8</v>
      </c>
      <c r="J53" s="34"/>
      <c r="K53" s="34"/>
      <c r="L53" s="34"/>
      <c r="M53" s="34"/>
      <c r="N53" s="34"/>
      <c r="O53" s="34"/>
      <c r="P53" s="34"/>
      <c r="Q53" s="34"/>
      <c r="R53" s="34"/>
    </row>
    <row r="54" spans="1:18" s="7" customFormat="1" ht="12.75" hidden="1" customHeight="1" x14ac:dyDescent="0.2">
      <c r="A54" s="61" t="s">
        <v>178</v>
      </c>
      <c r="B54" s="36"/>
      <c r="C54" s="36"/>
      <c r="D54" s="15"/>
      <c r="E54" s="14">
        <v>1</v>
      </c>
      <c r="F54" s="15" t="s">
        <v>92</v>
      </c>
      <c r="G54" s="14" t="s">
        <v>28</v>
      </c>
      <c r="H54" s="14" t="s">
        <v>44</v>
      </c>
      <c r="J54" s="34"/>
      <c r="K54" s="34"/>
      <c r="L54" s="34"/>
      <c r="M54" s="34"/>
      <c r="N54" s="34"/>
      <c r="O54" s="34"/>
      <c r="P54" s="34"/>
      <c r="Q54" s="34"/>
      <c r="R54" s="34"/>
    </row>
    <row r="55" spans="1:18" s="25" customFormat="1" ht="18.95" hidden="1" customHeight="1" x14ac:dyDescent="0.2">
      <c r="A55" s="58" t="s">
        <v>107</v>
      </c>
      <c r="B55" s="24"/>
      <c r="C55" s="24"/>
      <c r="J55" s="20">
        <f>SUM(J36:J54)</f>
        <v>0</v>
      </c>
      <c r="K55" s="21"/>
      <c r="L55" s="20">
        <f>SUM(L36:L50)</f>
        <v>0</v>
      </c>
      <c r="M55" s="146"/>
      <c r="N55" s="20">
        <f>SUM(N36:N50)</f>
        <v>0</v>
      </c>
      <c r="O55" s="146"/>
      <c r="P55" s="20">
        <f>SUM(P36:P50)</f>
        <v>0</v>
      </c>
      <c r="Q55" s="146"/>
      <c r="R55" s="20">
        <f>SUM(R36:R50)</f>
        <v>0</v>
      </c>
    </row>
    <row r="56" spans="1:18" s="7" customFormat="1" ht="6" customHeight="1" x14ac:dyDescent="0.2">
      <c r="J56" s="34"/>
      <c r="K56" s="34"/>
      <c r="L56" s="34"/>
      <c r="M56" s="34"/>
      <c r="N56" s="34"/>
      <c r="O56" s="34"/>
      <c r="P56" s="34"/>
      <c r="Q56" s="34"/>
      <c r="R56" s="34"/>
    </row>
    <row r="57" spans="1:18" s="7" customFormat="1" ht="20.100000000000001" customHeight="1" thickBot="1" x14ac:dyDescent="0.25">
      <c r="A57" s="11" t="s">
        <v>109</v>
      </c>
      <c r="B57" s="26"/>
      <c r="C57" s="26"/>
      <c r="J57" s="27">
        <f>J21+J55</f>
        <v>0</v>
      </c>
      <c r="K57" s="21"/>
      <c r="L57" s="27">
        <f>L21+L55</f>
        <v>0</v>
      </c>
      <c r="M57" s="34"/>
      <c r="N57" s="27">
        <f>N21+N55</f>
        <v>0</v>
      </c>
      <c r="O57" s="34"/>
      <c r="P57" s="27">
        <f>P21+P55</f>
        <v>0</v>
      </c>
      <c r="Q57" s="34"/>
      <c r="R57" s="27">
        <f>R21+R55</f>
        <v>0</v>
      </c>
    </row>
    <row r="58" spans="1:18" s="7" customFormat="1" ht="13.5" thickTop="1" x14ac:dyDescent="0.2">
      <c r="A58" s="29"/>
      <c r="B58" s="29"/>
      <c r="C58" s="29"/>
      <c r="D58" s="32"/>
      <c r="E58" s="29"/>
      <c r="F58" s="29"/>
      <c r="H58" s="33"/>
      <c r="I58" s="33"/>
      <c r="J58" s="33"/>
      <c r="K58" s="33"/>
      <c r="L58" s="33"/>
      <c r="M58" s="33"/>
    </row>
    <row r="59" spans="1:18" s="7" customFormat="1" x14ac:dyDescent="0.2"/>
    <row r="60" spans="1:18" s="7" customFormat="1" x14ac:dyDescent="0.2"/>
    <row r="61" spans="1:18" x14ac:dyDescent="0.2">
      <c r="A61" s="261" t="s">
        <v>132</v>
      </c>
      <c r="B61" s="261"/>
      <c r="C61" s="261"/>
      <c r="D61" s="31"/>
      <c r="E61" s="30"/>
      <c r="G61" s="29"/>
      <c r="I61" s="29"/>
      <c r="J61" s="261" t="s">
        <v>261</v>
      </c>
      <c r="K61" s="261"/>
      <c r="L61" s="261"/>
      <c r="M61" s="42"/>
      <c r="N61" s="44"/>
      <c r="O61" s="44"/>
      <c r="P61" s="43" t="s">
        <v>134</v>
      </c>
    </row>
    <row r="62" spans="1:18" x14ac:dyDescent="0.2">
      <c r="A62" s="45"/>
      <c r="D62" s="31"/>
      <c r="E62" s="46"/>
      <c r="G62" s="29"/>
      <c r="I62" s="29"/>
      <c r="J62" s="171"/>
      <c r="M62" s="171"/>
      <c r="N62" s="34"/>
      <c r="O62" s="34"/>
      <c r="P62" s="46"/>
    </row>
    <row r="63" spans="1:18" x14ac:dyDescent="0.2">
      <c r="A63" s="45"/>
      <c r="D63" s="31"/>
      <c r="E63" s="46"/>
      <c r="G63" s="29"/>
      <c r="I63" s="29"/>
      <c r="J63" s="171"/>
      <c r="M63" s="171"/>
      <c r="N63" s="34"/>
      <c r="O63" s="34"/>
      <c r="P63" s="46"/>
    </row>
    <row r="64" spans="1:18" x14ac:dyDescent="0.2">
      <c r="A64" s="47"/>
      <c r="D64" s="29"/>
      <c r="E64" s="48"/>
      <c r="G64" s="29"/>
      <c r="I64" s="29"/>
      <c r="J64" s="29"/>
      <c r="M64" s="29"/>
      <c r="P64" s="48"/>
    </row>
    <row r="65" spans="1:18" x14ac:dyDescent="0.2">
      <c r="A65" s="275" t="s">
        <v>309</v>
      </c>
      <c r="B65" s="275"/>
      <c r="C65" s="275"/>
      <c r="D65" s="50"/>
      <c r="E65" s="51"/>
      <c r="G65" s="29"/>
      <c r="I65" s="29"/>
      <c r="J65" s="275" t="s">
        <v>271</v>
      </c>
      <c r="K65" s="275"/>
      <c r="L65" s="275"/>
      <c r="M65" s="52"/>
      <c r="N65" s="54"/>
      <c r="O65" s="54"/>
      <c r="P65" s="264" t="s">
        <v>816</v>
      </c>
      <c r="Q65" s="264"/>
      <c r="R65" s="264"/>
    </row>
    <row r="66" spans="1:18" x14ac:dyDescent="0.2">
      <c r="A66" s="261" t="s">
        <v>310</v>
      </c>
      <c r="B66" s="261"/>
      <c r="C66" s="261"/>
      <c r="D66" s="29"/>
      <c r="E66" s="30"/>
      <c r="G66" s="29"/>
      <c r="I66" s="29"/>
      <c r="J66" s="261" t="s">
        <v>254</v>
      </c>
      <c r="K66" s="261"/>
      <c r="L66" s="261"/>
      <c r="M66" s="31"/>
      <c r="N66" s="33"/>
      <c r="O66" s="33"/>
      <c r="P66" s="265" t="s">
        <v>138</v>
      </c>
      <c r="Q66" s="265"/>
      <c r="R66" s="265"/>
    </row>
    <row r="67" spans="1:18" x14ac:dyDescent="0.2">
      <c r="A67" s="261"/>
      <c r="B67" s="261"/>
      <c r="C67" s="261"/>
    </row>
  </sheetData>
  <customSheetViews>
    <customSheetView guid="{1998FCB8-1FEB-4076-ACE6-A225EE4366B3}" showPageBreaks="1" printArea="1" hiddenRows="1" view="pageBreakPreview">
      <pane xSplit="1" ySplit="15" topLeftCell="B16" activePane="bottomRight" state="frozen"/>
      <selection pane="bottomRight" activeCell="P65" sqref="P65:R65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E19" sqref="E19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E19" sqref="E19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5" activePane="bottomRight" state="frozen"/>
      <selection pane="bottomRight" activeCell="E19" sqref="E19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5" activePane="bottomRight" state="frozen"/>
      <selection pane="bottomRight" activeCell="E19" sqref="E19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7" activePane="bottomRight" state="frozen"/>
      <selection pane="bottomRight" activeCell="F57" sqref="F57"/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&amp;R&amp;"Arial,Bold"&amp;10 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6" activePane="bottomRight" state="frozen"/>
      <selection pane="bottomRight" activeCell="P65" sqref="P65:R65"/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&amp;R&amp;"Arial,Bold"&amp;10        </oddHeader>
        <oddFooter>&amp;C&amp;"Arial Narrow,Regular"&amp;9Page &amp;P of &amp;N</oddFooter>
      </headerFooter>
    </customSheetView>
  </customSheetViews>
  <mergeCells count="19">
    <mergeCell ref="A3:S3"/>
    <mergeCell ref="A4:S4"/>
    <mergeCell ref="L11:P11"/>
    <mergeCell ref="P12:P14"/>
    <mergeCell ref="A13:C13"/>
    <mergeCell ref="E13:H13"/>
    <mergeCell ref="A15:C15"/>
    <mergeCell ref="E15:H15"/>
    <mergeCell ref="A21:C21"/>
    <mergeCell ref="A61:C61"/>
    <mergeCell ref="J61:L61"/>
    <mergeCell ref="E19:H19"/>
    <mergeCell ref="P65:R65"/>
    <mergeCell ref="P66:R66"/>
    <mergeCell ref="A66:C66"/>
    <mergeCell ref="J66:L66"/>
    <mergeCell ref="A67:C67"/>
    <mergeCell ref="A65:C65"/>
    <mergeCell ref="J65:L65"/>
  </mergeCells>
  <printOptions horizontalCentered="1"/>
  <pageMargins left="0.75" right="0.5" top="1" bottom="1" header="0.75" footer="0.5"/>
  <pageSetup paperSize="5" scale="90" orientation="landscape" horizontalDpi="4294967292" verticalDpi="300" r:id="rId8"/>
  <headerFooter alignWithMargins="0">
    <oddHeader xml:space="preserve">&amp;R&amp;"Arial,Bold"&amp;10        </oddHeader>
    <oddFooter>&amp;C&amp;"Arial Narrow,Regular"&amp;9Page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42"/>
  <sheetViews>
    <sheetView view="pageBreakPreview" zoomScale="98" zoomScaleNormal="85" zoomScaleSheetLayoutView="98" workbookViewId="0">
      <pane xSplit="1" ySplit="15" topLeftCell="B96" activePane="bottomRight" state="frozen"/>
      <selection pane="topRight" activeCell="B1" sqref="B1"/>
      <selection pane="bottomLeft" activeCell="A16" sqref="A16"/>
      <selection pane="bottomRight" activeCell="A38" sqref="A38:XFD4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1" width="8.88671875" style="1"/>
    <col min="22" max="22" width="9.88671875" style="1" customWidth="1"/>
    <col min="23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209</v>
      </c>
      <c r="H6" s="3"/>
      <c r="I6" s="3"/>
      <c r="R6" s="70">
        <v>1131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157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13">
        <v>5625883.7599999998</v>
      </c>
      <c r="K18" s="13"/>
      <c r="L18" s="34">
        <v>2763698.85</v>
      </c>
      <c r="M18" s="34"/>
      <c r="N18" s="34">
        <f t="shared" ref="N18:N23" si="0">P18-L18</f>
        <v>5505153.5399999991</v>
      </c>
      <c r="O18" s="34"/>
      <c r="P18" s="34">
        <v>8268852.3899999997</v>
      </c>
      <c r="Q18" s="34"/>
      <c r="R18" s="34">
        <v>8456193</v>
      </c>
    </row>
    <row r="19" spans="1:18" s="7" customFormat="1" ht="12.75" hidden="1" customHeight="1" x14ac:dyDescent="0.2">
      <c r="A19" s="31" t="s">
        <v>9</v>
      </c>
      <c r="B19" s="116"/>
      <c r="C19" s="116"/>
      <c r="E19" s="261" t="s">
        <v>489</v>
      </c>
      <c r="F19" s="261"/>
      <c r="G19" s="261"/>
      <c r="H19" s="261"/>
      <c r="J19" s="35"/>
      <c r="K19" s="35"/>
      <c r="L19" s="34"/>
      <c r="M19" s="34"/>
      <c r="N19" s="34">
        <f t="shared" si="0"/>
        <v>0</v>
      </c>
      <c r="O19" s="34"/>
      <c r="P19" s="34"/>
      <c r="Q19" s="34"/>
      <c r="R19" s="34"/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13">
        <v>227500</v>
      </c>
      <c r="K20" s="13"/>
      <c r="L20" s="34">
        <v>103782.61</v>
      </c>
      <c r="M20" s="34"/>
      <c r="N20" s="34">
        <f t="shared" si="0"/>
        <v>232217.39</v>
      </c>
      <c r="O20" s="34"/>
      <c r="P20" s="34">
        <v>336000</v>
      </c>
      <c r="Q20" s="34"/>
      <c r="R20" s="34">
        <v>336000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13">
        <v>192000</v>
      </c>
      <c r="K21" s="13"/>
      <c r="L21" s="34">
        <v>96000</v>
      </c>
      <c r="M21" s="34"/>
      <c r="N21" s="34">
        <f t="shared" si="0"/>
        <v>96000</v>
      </c>
      <c r="O21" s="34"/>
      <c r="P21" s="34">
        <v>192000</v>
      </c>
      <c r="Q21" s="34"/>
      <c r="R21" s="34">
        <v>192000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13">
        <v>90000</v>
      </c>
      <c r="K22" s="13"/>
      <c r="L22" s="34">
        <v>45000</v>
      </c>
      <c r="M22" s="34"/>
      <c r="N22" s="34">
        <f t="shared" si="0"/>
        <v>147000</v>
      </c>
      <c r="O22" s="34"/>
      <c r="P22" s="34">
        <v>192000</v>
      </c>
      <c r="Q22" s="34"/>
      <c r="R22" s="34">
        <v>192000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13">
        <v>54000</v>
      </c>
      <c r="K23" s="13"/>
      <c r="L23" s="34">
        <v>48000</v>
      </c>
      <c r="M23" s="34"/>
      <c r="N23" s="34">
        <f t="shared" si="0"/>
        <v>36000</v>
      </c>
      <c r="O23" s="34"/>
      <c r="P23" s="34">
        <v>84000</v>
      </c>
      <c r="Q23" s="34"/>
      <c r="R23" s="34">
        <v>84000</v>
      </c>
    </row>
    <row r="24" spans="1:18" s="7" customFormat="1" ht="12.7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J24" s="13"/>
      <c r="K24" s="13"/>
      <c r="L24" s="34"/>
      <c r="M24" s="34"/>
      <c r="N24" s="34"/>
      <c r="O24" s="34"/>
      <c r="P24" s="34"/>
      <c r="Q24" s="34"/>
      <c r="R24" s="34"/>
    </row>
    <row r="25" spans="1:18" s="7" customFormat="1" ht="12.7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J25" s="13"/>
      <c r="K25" s="13"/>
      <c r="L25" s="34"/>
      <c r="M25" s="34"/>
      <c r="N25" s="34"/>
      <c r="O25" s="34"/>
      <c r="P25" s="34"/>
      <c r="Q25" s="34"/>
      <c r="R25" s="34"/>
    </row>
    <row r="26" spans="1:18" s="7" customFormat="1" ht="12.7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J26" s="13"/>
      <c r="K26" s="13"/>
      <c r="L26" s="34"/>
      <c r="M26" s="34"/>
      <c r="N26" s="34">
        <f t="shared" ref="N26:N38" si="1">P26-L26</f>
        <v>0</v>
      </c>
      <c r="O26" s="34"/>
      <c r="P26" s="34"/>
      <c r="Q26" s="34"/>
      <c r="R26" s="34"/>
    </row>
    <row r="27" spans="1:18" s="7" customFormat="1" ht="12.7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J27" s="13"/>
      <c r="K27" s="13"/>
      <c r="L27" s="34"/>
      <c r="M27" s="34"/>
      <c r="N27" s="34">
        <f t="shared" si="1"/>
        <v>0</v>
      </c>
      <c r="O27" s="34"/>
      <c r="P27" s="34"/>
      <c r="Q27" s="34"/>
      <c r="R27" s="34"/>
    </row>
    <row r="28" spans="1:18" s="7" customFormat="1" ht="12.7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J28" s="13"/>
      <c r="K28" s="13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13">
        <v>0</v>
      </c>
      <c r="K29" s="13"/>
      <c r="L29" s="34"/>
      <c r="M29" s="34"/>
      <c r="N29" s="34"/>
      <c r="O29" s="34"/>
      <c r="P29" s="34"/>
      <c r="Q29" s="34"/>
      <c r="R29" s="34"/>
    </row>
    <row r="30" spans="1:18" s="7" customFormat="1" ht="12.75" hidden="1" customHeight="1" x14ac:dyDescent="0.2">
      <c r="A30" s="31" t="s">
        <v>144</v>
      </c>
      <c r="B30" s="97"/>
      <c r="C30" s="97"/>
      <c r="D30" s="98"/>
      <c r="E30" s="261" t="s">
        <v>369</v>
      </c>
      <c r="F30" s="261"/>
      <c r="G30" s="261"/>
      <c r="H30" s="261"/>
      <c r="J30" s="34"/>
      <c r="K30" s="34"/>
      <c r="L30" s="34"/>
      <c r="M30" s="34"/>
      <c r="N30" s="34">
        <f t="shared" si="1"/>
        <v>0</v>
      </c>
      <c r="O30" s="34"/>
      <c r="P30" s="34"/>
      <c r="Q30" s="34"/>
      <c r="R30" s="34"/>
    </row>
    <row r="31" spans="1:18" s="7" customFormat="1" ht="12.75" hidden="1" customHeight="1" x14ac:dyDescent="0.2">
      <c r="A31" s="31" t="s">
        <v>23</v>
      </c>
      <c r="B31" s="97"/>
      <c r="C31" s="97"/>
      <c r="D31" s="98"/>
      <c r="E31" s="261" t="s">
        <v>370</v>
      </c>
      <c r="F31" s="261"/>
      <c r="G31" s="261"/>
      <c r="H31" s="261"/>
      <c r="J31" s="34"/>
      <c r="K31" s="34"/>
      <c r="L31" s="34"/>
      <c r="M31" s="34"/>
      <c r="N31" s="34">
        <f t="shared" si="1"/>
        <v>0</v>
      </c>
      <c r="O31" s="34"/>
      <c r="P31" s="34"/>
      <c r="Q31" s="34"/>
      <c r="R31" s="3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490369</v>
      </c>
      <c r="K32" s="34"/>
      <c r="L32" s="138"/>
      <c r="M32" s="34"/>
      <c r="N32" s="34">
        <f>P32-L32</f>
        <v>689494</v>
      </c>
      <c r="O32" s="34"/>
      <c r="P32" s="34">
        <v>689494</v>
      </c>
      <c r="Q32" s="34"/>
      <c r="R32" s="34">
        <v>705289</v>
      </c>
    </row>
    <row r="33" spans="1:18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50000</v>
      </c>
      <c r="K33" s="34"/>
      <c r="L33" s="138"/>
      <c r="M33" s="34"/>
      <c r="N33" s="34">
        <f t="shared" si="1"/>
        <v>70000</v>
      </c>
      <c r="O33" s="34"/>
      <c r="P33" s="34">
        <v>70000</v>
      </c>
      <c r="Q33" s="34"/>
      <c r="R33" s="34">
        <v>70000</v>
      </c>
    </row>
    <row r="34" spans="1:18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13">
        <v>446254</v>
      </c>
      <c r="K34" s="13"/>
      <c r="L34" s="34">
        <v>456214</v>
      </c>
      <c r="M34" s="34"/>
      <c r="N34" s="34">
        <f>P34-L34</f>
        <v>233280</v>
      </c>
      <c r="O34" s="34"/>
      <c r="P34" s="34">
        <v>689494</v>
      </c>
      <c r="Q34" s="34"/>
      <c r="R34" s="34">
        <v>705289</v>
      </c>
    </row>
    <row r="35" spans="1:18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677425.63</v>
      </c>
      <c r="K35" s="34"/>
      <c r="L35" s="34">
        <v>324718.71999999997</v>
      </c>
      <c r="M35" s="34"/>
      <c r="N35" s="34">
        <f t="shared" si="1"/>
        <v>668152.64</v>
      </c>
      <c r="O35" s="34"/>
      <c r="P35" s="34">
        <v>992871.36</v>
      </c>
      <c r="Q35" s="34"/>
      <c r="R35" s="34">
        <v>1015616.16</v>
      </c>
    </row>
    <row r="36" spans="1:18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11300</v>
      </c>
      <c r="K36" s="34"/>
      <c r="L36" s="34">
        <v>5200</v>
      </c>
      <c r="M36" s="34"/>
      <c r="N36" s="34">
        <f t="shared" si="1"/>
        <v>11600</v>
      </c>
      <c r="O36" s="34"/>
      <c r="P36" s="34">
        <v>16800</v>
      </c>
      <c r="Q36" s="34"/>
      <c r="R36" s="34">
        <v>16800</v>
      </c>
    </row>
    <row r="37" spans="1:18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65335.83</v>
      </c>
      <c r="K37" s="34"/>
      <c r="L37" s="34">
        <v>46555.9</v>
      </c>
      <c r="M37" s="34"/>
      <c r="N37" s="34">
        <f t="shared" si="1"/>
        <v>108464.18</v>
      </c>
      <c r="O37" s="34"/>
      <c r="P37" s="34">
        <v>155020.07999999999</v>
      </c>
      <c r="Q37" s="34"/>
      <c r="R37" s="34">
        <v>183977.46</v>
      </c>
    </row>
    <row r="38" spans="1:18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11300</v>
      </c>
      <c r="K38" s="34"/>
      <c r="L38" s="34">
        <v>5175.24</v>
      </c>
      <c r="M38" s="34"/>
      <c r="N38" s="34">
        <f t="shared" si="1"/>
        <v>11624.76</v>
      </c>
      <c r="O38" s="34"/>
      <c r="P38" s="34">
        <v>16800</v>
      </c>
      <c r="Q38" s="34"/>
      <c r="R38" s="34">
        <v>16800</v>
      </c>
    </row>
    <row r="39" spans="1:18" s="7" customFormat="1" ht="12.75" hidden="1" customHeight="1" x14ac:dyDescent="0.2">
      <c r="A39" s="31" t="s">
        <v>146</v>
      </c>
      <c r="B39" s="97"/>
      <c r="C39" s="97"/>
      <c r="D39" s="98"/>
      <c r="E39" s="261" t="s">
        <v>371</v>
      </c>
      <c r="F39" s="261"/>
      <c r="G39" s="261"/>
      <c r="H39" s="261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7" customFormat="1" ht="12.75" hidden="1" customHeight="1" x14ac:dyDescent="0.2">
      <c r="A40" s="31" t="s">
        <v>147</v>
      </c>
      <c r="B40" s="97"/>
      <c r="C40" s="97"/>
      <c r="D40" s="98"/>
      <c r="E40" s="261" t="s">
        <v>372</v>
      </c>
      <c r="F40" s="261"/>
      <c r="G40" s="261"/>
      <c r="H40" s="261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7" customFormat="1" ht="12.75" hidden="1" customHeight="1" x14ac:dyDescent="0.2">
      <c r="A41" s="31" t="s">
        <v>32</v>
      </c>
      <c r="B41" s="97"/>
      <c r="C41" s="97"/>
      <c r="D41" s="98"/>
      <c r="E41" s="261" t="s">
        <v>588</v>
      </c>
      <c r="F41" s="261"/>
      <c r="G41" s="261"/>
      <c r="H41" s="261"/>
      <c r="J41" s="34"/>
      <c r="K41" s="34"/>
      <c r="L41" s="34"/>
      <c r="M41" s="34"/>
      <c r="N41" s="34">
        <f t="shared" ref="N41" si="2">P41-L41</f>
        <v>0</v>
      </c>
      <c r="O41" s="34"/>
      <c r="P41" s="34"/>
      <c r="Q41" s="34"/>
      <c r="R41" s="34"/>
    </row>
    <row r="42" spans="1:18" s="7" customFormat="1" ht="12.7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135000</v>
      </c>
      <c r="K42" s="34"/>
      <c r="L42" s="138"/>
      <c r="M42" s="34"/>
      <c r="N42" s="34">
        <f>P42-L42</f>
        <v>80000</v>
      </c>
      <c r="O42" s="34"/>
      <c r="P42" s="34">
        <v>80000</v>
      </c>
      <c r="Q42" s="34"/>
      <c r="R42" s="34">
        <v>90000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" customHeight="1" x14ac:dyDescent="0.2">
      <c r="A44" s="58" t="s">
        <v>35</v>
      </c>
      <c r="B44" s="24"/>
      <c r="C44" s="24"/>
      <c r="J44" s="136">
        <f>SUM(J18:J43)</f>
        <v>8076368.2199999997</v>
      </c>
      <c r="K44" s="137"/>
      <c r="L44" s="136">
        <f>SUM(L18:L43)</f>
        <v>3894345.32</v>
      </c>
      <c r="M44" s="34"/>
      <c r="N44" s="136">
        <f>SUM(N18:N43)</f>
        <v>7888986.5099999979</v>
      </c>
      <c r="O44" s="34"/>
      <c r="P44" s="136">
        <f>SUM(P18:P43)</f>
        <v>11783331.83</v>
      </c>
      <c r="Q44" s="34"/>
      <c r="R44" s="136">
        <f>SUM(R18:R43)</f>
        <v>12063964.620000001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138"/>
      <c r="K47" s="34"/>
      <c r="L47" s="34"/>
      <c r="M47" s="34"/>
      <c r="N47" s="34">
        <f t="shared" ref="N47:N61" si="3">P47-L47</f>
        <v>50400</v>
      </c>
      <c r="O47" s="34"/>
      <c r="P47" s="34">
        <v>50400</v>
      </c>
      <c r="Q47" s="34"/>
      <c r="R47" s="34">
        <v>50400</v>
      </c>
    </row>
    <row r="48" spans="1:18" s="7" customFormat="1" ht="12.75" hidden="1" customHeight="1" x14ac:dyDescent="0.2">
      <c r="A48" s="31" t="s">
        <v>38</v>
      </c>
      <c r="B48" s="97"/>
      <c r="C48" s="97"/>
      <c r="E48" s="261" t="s">
        <v>331</v>
      </c>
      <c r="F48" s="261"/>
      <c r="G48" s="261"/>
      <c r="H48" s="261"/>
      <c r="J48" s="34"/>
      <c r="K48" s="34"/>
      <c r="L48" s="34"/>
      <c r="M48" s="34"/>
      <c r="N48" s="34">
        <f t="shared" si="3"/>
        <v>0</v>
      </c>
      <c r="O48" s="34"/>
      <c r="P48" s="34"/>
      <c r="Q48" s="34"/>
      <c r="R48" s="34"/>
    </row>
    <row r="49" spans="1:18" s="7" customFormat="1" ht="15" customHeight="1" x14ac:dyDescent="0.2">
      <c r="A49" s="31" t="s">
        <v>43</v>
      </c>
      <c r="B49" s="97"/>
      <c r="C49" s="97"/>
      <c r="E49" s="261" t="s">
        <v>335</v>
      </c>
      <c r="F49" s="261"/>
      <c r="G49" s="261"/>
      <c r="H49" s="261"/>
      <c r="J49" s="34">
        <v>124542.96</v>
      </c>
      <c r="K49" s="34"/>
      <c r="L49" s="34"/>
      <c r="M49" s="34"/>
      <c r="N49" s="34">
        <f t="shared" si="3"/>
        <v>234000</v>
      </c>
      <c r="O49" s="34"/>
      <c r="P49" s="34">
        <v>234000</v>
      </c>
      <c r="Q49" s="34"/>
      <c r="R49" s="34">
        <v>420000</v>
      </c>
    </row>
    <row r="50" spans="1:18" s="7" customFormat="1" ht="15" customHeight="1" x14ac:dyDescent="0.2">
      <c r="A50" s="31" t="s">
        <v>47</v>
      </c>
      <c r="B50" s="97"/>
      <c r="C50" s="97"/>
      <c r="E50" s="261" t="s">
        <v>337</v>
      </c>
      <c r="F50" s="261"/>
      <c r="G50" s="261"/>
      <c r="H50" s="261"/>
      <c r="J50" s="34"/>
      <c r="K50" s="34"/>
      <c r="L50" s="34"/>
      <c r="M50" s="34"/>
      <c r="N50" s="34">
        <f t="shared" si="3"/>
        <v>1000</v>
      </c>
      <c r="O50" s="34"/>
      <c r="P50" s="34">
        <v>1000</v>
      </c>
      <c r="Q50" s="34"/>
      <c r="R50" s="34">
        <v>46235.53</v>
      </c>
    </row>
    <row r="51" spans="1:18" s="7" customFormat="1" ht="15" customHeight="1" x14ac:dyDescent="0.2">
      <c r="A51" s="31" t="s">
        <v>52</v>
      </c>
      <c r="B51" s="97"/>
      <c r="C51" s="97"/>
      <c r="E51" s="261" t="s">
        <v>338</v>
      </c>
      <c r="F51" s="261"/>
      <c r="G51" s="261"/>
      <c r="H51" s="261"/>
      <c r="J51" s="34">
        <v>2000</v>
      </c>
      <c r="K51" s="34"/>
      <c r="L51" s="34"/>
      <c r="M51" s="34"/>
      <c r="N51" s="34">
        <f t="shared" si="3"/>
        <v>2000</v>
      </c>
      <c r="O51" s="34"/>
      <c r="P51" s="34">
        <v>2000</v>
      </c>
      <c r="Q51" s="34"/>
      <c r="R51" s="34">
        <v>2000</v>
      </c>
    </row>
    <row r="52" spans="1:18" s="7" customFormat="1" ht="12.75" hidden="1" customHeight="1" x14ac:dyDescent="0.2">
      <c r="A52" s="31" t="s">
        <v>54</v>
      </c>
      <c r="B52" s="97"/>
      <c r="C52" s="97"/>
      <c r="E52" s="30">
        <v>5</v>
      </c>
      <c r="F52" s="125" t="s">
        <v>12</v>
      </c>
      <c r="G52" s="30" t="s">
        <v>53</v>
      </c>
      <c r="H52" s="30" t="s">
        <v>10</v>
      </c>
      <c r="J52" s="34"/>
      <c r="K52" s="34"/>
      <c r="L52" s="34"/>
      <c r="M52" s="34"/>
      <c r="N52" s="34">
        <f t="shared" si="3"/>
        <v>0</v>
      </c>
      <c r="O52" s="34"/>
      <c r="P52" s="34"/>
      <c r="Q52" s="34"/>
      <c r="R52" s="34"/>
    </row>
    <row r="53" spans="1:18" s="7" customFormat="1" ht="12.75" hidden="1" customHeight="1" x14ac:dyDescent="0.2">
      <c r="A53" s="31" t="s">
        <v>55</v>
      </c>
      <c r="B53" s="97"/>
      <c r="C53" s="97"/>
      <c r="E53" s="30">
        <v>5</v>
      </c>
      <c r="F53" s="125" t="s">
        <v>12</v>
      </c>
      <c r="G53" s="30" t="s">
        <v>53</v>
      </c>
      <c r="H53" s="30" t="s">
        <v>15</v>
      </c>
      <c r="J53" s="34"/>
      <c r="K53" s="34"/>
      <c r="L53" s="34"/>
      <c r="M53" s="34"/>
      <c r="N53" s="34">
        <f t="shared" si="3"/>
        <v>0</v>
      </c>
      <c r="O53" s="34"/>
      <c r="P53" s="34"/>
      <c r="Q53" s="34"/>
      <c r="R53" s="34"/>
    </row>
    <row r="54" spans="1:18" s="7" customFormat="1" ht="12.75" hidden="1" customHeight="1" x14ac:dyDescent="0.2">
      <c r="A54" s="31" t="s">
        <v>56</v>
      </c>
      <c r="B54" s="97"/>
      <c r="C54" s="97"/>
      <c r="E54" s="30">
        <v>5</v>
      </c>
      <c r="F54" s="125" t="s">
        <v>12</v>
      </c>
      <c r="G54" s="30" t="s">
        <v>53</v>
      </c>
      <c r="H54" s="30" t="s">
        <v>17</v>
      </c>
      <c r="J54" s="34"/>
      <c r="K54" s="34"/>
      <c r="L54" s="34"/>
      <c r="M54" s="34"/>
      <c r="N54" s="34">
        <f t="shared" si="3"/>
        <v>0</v>
      </c>
      <c r="O54" s="34"/>
      <c r="P54" s="34"/>
      <c r="Q54" s="34"/>
      <c r="R54" s="34"/>
    </row>
    <row r="55" spans="1:18" s="7" customFormat="1" ht="12.75" hidden="1" customHeight="1" x14ac:dyDescent="0.2">
      <c r="A55" s="31" t="s">
        <v>57</v>
      </c>
      <c r="B55" s="97"/>
      <c r="C55" s="97"/>
      <c r="E55" s="30">
        <v>5</v>
      </c>
      <c r="F55" s="30" t="s">
        <v>12</v>
      </c>
      <c r="G55" s="30" t="s">
        <v>58</v>
      </c>
      <c r="H55" s="30" t="s">
        <v>59</v>
      </c>
      <c r="J55" s="34"/>
      <c r="K55" s="34"/>
      <c r="L55" s="34"/>
      <c r="M55" s="34"/>
      <c r="N55" s="34">
        <f t="shared" si="3"/>
        <v>0</v>
      </c>
      <c r="O55" s="34"/>
      <c r="P55" s="34"/>
      <c r="Q55" s="34"/>
      <c r="R55" s="34"/>
    </row>
    <row r="56" spans="1:18" s="7" customFormat="1" ht="12.75" hidden="1" customHeight="1" x14ac:dyDescent="0.2">
      <c r="A56" s="31" t="s">
        <v>65</v>
      </c>
      <c r="B56" s="97"/>
      <c r="C56" s="97"/>
      <c r="E56" s="30">
        <v>5</v>
      </c>
      <c r="F56" s="125" t="s">
        <v>12</v>
      </c>
      <c r="G56" s="30" t="s">
        <v>66</v>
      </c>
      <c r="H56" s="30" t="s">
        <v>8</v>
      </c>
      <c r="J56" s="34"/>
      <c r="K56" s="34"/>
      <c r="L56" s="34"/>
      <c r="M56" s="34"/>
      <c r="N56" s="34">
        <f t="shared" si="3"/>
        <v>0</v>
      </c>
      <c r="O56" s="34"/>
      <c r="P56" s="34"/>
      <c r="Q56" s="34"/>
      <c r="R56" s="34"/>
    </row>
    <row r="57" spans="1:18" s="7" customFormat="1" ht="12.75" hidden="1" customHeight="1" x14ac:dyDescent="0.2">
      <c r="A57" s="31" t="s">
        <v>60</v>
      </c>
      <c r="B57" s="97"/>
      <c r="C57" s="97"/>
      <c r="E57" s="30">
        <v>5</v>
      </c>
      <c r="F57" s="125" t="s">
        <v>12</v>
      </c>
      <c r="G57" s="30" t="s">
        <v>58</v>
      </c>
      <c r="H57" s="30" t="s">
        <v>8</v>
      </c>
      <c r="J57" s="34"/>
      <c r="K57" s="34"/>
      <c r="L57" s="34"/>
      <c r="M57" s="34"/>
      <c r="N57" s="34">
        <f t="shared" si="3"/>
        <v>0</v>
      </c>
      <c r="O57" s="34"/>
      <c r="P57" s="34"/>
      <c r="Q57" s="34"/>
      <c r="R57" s="34"/>
    </row>
    <row r="58" spans="1:18" s="7" customFormat="1" ht="12.75" hidden="1" customHeight="1" x14ac:dyDescent="0.2">
      <c r="A58" s="31" t="s">
        <v>61</v>
      </c>
      <c r="B58" s="97"/>
      <c r="C58" s="97"/>
      <c r="E58" s="30">
        <v>5</v>
      </c>
      <c r="F58" s="125" t="s">
        <v>12</v>
      </c>
      <c r="G58" s="30" t="s">
        <v>58</v>
      </c>
      <c r="H58" s="30" t="s">
        <v>10</v>
      </c>
      <c r="J58" s="34"/>
      <c r="K58" s="34"/>
      <c r="L58" s="34"/>
      <c r="M58" s="34"/>
      <c r="N58" s="34">
        <f t="shared" si="3"/>
        <v>0</v>
      </c>
      <c r="O58" s="34"/>
      <c r="P58" s="34"/>
      <c r="Q58" s="34"/>
      <c r="R58" s="34"/>
    </row>
    <row r="59" spans="1:18" s="7" customFormat="1" ht="12.75" hidden="1" customHeight="1" x14ac:dyDescent="0.2">
      <c r="A59" s="31" t="s">
        <v>62</v>
      </c>
      <c r="B59" s="97"/>
      <c r="C59" s="97"/>
      <c r="E59" s="30">
        <v>5</v>
      </c>
      <c r="F59" s="125" t="s">
        <v>12</v>
      </c>
      <c r="G59" s="30" t="s">
        <v>58</v>
      </c>
      <c r="H59" s="30" t="s">
        <v>63</v>
      </c>
      <c r="J59" s="34"/>
      <c r="K59" s="34"/>
      <c r="L59" s="34"/>
      <c r="M59" s="34"/>
      <c r="N59" s="34">
        <f t="shared" si="3"/>
        <v>0</v>
      </c>
      <c r="O59" s="34"/>
      <c r="P59" s="34"/>
      <c r="Q59" s="34"/>
      <c r="R59" s="34"/>
    </row>
    <row r="60" spans="1:18" s="7" customFormat="1" ht="12.75" hidden="1" customHeight="1" x14ac:dyDescent="0.2">
      <c r="A60" s="31" t="s">
        <v>154</v>
      </c>
      <c r="B60" s="97"/>
      <c r="C60" s="97"/>
      <c r="E60" s="30">
        <v>5</v>
      </c>
      <c r="F60" s="125" t="s">
        <v>12</v>
      </c>
      <c r="G60" s="30" t="s">
        <v>58</v>
      </c>
      <c r="H60" s="30" t="s">
        <v>15</v>
      </c>
      <c r="J60" s="34"/>
      <c r="K60" s="34"/>
      <c r="L60" s="34"/>
      <c r="M60" s="34"/>
      <c r="N60" s="34">
        <f t="shared" si="3"/>
        <v>0</v>
      </c>
      <c r="O60" s="34"/>
      <c r="P60" s="34"/>
      <c r="Q60" s="34"/>
      <c r="R60" s="34"/>
    </row>
    <row r="61" spans="1:18" s="7" customFormat="1" ht="12.75" hidden="1" customHeight="1" x14ac:dyDescent="0.2">
      <c r="A61" s="31" t="s">
        <v>155</v>
      </c>
      <c r="B61" s="97"/>
      <c r="C61" s="97"/>
      <c r="E61" s="30">
        <v>5</v>
      </c>
      <c r="F61" s="30" t="s">
        <v>12</v>
      </c>
      <c r="G61" s="30" t="s">
        <v>58</v>
      </c>
      <c r="H61" s="30" t="s">
        <v>17</v>
      </c>
      <c r="J61" s="34"/>
      <c r="K61" s="34"/>
      <c r="L61" s="34"/>
      <c r="M61" s="34"/>
      <c r="N61" s="34">
        <f t="shared" si="3"/>
        <v>0</v>
      </c>
      <c r="O61" s="34"/>
      <c r="P61" s="34"/>
      <c r="Q61" s="34"/>
      <c r="R61" s="34"/>
    </row>
    <row r="62" spans="1:18" s="7" customFormat="1" ht="12.75" hidden="1" customHeight="1" x14ac:dyDescent="0.2">
      <c r="A62" s="31" t="s">
        <v>62</v>
      </c>
      <c r="B62" s="97"/>
      <c r="C62" s="97"/>
      <c r="E62" s="30">
        <v>5</v>
      </c>
      <c r="F62" s="125" t="s">
        <v>12</v>
      </c>
      <c r="G62" s="30" t="s">
        <v>58</v>
      </c>
      <c r="H62" s="30" t="s">
        <v>63</v>
      </c>
      <c r="J62" s="34"/>
      <c r="K62" s="34"/>
      <c r="L62" s="34"/>
      <c r="M62" s="34"/>
      <c r="N62" s="34">
        <f t="shared" ref="N62:N96" si="4">P62-L62</f>
        <v>0</v>
      </c>
      <c r="O62" s="34"/>
      <c r="P62" s="34"/>
      <c r="Q62" s="34"/>
      <c r="R62" s="34"/>
    </row>
    <row r="63" spans="1:18" s="7" customFormat="1" ht="12.75" hidden="1" customHeight="1" x14ac:dyDescent="0.2">
      <c r="A63" s="31" t="s">
        <v>64</v>
      </c>
      <c r="B63" s="97"/>
      <c r="C63" s="97"/>
      <c r="E63" s="30">
        <v>5</v>
      </c>
      <c r="F63" s="125" t="s">
        <v>12</v>
      </c>
      <c r="G63" s="30" t="s">
        <v>58</v>
      </c>
      <c r="H63" s="30" t="s">
        <v>19</v>
      </c>
      <c r="J63" s="34"/>
      <c r="K63" s="34"/>
      <c r="L63" s="34"/>
      <c r="M63" s="34"/>
      <c r="N63" s="34">
        <f t="shared" si="4"/>
        <v>0</v>
      </c>
      <c r="O63" s="34"/>
      <c r="P63" s="34"/>
      <c r="Q63" s="34"/>
      <c r="R63" s="34"/>
    </row>
    <row r="64" spans="1:18" s="7" customFormat="1" ht="12.75" hidden="1" customHeight="1" x14ac:dyDescent="0.2">
      <c r="A64" s="31" t="s">
        <v>156</v>
      </c>
      <c r="B64" s="97"/>
      <c r="C64" s="97"/>
      <c r="E64" s="30">
        <v>5</v>
      </c>
      <c r="F64" s="125" t="s">
        <v>12</v>
      </c>
      <c r="G64" s="30" t="s">
        <v>92</v>
      </c>
      <c r="H64" s="30" t="s">
        <v>8</v>
      </c>
      <c r="J64" s="34"/>
      <c r="K64" s="34"/>
      <c r="L64" s="34"/>
      <c r="M64" s="34"/>
      <c r="N64" s="34">
        <f t="shared" si="4"/>
        <v>0</v>
      </c>
      <c r="O64" s="34"/>
      <c r="P64" s="34"/>
      <c r="Q64" s="34"/>
      <c r="R64" s="34"/>
    </row>
    <row r="65" spans="1:18" s="7" customFormat="1" ht="12.75" hidden="1" customHeight="1" x14ac:dyDescent="0.2">
      <c r="A65" s="31" t="s">
        <v>65</v>
      </c>
      <c r="B65" s="97"/>
      <c r="C65" s="97"/>
      <c r="E65" s="30">
        <v>5</v>
      </c>
      <c r="F65" s="125" t="s">
        <v>12</v>
      </c>
      <c r="G65" s="30" t="s">
        <v>66</v>
      </c>
      <c r="H65" s="30" t="s">
        <v>8</v>
      </c>
      <c r="J65" s="34"/>
      <c r="K65" s="34"/>
      <c r="L65" s="34"/>
      <c r="M65" s="34"/>
      <c r="N65" s="34">
        <f t="shared" si="4"/>
        <v>0</v>
      </c>
      <c r="O65" s="34"/>
      <c r="P65" s="34"/>
      <c r="Q65" s="34"/>
      <c r="R65" s="34"/>
    </row>
    <row r="66" spans="1:18" s="7" customFormat="1" ht="12.75" hidden="1" customHeight="1" x14ac:dyDescent="0.2">
      <c r="A66" s="31" t="s">
        <v>67</v>
      </c>
      <c r="B66" s="97"/>
      <c r="C66" s="97"/>
      <c r="E66" s="30">
        <v>5</v>
      </c>
      <c r="F66" s="125" t="s">
        <v>12</v>
      </c>
      <c r="G66" s="30" t="s">
        <v>66</v>
      </c>
      <c r="H66" s="30" t="s">
        <v>10</v>
      </c>
      <c r="J66" s="34"/>
      <c r="K66" s="34"/>
      <c r="L66" s="34"/>
      <c r="M66" s="34"/>
      <c r="N66" s="34">
        <f t="shared" si="4"/>
        <v>0</v>
      </c>
      <c r="O66" s="34"/>
      <c r="P66" s="34"/>
      <c r="Q66" s="34"/>
      <c r="R66" s="34"/>
    </row>
    <row r="67" spans="1:18" s="7" customFormat="1" ht="12.75" hidden="1" customHeight="1" x14ac:dyDescent="0.2">
      <c r="A67" s="31" t="s">
        <v>157</v>
      </c>
      <c r="B67" s="97"/>
      <c r="C67" s="97"/>
      <c r="E67" s="30">
        <v>5</v>
      </c>
      <c r="F67" s="125" t="s">
        <v>12</v>
      </c>
      <c r="G67" s="30" t="s">
        <v>69</v>
      </c>
      <c r="H67" s="30" t="s">
        <v>8</v>
      </c>
      <c r="J67" s="34"/>
      <c r="K67" s="34"/>
      <c r="L67" s="34"/>
      <c r="M67" s="34"/>
      <c r="N67" s="34">
        <f t="shared" si="4"/>
        <v>0</v>
      </c>
      <c r="O67" s="34"/>
      <c r="P67" s="34"/>
      <c r="Q67" s="34"/>
      <c r="R67" s="34"/>
    </row>
    <row r="68" spans="1:18" s="7" customFormat="1" ht="12.75" hidden="1" customHeight="1" x14ac:dyDescent="0.2">
      <c r="A68" s="31" t="s">
        <v>158</v>
      </c>
      <c r="B68" s="97"/>
      <c r="C68" s="97"/>
      <c r="E68" s="30">
        <v>5</v>
      </c>
      <c r="F68" s="125" t="s">
        <v>12</v>
      </c>
      <c r="G68" s="30" t="s">
        <v>69</v>
      </c>
      <c r="H68" s="30" t="s">
        <v>10</v>
      </c>
      <c r="J68" s="34"/>
      <c r="K68" s="34"/>
      <c r="L68" s="34"/>
      <c r="M68" s="34"/>
      <c r="N68" s="34">
        <f t="shared" si="4"/>
        <v>0</v>
      </c>
      <c r="O68" s="34"/>
      <c r="P68" s="34"/>
      <c r="Q68" s="34"/>
      <c r="R68" s="34"/>
    </row>
    <row r="69" spans="1:18" s="7" customFormat="1" ht="12.75" hidden="1" customHeight="1" x14ac:dyDescent="0.2">
      <c r="A69" s="31" t="s">
        <v>68</v>
      </c>
      <c r="B69" s="97"/>
      <c r="C69" s="97"/>
      <c r="E69" s="30">
        <v>5</v>
      </c>
      <c r="F69" s="125" t="s">
        <v>12</v>
      </c>
      <c r="G69" s="30" t="s">
        <v>69</v>
      </c>
      <c r="H69" s="30" t="s">
        <v>15</v>
      </c>
      <c r="J69" s="34"/>
      <c r="K69" s="34"/>
      <c r="L69" s="34"/>
      <c r="M69" s="34"/>
      <c r="N69" s="34">
        <f t="shared" si="4"/>
        <v>0</v>
      </c>
      <c r="O69" s="34"/>
      <c r="P69" s="34"/>
      <c r="Q69" s="34"/>
      <c r="R69" s="34"/>
    </row>
    <row r="70" spans="1:18" s="7" customFormat="1" ht="12.75" hidden="1" customHeight="1" x14ac:dyDescent="0.2">
      <c r="A70" s="31" t="s">
        <v>159</v>
      </c>
      <c r="B70" s="97"/>
      <c r="C70" s="97"/>
      <c r="E70" s="30">
        <v>5</v>
      </c>
      <c r="F70" s="125" t="s">
        <v>12</v>
      </c>
      <c r="G70" s="30" t="s">
        <v>162</v>
      </c>
      <c r="H70" s="30" t="s">
        <v>8</v>
      </c>
      <c r="J70" s="34"/>
      <c r="K70" s="34"/>
      <c r="L70" s="34"/>
      <c r="M70" s="34"/>
      <c r="N70" s="34">
        <f t="shared" si="4"/>
        <v>0</v>
      </c>
      <c r="O70" s="34"/>
      <c r="P70" s="34"/>
      <c r="Q70" s="34"/>
      <c r="R70" s="34"/>
    </row>
    <row r="71" spans="1:18" s="7" customFormat="1" ht="12.75" hidden="1" customHeight="1" x14ac:dyDescent="0.2">
      <c r="A71" s="31" t="s">
        <v>160</v>
      </c>
      <c r="B71" s="97"/>
      <c r="C71" s="97"/>
      <c r="E71" s="30">
        <v>5</v>
      </c>
      <c r="F71" s="125" t="s">
        <v>12</v>
      </c>
      <c r="G71" s="30" t="s">
        <v>162</v>
      </c>
      <c r="H71" s="122" t="s">
        <v>48</v>
      </c>
      <c r="J71" s="34"/>
      <c r="K71" s="34"/>
      <c r="L71" s="34"/>
      <c r="M71" s="34"/>
      <c r="N71" s="34">
        <f t="shared" si="4"/>
        <v>0</v>
      </c>
      <c r="O71" s="34"/>
      <c r="P71" s="34"/>
      <c r="Q71" s="34"/>
      <c r="R71" s="34"/>
    </row>
    <row r="72" spans="1:18" s="7" customFormat="1" ht="12.75" hidden="1" customHeight="1" x14ac:dyDescent="0.2">
      <c r="A72" s="31" t="s">
        <v>70</v>
      </c>
      <c r="B72" s="97"/>
      <c r="C72" s="97"/>
      <c r="E72" s="30">
        <v>5</v>
      </c>
      <c r="F72" s="125" t="s">
        <v>12</v>
      </c>
      <c r="G72" s="30" t="s">
        <v>162</v>
      </c>
      <c r="H72" s="30" t="s">
        <v>10</v>
      </c>
      <c r="J72" s="34"/>
      <c r="K72" s="34"/>
      <c r="L72" s="34"/>
      <c r="M72" s="34"/>
      <c r="N72" s="34">
        <f t="shared" si="4"/>
        <v>0</v>
      </c>
      <c r="O72" s="34"/>
      <c r="P72" s="34"/>
      <c r="Q72" s="34"/>
      <c r="R72" s="34"/>
    </row>
    <row r="73" spans="1:18" s="7" customFormat="1" ht="12.75" hidden="1" customHeight="1" x14ac:dyDescent="0.2">
      <c r="A73" s="31" t="s">
        <v>161</v>
      </c>
      <c r="B73" s="97"/>
      <c r="C73" s="97"/>
      <c r="E73" s="30">
        <v>5</v>
      </c>
      <c r="F73" s="125" t="s">
        <v>12</v>
      </c>
      <c r="G73" s="30" t="s">
        <v>162</v>
      </c>
      <c r="H73" s="30" t="s">
        <v>15</v>
      </c>
      <c r="J73" s="34"/>
      <c r="K73" s="34"/>
      <c r="L73" s="34"/>
      <c r="M73" s="34"/>
      <c r="N73" s="34">
        <f t="shared" si="4"/>
        <v>0</v>
      </c>
      <c r="O73" s="34"/>
      <c r="P73" s="34"/>
      <c r="Q73" s="34"/>
      <c r="R73" s="34"/>
    </row>
    <row r="74" spans="1:18" s="7" customFormat="1" ht="12.75" hidden="1" customHeight="1" x14ac:dyDescent="0.2">
      <c r="A74" s="31" t="s">
        <v>71</v>
      </c>
      <c r="B74" s="97"/>
      <c r="C74" s="97"/>
      <c r="E74" s="30">
        <v>5</v>
      </c>
      <c r="F74" s="125" t="s">
        <v>12</v>
      </c>
      <c r="G74" s="30" t="s">
        <v>69</v>
      </c>
      <c r="H74" s="30" t="s">
        <v>48</v>
      </c>
      <c r="J74" s="34"/>
      <c r="K74" s="34"/>
      <c r="L74" s="34"/>
      <c r="M74" s="34"/>
      <c r="N74" s="34">
        <f t="shared" si="4"/>
        <v>0</v>
      </c>
      <c r="O74" s="34"/>
      <c r="P74" s="34"/>
      <c r="Q74" s="34"/>
      <c r="R74" s="34"/>
    </row>
    <row r="75" spans="1:18" s="7" customFormat="1" ht="12.75" hidden="1" customHeight="1" x14ac:dyDescent="0.2">
      <c r="A75" s="31" t="s">
        <v>163</v>
      </c>
      <c r="B75" s="97"/>
      <c r="C75" s="97"/>
      <c r="E75" s="30">
        <v>5</v>
      </c>
      <c r="F75" s="125" t="s">
        <v>12</v>
      </c>
      <c r="G75" s="30" t="s">
        <v>73</v>
      </c>
      <c r="H75" s="30" t="s">
        <v>10</v>
      </c>
      <c r="J75" s="34"/>
      <c r="K75" s="34"/>
      <c r="L75" s="34"/>
      <c r="M75" s="34"/>
      <c r="N75" s="34">
        <f t="shared" si="4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31" t="s">
        <v>164</v>
      </c>
      <c r="B76" s="97"/>
      <c r="C76" s="97"/>
      <c r="E76" s="30">
        <v>5</v>
      </c>
      <c r="F76" s="125" t="s">
        <v>12</v>
      </c>
      <c r="G76" s="30" t="s">
        <v>73</v>
      </c>
      <c r="H76" s="30" t="s">
        <v>15</v>
      </c>
      <c r="J76" s="34"/>
      <c r="K76" s="34"/>
      <c r="L76" s="34"/>
      <c r="M76" s="34"/>
      <c r="N76" s="34">
        <f t="shared" si="4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31" t="s">
        <v>165</v>
      </c>
      <c r="B77" s="97"/>
      <c r="C77" s="97"/>
      <c r="E77" s="30">
        <v>5</v>
      </c>
      <c r="F77" s="125" t="s">
        <v>12</v>
      </c>
      <c r="G77" s="30" t="s">
        <v>73</v>
      </c>
      <c r="H77" s="30" t="s">
        <v>17</v>
      </c>
      <c r="J77" s="34"/>
      <c r="K77" s="34"/>
      <c r="L77" s="34"/>
      <c r="M77" s="34"/>
      <c r="N77" s="34">
        <f t="shared" si="4"/>
        <v>0</v>
      </c>
      <c r="O77" s="34"/>
      <c r="P77" s="34"/>
      <c r="Q77" s="34"/>
      <c r="R77" s="34"/>
    </row>
    <row r="78" spans="1:18" s="7" customFormat="1" ht="12.75" hidden="1" customHeight="1" x14ac:dyDescent="0.2">
      <c r="A78" s="31" t="s">
        <v>166</v>
      </c>
      <c r="B78" s="97"/>
      <c r="C78" s="97"/>
      <c r="E78" s="30">
        <v>5</v>
      </c>
      <c r="F78" s="125" t="s">
        <v>12</v>
      </c>
      <c r="G78" s="30" t="s">
        <v>73</v>
      </c>
      <c r="H78" s="30" t="s">
        <v>8</v>
      </c>
      <c r="J78" s="34"/>
      <c r="K78" s="34"/>
      <c r="L78" s="34"/>
      <c r="M78" s="34"/>
      <c r="N78" s="34">
        <f t="shared" si="4"/>
        <v>0</v>
      </c>
      <c r="O78" s="34"/>
      <c r="P78" s="34"/>
      <c r="Q78" s="34"/>
      <c r="R78" s="34"/>
    </row>
    <row r="79" spans="1:18" s="7" customFormat="1" ht="12.75" hidden="1" customHeight="1" x14ac:dyDescent="0.2">
      <c r="A79" s="31" t="s">
        <v>167</v>
      </c>
      <c r="B79" s="97"/>
      <c r="C79" s="97"/>
      <c r="E79" s="30">
        <v>5</v>
      </c>
      <c r="F79" s="125" t="s">
        <v>12</v>
      </c>
      <c r="G79" s="30" t="s">
        <v>73</v>
      </c>
      <c r="H79" s="30" t="s">
        <v>44</v>
      </c>
      <c r="J79" s="34"/>
      <c r="K79" s="34"/>
      <c r="L79" s="34"/>
      <c r="M79" s="34"/>
      <c r="N79" s="34">
        <f t="shared" si="4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31" t="s">
        <v>74</v>
      </c>
      <c r="B80" s="97"/>
      <c r="C80" s="97"/>
      <c r="E80" s="30">
        <v>5</v>
      </c>
      <c r="F80" s="125" t="s">
        <v>12</v>
      </c>
      <c r="G80" s="30" t="s">
        <v>73</v>
      </c>
      <c r="H80" s="30" t="s">
        <v>19</v>
      </c>
      <c r="J80" s="34"/>
      <c r="K80" s="34"/>
      <c r="L80" s="34"/>
      <c r="M80" s="34"/>
      <c r="N80" s="34">
        <f t="shared" si="4"/>
        <v>0</v>
      </c>
      <c r="O80" s="34"/>
      <c r="P80" s="34"/>
      <c r="Q80" s="34"/>
      <c r="R80" s="34"/>
    </row>
    <row r="81" spans="1:18" s="7" customFormat="1" ht="12.75" hidden="1" customHeight="1" x14ac:dyDescent="0.2">
      <c r="A81" s="31" t="s">
        <v>75</v>
      </c>
      <c r="B81" s="97"/>
      <c r="C81" s="97"/>
      <c r="E81" s="30">
        <v>5</v>
      </c>
      <c r="F81" s="125" t="s">
        <v>12</v>
      </c>
      <c r="G81" s="30" t="s">
        <v>73</v>
      </c>
      <c r="H81" s="30" t="s">
        <v>59</v>
      </c>
      <c r="J81" s="34"/>
      <c r="K81" s="34"/>
      <c r="L81" s="34"/>
      <c r="M81" s="34"/>
      <c r="N81" s="34">
        <f t="shared" si="4"/>
        <v>0</v>
      </c>
      <c r="O81" s="34"/>
      <c r="P81" s="34"/>
      <c r="Q81" s="34"/>
      <c r="R81" s="34"/>
    </row>
    <row r="82" spans="1:18" s="7" customFormat="1" ht="12.75" hidden="1" customHeight="1" x14ac:dyDescent="0.2">
      <c r="A82" s="31" t="s">
        <v>76</v>
      </c>
      <c r="B82" s="97"/>
      <c r="C82" s="97"/>
      <c r="E82" s="30">
        <v>5</v>
      </c>
      <c r="F82" s="125" t="s">
        <v>12</v>
      </c>
      <c r="G82" s="30" t="s">
        <v>73</v>
      </c>
      <c r="H82" s="30" t="s">
        <v>48</v>
      </c>
      <c r="J82" s="34"/>
      <c r="K82" s="34"/>
      <c r="L82" s="34"/>
      <c r="M82" s="34"/>
      <c r="N82" s="34">
        <f t="shared" si="4"/>
        <v>0</v>
      </c>
      <c r="O82" s="34"/>
      <c r="P82" s="34"/>
      <c r="Q82" s="34"/>
      <c r="R82" s="34"/>
    </row>
    <row r="83" spans="1:18" s="7" customFormat="1" ht="12.75" hidden="1" customHeight="1" x14ac:dyDescent="0.2">
      <c r="A83" s="31" t="s">
        <v>164</v>
      </c>
      <c r="B83" s="97"/>
      <c r="C83" s="97"/>
      <c r="E83" s="30">
        <v>5</v>
      </c>
      <c r="F83" s="125" t="s">
        <v>12</v>
      </c>
      <c r="G83" s="30" t="s">
        <v>73</v>
      </c>
      <c r="H83" s="30" t="s">
        <v>15</v>
      </c>
      <c r="J83" s="34"/>
      <c r="K83" s="34"/>
      <c r="L83" s="34"/>
      <c r="M83" s="34"/>
      <c r="N83" s="34">
        <f t="shared" si="4"/>
        <v>0</v>
      </c>
      <c r="O83" s="34"/>
      <c r="P83" s="34"/>
      <c r="Q83" s="34"/>
      <c r="R83" s="34"/>
    </row>
    <row r="84" spans="1:18" s="7" customFormat="1" ht="12.75" hidden="1" customHeight="1" x14ac:dyDescent="0.2">
      <c r="A84" s="31" t="s">
        <v>77</v>
      </c>
      <c r="B84" s="97"/>
      <c r="C84" s="97"/>
      <c r="E84" s="30">
        <v>5</v>
      </c>
      <c r="F84" s="125" t="s">
        <v>12</v>
      </c>
      <c r="G84" s="30" t="s">
        <v>78</v>
      </c>
      <c r="H84" s="30" t="s">
        <v>10</v>
      </c>
      <c r="J84" s="34"/>
      <c r="K84" s="34"/>
      <c r="L84" s="34"/>
      <c r="M84" s="34"/>
      <c r="N84" s="34">
        <f t="shared" si="4"/>
        <v>0</v>
      </c>
      <c r="O84" s="34"/>
      <c r="P84" s="34"/>
      <c r="Q84" s="34"/>
      <c r="R84" s="34"/>
    </row>
    <row r="85" spans="1:18" s="7" customFormat="1" ht="12.75" hidden="1" customHeight="1" x14ac:dyDescent="0.2">
      <c r="A85" s="31" t="s">
        <v>79</v>
      </c>
      <c r="B85" s="97"/>
      <c r="C85" s="97"/>
      <c r="E85" s="30">
        <v>5</v>
      </c>
      <c r="F85" s="125" t="s">
        <v>12</v>
      </c>
      <c r="G85" s="30" t="s">
        <v>78</v>
      </c>
      <c r="H85" s="30" t="s">
        <v>15</v>
      </c>
      <c r="J85" s="34"/>
      <c r="K85" s="34"/>
      <c r="L85" s="34"/>
      <c r="M85" s="34"/>
      <c r="N85" s="34">
        <f t="shared" si="4"/>
        <v>0</v>
      </c>
      <c r="O85" s="34"/>
      <c r="P85" s="34"/>
      <c r="Q85" s="34"/>
      <c r="R85" s="34"/>
    </row>
    <row r="86" spans="1:18" s="7" customFormat="1" ht="12.75" hidden="1" customHeight="1" x14ac:dyDescent="0.2">
      <c r="A86" s="31" t="s">
        <v>168</v>
      </c>
      <c r="B86" s="97"/>
      <c r="C86" s="97"/>
      <c r="E86" s="30">
        <v>5</v>
      </c>
      <c r="F86" s="125" t="s">
        <v>12</v>
      </c>
      <c r="G86" s="30" t="s">
        <v>78</v>
      </c>
      <c r="H86" s="125" t="s">
        <v>59</v>
      </c>
      <c r="J86" s="34"/>
      <c r="K86" s="34"/>
      <c r="L86" s="34"/>
      <c r="M86" s="34"/>
      <c r="N86" s="34">
        <f t="shared" si="4"/>
        <v>0</v>
      </c>
      <c r="O86" s="34"/>
      <c r="P86" s="34"/>
      <c r="Q86" s="34"/>
      <c r="R86" s="34"/>
    </row>
    <row r="87" spans="1:18" s="7" customFormat="1" ht="12.75" hidden="1" customHeight="1" x14ac:dyDescent="0.2">
      <c r="A87" s="31" t="s">
        <v>169</v>
      </c>
      <c r="B87" s="97"/>
      <c r="C87" s="97"/>
      <c r="E87" s="30">
        <v>5</v>
      </c>
      <c r="F87" s="125" t="s">
        <v>12</v>
      </c>
      <c r="G87" s="30" t="s">
        <v>78</v>
      </c>
      <c r="H87" s="125" t="s">
        <v>19</v>
      </c>
      <c r="J87" s="34"/>
      <c r="K87" s="34"/>
      <c r="L87" s="34"/>
      <c r="M87" s="34"/>
      <c r="N87" s="34">
        <f t="shared" si="4"/>
        <v>0</v>
      </c>
      <c r="O87" s="34"/>
      <c r="P87" s="34"/>
      <c r="Q87" s="34"/>
      <c r="R87" s="34"/>
    </row>
    <row r="88" spans="1:18" s="7" customFormat="1" ht="12.75" hidden="1" customHeight="1" x14ac:dyDescent="0.2">
      <c r="A88" s="31" t="s">
        <v>170</v>
      </c>
      <c r="B88" s="97"/>
      <c r="C88" s="97"/>
      <c r="E88" s="30">
        <v>5</v>
      </c>
      <c r="F88" s="125" t="s">
        <v>12</v>
      </c>
      <c r="G88" s="30" t="s">
        <v>78</v>
      </c>
      <c r="H88" s="125" t="s">
        <v>81</v>
      </c>
      <c r="J88" s="34"/>
      <c r="K88" s="34"/>
      <c r="L88" s="34"/>
      <c r="M88" s="34"/>
      <c r="N88" s="34">
        <f t="shared" si="4"/>
        <v>0</v>
      </c>
      <c r="O88" s="34"/>
      <c r="P88" s="34"/>
      <c r="Q88" s="34"/>
      <c r="R88" s="34"/>
    </row>
    <row r="89" spans="1:18" s="7" customFormat="1" ht="12.75" hidden="1" customHeight="1" x14ac:dyDescent="0.2">
      <c r="A89" s="31" t="s">
        <v>80</v>
      </c>
      <c r="B89" s="97"/>
      <c r="C89" s="97"/>
      <c r="E89" s="30">
        <v>5</v>
      </c>
      <c r="F89" s="125" t="s">
        <v>12</v>
      </c>
      <c r="G89" s="30" t="s">
        <v>58</v>
      </c>
      <c r="H89" s="125" t="s">
        <v>81</v>
      </c>
      <c r="J89" s="34"/>
      <c r="K89" s="34"/>
      <c r="L89" s="34"/>
      <c r="M89" s="34"/>
      <c r="N89" s="34">
        <f t="shared" si="4"/>
        <v>0</v>
      </c>
      <c r="O89" s="34"/>
      <c r="P89" s="34"/>
      <c r="Q89" s="34"/>
      <c r="R89" s="34"/>
    </row>
    <row r="90" spans="1:18" s="7" customFormat="1" ht="12.75" hidden="1" customHeight="1" x14ac:dyDescent="0.2">
      <c r="A90" s="31" t="s">
        <v>82</v>
      </c>
      <c r="B90" s="97"/>
      <c r="C90" s="97"/>
      <c r="E90" s="30">
        <v>5</v>
      </c>
      <c r="F90" s="125" t="s">
        <v>12</v>
      </c>
      <c r="G90" s="30" t="s">
        <v>83</v>
      </c>
      <c r="H90" s="125" t="s">
        <v>8</v>
      </c>
      <c r="J90" s="34"/>
      <c r="K90" s="34"/>
      <c r="L90" s="34"/>
      <c r="M90" s="34"/>
      <c r="N90" s="34">
        <f t="shared" si="4"/>
        <v>0</v>
      </c>
      <c r="O90" s="34"/>
      <c r="P90" s="34"/>
      <c r="Q90" s="34"/>
      <c r="R90" s="34"/>
    </row>
    <row r="91" spans="1:18" s="7" customFormat="1" ht="12.75" hidden="1" customHeight="1" x14ac:dyDescent="0.2">
      <c r="A91" s="31" t="s">
        <v>84</v>
      </c>
      <c r="B91" s="97"/>
      <c r="C91" s="97"/>
      <c r="E91" s="30">
        <v>5</v>
      </c>
      <c r="F91" s="125" t="s">
        <v>12</v>
      </c>
      <c r="G91" s="30" t="s">
        <v>83</v>
      </c>
      <c r="H91" s="125" t="s">
        <v>10</v>
      </c>
      <c r="J91" s="34"/>
      <c r="K91" s="34"/>
      <c r="L91" s="34"/>
      <c r="M91" s="34"/>
      <c r="N91" s="34">
        <f t="shared" si="4"/>
        <v>0</v>
      </c>
      <c r="O91" s="34"/>
      <c r="P91" s="34"/>
      <c r="Q91" s="34"/>
      <c r="R91" s="34"/>
    </row>
    <row r="92" spans="1:18" s="7" customFormat="1" ht="12.75" hidden="1" customHeight="1" x14ac:dyDescent="0.2">
      <c r="A92" s="31" t="s">
        <v>85</v>
      </c>
      <c r="B92" s="97"/>
      <c r="C92" s="97"/>
      <c r="E92" s="30">
        <v>5</v>
      </c>
      <c r="F92" s="125" t="s">
        <v>12</v>
      </c>
      <c r="G92" s="30" t="s">
        <v>83</v>
      </c>
      <c r="H92" s="125" t="s">
        <v>15</v>
      </c>
      <c r="J92" s="34"/>
      <c r="K92" s="34"/>
      <c r="L92" s="34"/>
      <c r="M92" s="34"/>
      <c r="N92" s="34">
        <f t="shared" si="4"/>
        <v>0</v>
      </c>
      <c r="O92" s="34"/>
      <c r="P92" s="34"/>
      <c r="Q92" s="34"/>
      <c r="R92" s="34"/>
    </row>
    <row r="93" spans="1:18" s="7" customFormat="1" ht="12.75" hidden="1" customHeight="1" x14ac:dyDescent="0.2">
      <c r="A93" s="31" t="s">
        <v>171</v>
      </c>
      <c r="B93" s="97"/>
      <c r="C93" s="97"/>
      <c r="E93" s="30">
        <v>5</v>
      </c>
      <c r="F93" s="125" t="s">
        <v>12</v>
      </c>
      <c r="G93" s="30" t="s">
        <v>173</v>
      </c>
      <c r="H93" s="125" t="s">
        <v>8</v>
      </c>
      <c r="J93" s="34"/>
      <c r="K93" s="34"/>
      <c r="L93" s="34"/>
      <c r="M93" s="34"/>
      <c r="N93" s="34">
        <f t="shared" si="4"/>
        <v>0</v>
      </c>
      <c r="O93" s="34"/>
      <c r="P93" s="34"/>
      <c r="Q93" s="34"/>
      <c r="R93" s="34"/>
    </row>
    <row r="94" spans="1:18" s="7" customFormat="1" ht="12.75" hidden="1" customHeight="1" x14ac:dyDescent="0.2">
      <c r="A94" s="31" t="s">
        <v>172</v>
      </c>
      <c r="B94" s="97"/>
      <c r="C94" s="97"/>
      <c r="E94" s="30">
        <v>5</v>
      </c>
      <c r="F94" s="125" t="s">
        <v>12</v>
      </c>
      <c r="G94" s="30" t="s">
        <v>173</v>
      </c>
      <c r="H94" s="125" t="s">
        <v>10</v>
      </c>
      <c r="J94" s="34"/>
      <c r="K94" s="34"/>
      <c r="L94" s="34"/>
      <c r="M94" s="34"/>
      <c r="N94" s="34">
        <f t="shared" si="4"/>
        <v>0</v>
      </c>
      <c r="O94" s="34"/>
      <c r="P94" s="34"/>
      <c r="Q94" s="34"/>
      <c r="R94" s="34"/>
    </row>
    <row r="95" spans="1:18" s="7" customFormat="1" ht="12.75" hidden="1" customHeight="1" x14ac:dyDescent="0.2">
      <c r="A95" s="31" t="s">
        <v>86</v>
      </c>
      <c r="B95" s="97"/>
      <c r="C95" s="97"/>
      <c r="E95" s="30">
        <v>5</v>
      </c>
      <c r="F95" s="125" t="s">
        <v>12</v>
      </c>
      <c r="G95" s="30" t="s">
        <v>173</v>
      </c>
      <c r="H95" s="125" t="s">
        <v>15</v>
      </c>
      <c r="J95" s="34"/>
      <c r="K95" s="34"/>
      <c r="L95" s="34"/>
      <c r="M95" s="34"/>
      <c r="N95" s="34">
        <f t="shared" si="4"/>
        <v>0</v>
      </c>
      <c r="O95" s="34"/>
      <c r="P95" s="34"/>
      <c r="Q95" s="34"/>
      <c r="R95" s="34"/>
    </row>
    <row r="96" spans="1:18" s="7" customFormat="1" ht="15" customHeight="1" x14ac:dyDescent="0.2">
      <c r="A96" s="31" t="s">
        <v>245</v>
      </c>
      <c r="B96" s="97"/>
      <c r="C96" s="97"/>
      <c r="E96" s="261" t="s">
        <v>360</v>
      </c>
      <c r="F96" s="261"/>
      <c r="G96" s="261"/>
      <c r="H96" s="261"/>
      <c r="J96" s="34"/>
      <c r="K96" s="34"/>
      <c r="L96" s="34">
        <v>2295</v>
      </c>
      <c r="M96" s="34"/>
      <c r="N96" s="34">
        <f t="shared" si="4"/>
        <v>97705</v>
      </c>
      <c r="O96" s="34"/>
      <c r="P96" s="34">
        <v>100000</v>
      </c>
      <c r="Q96" s="34"/>
      <c r="R96" s="34">
        <v>20000</v>
      </c>
    </row>
    <row r="97" spans="1:18" s="7" customFormat="1" ht="15" customHeight="1" x14ac:dyDescent="0.2">
      <c r="A97" s="276" t="s">
        <v>190</v>
      </c>
      <c r="B97" s="276"/>
      <c r="C97" s="276"/>
      <c r="J97" s="136">
        <f>SUM(J47:J96)</f>
        <v>126542.96</v>
      </c>
      <c r="K97" s="137"/>
      <c r="L97" s="136">
        <f>SUM(L47:L96)</f>
        <v>2295</v>
      </c>
      <c r="M97" s="34"/>
      <c r="N97" s="136">
        <f>SUM(N47:N96)</f>
        <v>385105</v>
      </c>
      <c r="O97" s="34"/>
      <c r="P97" s="136">
        <f>SUM(P47:P96)</f>
        <v>387400</v>
      </c>
      <c r="Q97" s="34"/>
      <c r="R97" s="136">
        <f>SUM(R47:R96)</f>
        <v>538635.53</v>
      </c>
    </row>
    <row r="98" spans="1:18" s="7" customFormat="1" ht="6" customHeight="1" x14ac:dyDescent="0.2">
      <c r="A98" s="19"/>
      <c r="B98" s="19"/>
      <c r="C98" s="19"/>
      <c r="J98" s="137"/>
      <c r="K98" s="137"/>
      <c r="L98" s="34"/>
      <c r="M98" s="34"/>
      <c r="N98" s="34"/>
      <c r="O98" s="34"/>
      <c r="P98" s="34"/>
      <c r="Q98" s="34"/>
      <c r="R98" s="34"/>
    </row>
    <row r="99" spans="1:18" s="7" customFormat="1" ht="12" hidden="1" customHeight="1" x14ac:dyDescent="0.2">
      <c r="A99" s="63" t="s">
        <v>188</v>
      </c>
      <c r="J99" s="34"/>
      <c r="K99" s="34"/>
      <c r="L99" s="34"/>
      <c r="M99" s="34"/>
      <c r="N99" s="34"/>
      <c r="O99" s="34"/>
      <c r="P99" s="34"/>
      <c r="Q99" s="34"/>
      <c r="R99" s="34"/>
    </row>
    <row r="100" spans="1:18" s="7" customFormat="1" ht="12" hidden="1" customHeight="1" x14ac:dyDescent="0.2">
      <c r="A100" s="75" t="s">
        <v>108</v>
      </c>
      <c r="E100" s="98">
        <v>5</v>
      </c>
      <c r="F100" s="99" t="s">
        <v>28</v>
      </c>
      <c r="G100" s="98" t="s">
        <v>7</v>
      </c>
      <c r="H100" s="98" t="s">
        <v>17</v>
      </c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s="7" customFormat="1" ht="12" hidden="1" customHeight="1" x14ac:dyDescent="0.2">
      <c r="A101" s="75" t="s">
        <v>179</v>
      </c>
      <c r="E101" s="98">
        <v>5</v>
      </c>
      <c r="F101" s="99" t="s">
        <v>28</v>
      </c>
      <c r="G101" s="98" t="s">
        <v>7</v>
      </c>
      <c r="H101" s="98" t="s">
        <v>63</v>
      </c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s="7" customFormat="1" ht="12" hidden="1" customHeight="1" x14ac:dyDescent="0.2">
      <c r="A102" s="75" t="s">
        <v>180</v>
      </c>
      <c r="E102" s="98">
        <v>5</v>
      </c>
      <c r="F102" s="99" t="s">
        <v>28</v>
      </c>
      <c r="G102" s="98" t="s">
        <v>7</v>
      </c>
      <c r="H102" s="100" t="s">
        <v>48</v>
      </c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7" customFormat="1" ht="12" hidden="1" customHeight="1" x14ac:dyDescent="0.2">
      <c r="A103" s="75" t="s">
        <v>180</v>
      </c>
      <c r="E103" s="98">
        <v>5</v>
      </c>
      <c r="F103" s="99" t="s">
        <v>28</v>
      </c>
      <c r="G103" s="98" t="s">
        <v>7</v>
      </c>
      <c r="H103" s="100" t="s">
        <v>48</v>
      </c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s="7" customFormat="1" ht="12" hidden="1" customHeight="1" x14ac:dyDescent="0.2">
      <c r="A104" s="75" t="s">
        <v>181</v>
      </c>
      <c r="E104" s="98">
        <v>5</v>
      </c>
      <c r="F104" s="99" t="s">
        <v>28</v>
      </c>
      <c r="G104" s="98" t="s">
        <v>7</v>
      </c>
      <c r="H104" s="98" t="s">
        <v>10</v>
      </c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7" customFormat="1" ht="12" hidden="1" customHeight="1" x14ac:dyDescent="0.2">
      <c r="A105" s="75" t="s">
        <v>180</v>
      </c>
      <c r="E105" s="98">
        <v>5</v>
      </c>
      <c r="F105" s="99" t="s">
        <v>28</v>
      </c>
      <c r="G105" s="98" t="s">
        <v>7</v>
      </c>
      <c r="H105" s="100" t="s">
        <v>48</v>
      </c>
      <c r="J105" s="34"/>
      <c r="K105" s="34"/>
      <c r="L105" s="34"/>
      <c r="M105" s="34"/>
      <c r="N105" s="34">
        <f>P105-L105</f>
        <v>0</v>
      </c>
      <c r="O105" s="34"/>
      <c r="P105" s="34"/>
      <c r="Q105" s="34"/>
      <c r="R105" s="34"/>
    </row>
    <row r="106" spans="1:18" s="7" customFormat="1" ht="12" hidden="1" customHeight="1" x14ac:dyDescent="0.2">
      <c r="A106" s="75" t="s">
        <v>182</v>
      </c>
      <c r="E106" s="98">
        <v>5</v>
      </c>
      <c r="F106" s="99" t="s">
        <v>28</v>
      </c>
      <c r="G106" s="98" t="s">
        <v>7</v>
      </c>
      <c r="H106" s="98" t="s">
        <v>8</v>
      </c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s="7" customFormat="1" ht="12" hidden="1" customHeight="1" x14ac:dyDescent="0.2">
      <c r="A107" s="75" t="s">
        <v>183</v>
      </c>
      <c r="E107" s="98">
        <v>5</v>
      </c>
      <c r="F107" s="99" t="s">
        <v>28</v>
      </c>
      <c r="G107" s="98" t="s">
        <v>7</v>
      </c>
      <c r="H107" s="98" t="s">
        <v>15</v>
      </c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s="7" customFormat="1" ht="17.25" hidden="1" customHeight="1" x14ac:dyDescent="0.2">
      <c r="A108" s="58" t="s">
        <v>184</v>
      </c>
      <c r="J108" s="145">
        <f>SUM(J100:J107)</f>
        <v>0</v>
      </c>
      <c r="K108" s="146"/>
      <c r="L108" s="145">
        <f>SUM(L100:L107)</f>
        <v>0</v>
      </c>
      <c r="M108" s="146"/>
      <c r="N108" s="145">
        <f>SUM(N100:N107)</f>
        <v>0</v>
      </c>
      <c r="O108" s="146"/>
      <c r="P108" s="145">
        <f>SUM(P100:P107)</f>
        <v>0</v>
      </c>
      <c r="Q108" s="146"/>
      <c r="R108" s="145">
        <f>SUM(R100:R107)</f>
        <v>0</v>
      </c>
    </row>
    <row r="109" spans="1:18" s="7" customFormat="1" ht="6" hidden="1" customHeight="1" x14ac:dyDescent="0.2"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s="7" customFormat="1" ht="18" customHeight="1" x14ac:dyDescent="0.2">
      <c r="A110" s="62" t="s">
        <v>189</v>
      </c>
      <c r="B110" s="11"/>
      <c r="C110" s="11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s="7" customFormat="1" ht="12.75" hidden="1" customHeight="1" x14ac:dyDescent="0.2">
      <c r="A111" s="64" t="s">
        <v>89</v>
      </c>
      <c r="B111" s="9"/>
      <c r="C111" s="9"/>
      <c r="E111" s="98">
        <v>1</v>
      </c>
      <c r="F111" s="99" t="s">
        <v>12</v>
      </c>
      <c r="G111" s="98" t="s">
        <v>53</v>
      </c>
      <c r="H111" s="100" t="s">
        <v>10</v>
      </c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s="7" customFormat="1" ht="12.75" hidden="1" customHeight="1" x14ac:dyDescent="0.2">
      <c r="A112" s="75" t="s">
        <v>91</v>
      </c>
      <c r="B112" s="97"/>
      <c r="C112" s="97"/>
      <c r="E112" s="98">
        <v>1</v>
      </c>
      <c r="F112" s="99" t="s">
        <v>92</v>
      </c>
      <c r="G112" s="98" t="s">
        <v>7</v>
      </c>
      <c r="H112" s="98" t="s">
        <v>8</v>
      </c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s="7" customFormat="1" ht="12.75" hidden="1" customHeight="1" x14ac:dyDescent="0.2">
      <c r="A113" s="75" t="s">
        <v>93</v>
      </c>
      <c r="B113" s="97"/>
      <c r="C113" s="97"/>
      <c r="E113" s="98">
        <v>1</v>
      </c>
      <c r="F113" s="99" t="s">
        <v>92</v>
      </c>
      <c r="G113" s="98" t="s">
        <v>33</v>
      </c>
      <c r="H113" s="98" t="s">
        <v>8</v>
      </c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s="7" customFormat="1" ht="12.75" hidden="1" customHeight="1" x14ac:dyDescent="0.2">
      <c r="A114" s="75" t="s">
        <v>94</v>
      </c>
      <c r="B114" s="102"/>
      <c r="C114" s="102"/>
      <c r="E114" s="98">
        <v>1</v>
      </c>
      <c r="F114" s="99" t="s">
        <v>92</v>
      </c>
      <c r="G114" s="98" t="s">
        <v>33</v>
      </c>
      <c r="H114" s="98" t="s">
        <v>48</v>
      </c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s="7" customFormat="1" ht="15" hidden="1" customHeight="1" x14ac:dyDescent="0.2">
      <c r="A115" s="31" t="s">
        <v>95</v>
      </c>
      <c r="B115" s="102"/>
      <c r="C115" s="102"/>
      <c r="D115" s="99"/>
      <c r="E115" s="261" t="s">
        <v>361</v>
      </c>
      <c r="F115" s="261"/>
      <c r="G115" s="261"/>
      <c r="H115" s="261"/>
      <c r="J115" s="34"/>
      <c r="K115" s="34"/>
      <c r="L115" s="34"/>
      <c r="M115" s="34"/>
      <c r="N115" s="34">
        <f>P115-L115</f>
        <v>0</v>
      </c>
      <c r="O115" s="34"/>
      <c r="P115" s="34"/>
      <c r="Q115" s="34"/>
      <c r="R115" s="34"/>
    </row>
    <row r="116" spans="1:18" s="7" customFormat="1" ht="12.75" hidden="1" customHeight="1" x14ac:dyDescent="0.2">
      <c r="A116" s="31" t="s">
        <v>96</v>
      </c>
      <c r="B116" s="97"/>
      <c r="C116" s="97"/>
      <c r="E116" s="30">
        <v>1</v>
      </c>
      <c r="F116" s="125" t="s">
        <v>92</v>
      </c>
      <c r="G116" s="30" t="s">
        <v>92</v>
      </c>
      <c r="H116" s="30" t="s">
        <v>8</v>
      </c>
      <c r="J116" s="34"/>
      <c r="K116" s="34"/>
      <c r="L116" s="34"/>
      <c r="M116" s="34"/>
      <c r="N116" s="34">
        <f>P116-L116</f>
        <v>0</v>
      </c>
      <c r="O116" s="34"/>
      <c r="P116" s="34"/>
      <c r="Q116" s="34"/>
      <c r="R116" s="34"/>
    </row>
    <row r="117" spans="1:18" s="7" customFormat="1" ht="12.75" hidden="1" customHeight="1" x14ac:dyDescent="0.2">
      <c r="A117" s="31" t="s">
        <v>97</v>
      </c>
      <c r="B117" s="102"/>
      <c r="C117" s="102"/>
      <c r="E117" s="30">
        <v>1</v>
      </c>
      <c r="F117" s="125" t="s">
        <v>92</v>
      </c>
      <c r="G117" s="30" t="s">
        <v>53</v>
      </c>
      <c r="H117" s="30" t="s">
        <v>15</v>
      </c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5" customHeight="1" x14ac:dyDescent="0.2">
      <c r="A118" s="31" t="s">
        <v>106</v>
      </c>
      <c r="B118" s="102"/>
      <c r="C118" s="102"/>
      <c r="D118" s="99"/>
      <c r="E118" s="261" t="s">
        <v>603</v>
      </c>
      <c r="F118" s="261"/>
      <c r="G118" s="261"/>
      <c r="H118" s="261"/>
      <c r="J118" s="34"/>
      <c r="K118" s="34"/>
      <c r="L118" s="34"/>
      <c r="M118" s="34"/>
      <c r="N118" s="34">
        <f t="shared" ref="N118" si="5">P118-L118</f>
        <v>48000</v>
      </c>
      <c r="O118" s="34"/>
      <c r="P118" s="34">
        <v>48000</v>
      </c>
      <c r="Q118" s="34"/>
      <c r="R118" s="34"/>
    </row>
    <row r="119" spans="1:18" s="7" customFormat="1" ht="12.75" hidden="1" customHeight="1" x14ac:dyDescent="0.2">
      <c r="A119" s="75" t="s">
        <v>99</v>
      </c>
      <c r="B119" s="97"/>
      <c r="C119" s="97"/>
      <c r="E119" s="98">
        <v>1</v>
      </c>
      <c r="F119" s="99" t="s">
        <v>92</v>
      </c>
      <c r="G119" s="98" t="s">
        <v>53</v>
      </c>
      <c r="H119" s="98" t="s">
        <v>19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.75" hidden="1" customHeight="1" x14ac:dyDescent="0.2">
      <c r="A120" s="75" t="s">
        <v>174</v>
      </c>
      <c r="B120" s="97"/>
      <c r="C120" s="97"/>
      <c r="E120" s="98">
        <v>1</v>
      </c>
      <c r="F120" s="99" t="s">
        <v>92</v>
      </c>
      <c r="G120" s="98" t="s">
        <v>53</v>
      </c>
      <c r="H120" s="98" t="s">
        <v>81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.75" hidden="1" customHeight="1" x14ac:dyDescent="0.2">
      <c r="A121" s="75" t="s">
        <v>175</v>
      </c>
      <c r="B121" s="97"/>
      <c r="C121" s="97"/>
      <c r="E121" s="98">
        <v>1</v>
      </c>
      <c r="F121" s="99" t="s">
        <v>92</v>
      </c>
      <c r="G121" s="98" t="s">
        <v>53</v>
      </c>
      <c r="H121" s="98" t="s">
        <v>44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.75" hidden="1" customHeight="1" x14ac:dyDescent="0.2">
      <c r="A122" s="75" t="s">
        <v>176</v>
      </c>
      <c r="B122" s="97"/>
      <c r="C122" s="97"/>
      <c r="E122" s="98">
        <v>1</v>
      </c>
      <c r="F122" s="99" t="s">
        <v>92</v>
      </c>
      <c r="G122" s="98" t="s">
        <v>53</v>
      </c>
      <c r="H122" s="98" t="s">
        <v>145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.75" hidden="1" customHeight="1" x14ac:dyDescent="0.2">
      <c r="A123" s="75" t="s">
        <v>100</v>
      </c>
      <c r="B123" s="97"/>
      <c r="C123" s="97"/>
      <c r="E123" s="98">
        <v>1</v>
      </c>
      <c r="F123" s="99" t="s">
        <v>92</v>
      </c>
      <c r="G123" s="98" t="s">
        <v>53</v>
      </c>
      <c r="H123" s="98" t="s">
        <v>101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.75" hidden="1" customHeight="1" x14ac:dyDescent="0.2">
      <c r="A124" s="75" t="s">
        <v>102</v>
      </c>
      <c r="B124" s="97"/>
      <c r="C124" s="97"/>
      <c r="E124" s="98">
        <v>1</v>
      </c>
      <c r="F124" s="99" t="s">
        <v>92</v>
      </c>
      <c r="G124" s="98" t="s">
        <v>53</v>
      </c>
      <c r="H124" s="98" t="s">
        <v>24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2.75" hidden="1" customHeight="1" x14ac:dyDescent="0.2">
      <c r="A125" s="75" t="s">
        <v>103</v>
      </c>
      <c r="B125" s="97"/>
      <c r="C125" s="97"/>
      <c r="E125" s="98">
        <v>1</v>
      </c>
      <c r="F125" s="99" t="s">
        <v>92</v>
      </c>
      <c r="G125" s="98" t="s">
        <v>53</v>
      </c>
      <c r="H125" s="98" t="s">
        <v>27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2.75" hidden="1" customHeight="1" x14ac:dyDescent="0.2">
      <c r="A126" s="75" t="s">
        <v>104</v>
      </c>
      <c r="B126" s="97"/>
      <c r="C126" s="97"/>
      <c r="D126" s="99"/>
      <c r="E126" s="98">
        <v>1</v>
      </c>
      <c r="F126" s="99" t="s">
        <v>92</v>
      </c>
      <c r="G126" s="98" t="s">
        <v>53</v>
      </c>
      <c r="H126" s="100" t="s">
        <v>48</v>
      </c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s="7" customFormat="1" ht="12.75" hidden="1" customHeight="1" x14ac:dyDescent="0.2">
      <c r="A127" s="75" t="s">
        <v>105</v>
      </c>
      <c r="B127" s="97"/>
      <c r="C127" s="97"/>
      <c r="D127" s="99"/>
      <c r="E127" s="98">
        <v>1</v>
      </c>
      <c r="F127" s="99" t="s">
        <v>92</v>
      </c>
      <c r="G127" s="98" t="s">
        <v>66</v>
      </c>
      <c r="H127" s="98" t="s">
        <v>8</v>
      </c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2.75" hidden="1" customHeight="1" x14ac:dyDescent="0.2">
      <c r="A128" s="75" t="s">
        <v>106</v>
      </c>
      <c r="B128" s="97"/>
      <c r="C128" s="97"/>
      <c r="D128" s="99"/>
      <c r="E128" s="98">
        <v>1</v>
      </c>
      <c r="F128" s="99" t="s">
        <v>92</v>
      </c>
      <c r="G128" s="98" t="s">
        <v>58</v>
      </c>
      <c r="H128" s="100" t="s">
        <v>48</v>
      </c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22" s="7" customFormat="1" ht="12.75" hidden="1" customHeight="1" x14ac:dyDescent="0.2">
      <c r="A129" s="75" t="s">
        <v>177</v>
      </c>
      <c r="B129" s="97"/>
      <c r="C129" s="97"/>
      <c r="D129" s="99"/>
      <c r="E129" s="98">
        <v>1</v>
      </c>
      <c r="F129" s="99" t="s">
        <v>92</v>
      </c>
      <c r="G129" s="98" t="s">
        <v>28</v>
      </c>
      <c r="H129" s="98" t="s">
        <v>8</v>
      </c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22" s="7" customFormat="1" ht="12.75" hidden="1" customHeight="1" x14ac:dyDescent="0.2">
      <c r="A130" s="75" t="s">
        <v>178</v>
      </c>
      <c r="B130" s="97"/>
      <c r="C130" s="97"/>
      <c r="D130" s="99"/>
      <c r="E130" s="98">
        <v>1</v>
      </c>
      <c r="F130" s="99" t="s">
        <v>92</v>
      </c>
      <c r="G130" s="98" t="s">
        <v>28</v>
      </c>
      <c r="H130" s="98" t="s">
        <v>44</v>
      </c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22" s="25" customFormat="1" ht="18" customHeight="1" x14ac:dyDescent="0.2">
      <c r="A131" s="58" t="s">
        <v>107</v>
      </c>
      <c r="B131" s="24"/>
      <c r="C131" s="24"/>
      <c r="J131" s="20">
        <f>SUM(J112:J130)</f>
        <v>0</v>
      </c>
      <c r="K131" s="21"/>
      <c r="L131" s="20">
        <f>SUM(L112:L126)</f>
        <v>0</v>
      </c>
      <c r="M131" s="146"/>
      <c r="N131" s="20">
        <f>SUM(N112:N126)</f>
        <v>48000</v>
      </c>
      <c r="O131" s="146"/>
      <c r="P131" s="20">
        <f>SUM(P112:P126)</f>
        <v>48000</v>
      </c>
      <c r="Q131" s="146"/>
      <c r="R131" s="20">
        <f>SUM(R112:R126)</f>
        <v>0</v>
      </c>
      <c r="U131" s="25">
        <v>138350</v>
      </c>
      <c r="V131" s="25">
        <f>N133-U131</f>
        <v>8183741.5099999979</v>
      </c>
    </row>
    <row r="132" spans="1:22" s="7" customFormat="1" ht="6" customHeight="1" x14ac:dyDescent="0.2"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22" s="7" customFormat="1" ht="15.75" customHeight="1" thickBot="1" x14ac:dyDescent="0.25">
      <c r="A133" s="11" t="s">
        <v>109</v>
      </c>
      <c r="B133" s="26"/>
      <c r="C133" s="26"/>
      <c r="J133" s="27">
        <f>J44+J97+J108+J131</f>
        <v>8202911.1799999997</v>
      </c>
      <c r="K133" s="21"/>
      <c r="L133" s="27">
        <f>L44+L97+L108+L131</f>
        <v>3896640.32</v>
      </c>
      <c r="M133" s="34"/>
      <c r="N133" s="27">
        <f>N44+N97+N108+N131</f>
        <v>8322091.5099999979</v>
      </c>
      <c r="O133" s="34"/>
      <c r="P133" s="27">
        <f>P44+P97+P108+P131</f>
        <v>12218731.83</v>
      </c>
      <c r="Q133" s="34"/>
      <c r="R133" s="27">
        <f>R44+R97+R108+R131</f>
        <v>12602600.15</v>
      </c>
    </row>
    <row r="134" spans="1:22" s="7" customFormat="1" ht="13.5" thickTop="1" x14ac:dyDescent="0.2">
      <c r="A134" s="29"/>
      <c r="B134" s="29"/>
      <c r="C134" s="29"/>
      <c r="D134" s="32"/>
      <c r="E134" s="29"/>
      <c r="F134" s="29"/>
      <c r="H134" s="33"/>
      <c r="I134" s="33"/>
      <c r="J134" s="149"/>
      <c r="K134" s="149"/>
      <c r="L134" s="149"/>
      <c r="M134" s="149"/>
      <c r="N134" s="34"/>
      <c r="O134" s="34"/>
      <c r="P134" s="34"/>
      <c r="Q134" s="34"/>
      <c r="R134" s="34"/>
    </row>
    <row r="135" spans="1:22" s="7" customFormat="1" x14ac:dyDescent="0.2"/>
    <row r="136" spans="1:22" s="7" customFormat="1" x14ac:dyDescent="0.2"/>
    <row r="137" spans="1:22" x14ac:dyDescent="0.2">
      <c r="A137" s="68" t="s">
        <v>844</v>
      </c>
      <c r="D137" s="31"/>
      <c r="E137" s="30"/>
      <c r="G137" s="29"/>
      <c r="I137" s="29"/>
      <c r="J137" s="261" t="s">
        <v>846</v>
      </c>
      <c r="K137" s="261"/>
      <c r="L137" s="261"/>
      <c r="M137" s="42"/>
      <c r="N137" s="44"/>
      <c r="O137" s="44"/>
      <c r="P137" s="263" t="s">
        <v>134</v>
      </c>
      <c r="Q137" s="263"/>
      <c r="R137" s="263"/>
    </row>
    <row r="138" spans="1:22" x14ac:dyDescent="0.2">
      <c r="A138" s="45"/>
      <c r="D138" s="31"/>
      <c r="E138" s="46"/>
      <c r="G138" s="29"/>
      <c r="I138" s="29"/>
      <c r="J138" s="142"/>
      <c r="M138" s="28"/>
      <c r="N138" s="34"/>
      <c r="O138" s="34"/>
      <c r="P138" s="46"/>
    </row>
    <row r="139" spans="1:22" x14ac:dyDescent="0.2">
      <c r="A139" s="45"/>
      <c r="D139" s="31"/>
      <c r="E139" s="46"/>
      <c r="G139" s="29"/>
      <c r="I139" s="29"/>
      <c r="J139" s="142" t="s">
        <v>265</v>
      </c>
      <c r="M139" s="81"/>
      <c r="N139" s="34"/>
      <c r="O139" s="34"/>
      <c r="P139" s="46"/>
    </row>
    <row r="140" spans="1:22" x14ac:dyDescent="0.2">
      <c r="A140" s="47"/>
      <c r="D140" s="29"/>
      <c r="E140" s="48"/>
      <c r="G140" s="29"/>
      <c r="I140" s="29"/>
      <c r="J140" s="29"/>
      <c r="M140" s="29"/>
      <c r="P140" s="48"/>
    </row>
    <row r="141" spans="1:22" x14ac:dyDescent="0.2">
      <c r="A141" s="275" t="s">
        <v>819</v>
      </c>
      <c r="B141" s="275"/>
      <c r="C141" s="275"/>
      <c r="D141" s="50"/>
      <c r="E141" s="51"/>
      <c r="G141" s="29"/>
      <c r="I141" s="29"/>
      <c r="J141" s="275" t="s">
        <v>271</v>
      </c>
      <c r="K141" s="275"/>
      <c r="L141" s="275"/>
      <c r="M141" s="52"/>
      <c r="N141" s="54"/>
      <c r="O141" s="54"/>
      <c r="P141" s="264" t="s">
        <v>816</v>
      </c>
      <c r="Q141" s="264"/>
      <c r="R141" s="264"/>
    </row>
    <row r="142" spans="1:22" x14ac:dyDescent="0.2">
      <c r="A142" s="67" t="s">
        <v>820</v>
      </c>
      <c r="D142" s="29"/>
      <c r="E142" s="30"/>
      <c r="G142" s="29"/>
      <c r="I142" s="29"/>
      <c r="J142" s="261" t="s">
        <v>254</v>
      </c>
      <c r="K142" s="261"/>
      <c r="L142" s="261"/>
      <c r="M142" s="31"/>
      <c r="N142" s="33"/>
      <c r="O142" s="33"/>
      <c r="P142" s="265" t="s">
        <v>138</v>
      </c>
      <c r="Q142" s="265"/>
      <c r="R142" s="265"/>
    </row>
  </sheetData>
  <customSheetViews>
    <customSheetView guid="{1998FCB8-1FEB-4076-ACE6-A225EE4366B3}" scale="98" showPageBreaks="1" printArea="1" hiddenRows="1" view="pageBreakPreview">
      <pane xSplit="1" ySplit="15" topLeftCell="B96" activePane="bottomRight" state="frozen"/>
      <selection pane="bottomRight" activeCell="B142" sqref="B142"/>
      <rowBreaks count="1" manualBreakCount="1">
        <brk id="5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96" activePane="bottomRight" state="frozen"/>
      <selection pane="bottomRight" activeCell="R152" sqref="R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29" activePane="bottomRight" state="frozen"/>
      <selection pane="bottomRight" activeCell="R16" sqref="R16"/>
      <rowBreaks count="1" manualBreakCount="1">
        <brk id="114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D112" activePane="bottomRight" state="frozen"/>
      <selection pane="bottomRight" activeCell="R40" sqref="R40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52" sqref="C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cale="98" showPageBreaks="1" printArea="1" view="pageBreakPreview">
      <pane xSplit="1" ySplit="14" topLeftCell="B131" activePane="bottomRight" state="frozen"/>
      <selection pane="bottomRight" activeCell="R97" sqref="R97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cale="98" showPageBreaks="1" printArea="1" view="pageBreakPreview">
      <pane xSplit="1" ySplit="14" topLeftCell="B131" activePane="bottomRight" state="frozen"/>
      <selection pane="bottomRight" activeCell="R97" sqref="R97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cale="98" showPageBreaks="1" printArea="1" hiddenRows="1" view="pageBreakPreview">
      <pane xSplit="1" ySplit="16" topLeftCell="B115" activePane="bottomRight" state="frozen"/>
      <selection pane="bottomRight" activeCell="L18" sqref="L18"/>
      <pageMargins left="0.75" right="0.5" top="1" bottom="1" header="0.75" footer="0.5"/>
      <printOptions horizontalCentered="1"/>
      <pageSetup paperSize="5" scale="90" orientation="landscape" horizontalDpi="4294967292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cale="98" showPageBreaks="1" printArea="1" hiddenRows="1" view="pageBreakPreview">
      <pane xSplit="1" ySplit="15" topLeftCell="B35" activePane="bottomRight" state="frozen"/>
      <selection pane="bottomRight" activeCell="B142" sqref="B142"/>
      <rowBreaks count="1" manualBreakCount="1">
        <brk id="5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9"/>
      <headerFooter alignWithMargins="0">
        <oddFooter>&amp;C&amp;"Arial Narrow,Regular"&amp;9Page &amp;P of &amp;N</oddFooter>
      </headerFooter>
    </customSheetView>
  </customSheetViews>
  <mergeCells count="49">
    <mergeCell ref="A3:S3"/>
    <mergeCell ref="A4:S4"/>
    <mergeCell ref="L11:P11"/>
    <mergeCell ref="A13:C13"/>
    <mergeCell ref="E13:H13"/>
    <mergeCell ref="P12:P14"/>
    <mergeCell ref="A15:C15"/>
    <mergeCell ref="E15:H15"/>
    <mergeCell ref="A97:C97"/>
    <mergeCell ref="A141:C141"/>
    <mergeCell ref="E18:H18"/>
    <mergeCell ref="E19:H19"/>
    <mergeCell ref="E20:H20"/>
    <mergeCell ref="E21:H21"/>
    <mergeCell ref="E22:H22"/>
    <mergeCell ref="E23:H23"/>
    <mergeCell ref="E25:H25"/>
    <mergeCell ref="E26:H26"/>
    <mergeCell ref="E27:H27"/>
    <mergeCell ref="E33:H33"/>
    <mergeCell ref="E34:H34"/>
    <mergeCell ref="E35:H35"/>
    <mergeCell ref="E36:H36"/>
    <mergeCell ref="E24:H24"/>
    <mergeCell ref="E28:H28"/>
    <mergeCell ref="E29:H29"/>
    <mergeCell ref="E30:H30"/>
    <mergeCell ref="E31:H31"/>
    <mergeCell ref="E32:H32"/>
    <mergeCell ref="E37:H37"/>
    <mergeCell ref="E38:H38"/>
    <mergeCell ref="E39:H39"/>
    <mergeCell ref="E40:H40"/>
    <mergeCell ref="E41:H41"/>
    <mergeCell ref="E42:H42"/>
    <mergeCell ref="E47:H47"/>
    <mergeCell ref="E48:H48"/>
    <mergeCell ref="E49:H49"/>
    <mergeCell ref="E51:H51"/>
    <mergeCell ref="E50:H50"/>
    <mergeCell ref="P141:R141"/>
    <mergeCell ref="P142:R142"/>
    <mergeCell ref="P137:R137"/>
    <mergeCell ref="E96:H96"/>
    <mergeCell ref="E115:H115"/>
    <mergeCell ref="E118:H118"/>
    <mergeCell ref="J137:L137"/>
    <mergeCell ref="J141:L141"/>
    <mergeCell ref="J142:L142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  <rowBreaks count="1" manualBreakCount="1">
    <brk id="50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59"/>
  <sheetViews>
    <sheetView view="pageBreakPreview" zoomScaleNormal="85" zoomScaleSheetLayoutView="100" workbookViewId="0">
      <pane xSplit="1" ySplit="15" topLeftCell="B114" activePane="bottomRight" state="frozen"/>
      <selection pane="topRight" activeCell="B1" sqref="B1"/>
      <selection pane="bottomLeft" activeCell="A16" sqref="A16"/>
      <selection pane="bottomRight" activeCell="G153" sqref="G153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3" style="1" customWidth="1"/>
    <col min="21" max="21" width="13.4414062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210</v>
      </c>
      <c r="H6" s="3"/>
      <c r="I6" s="3"/>
      <c r="R6" s="70">
        <v>7611</v>
      </c>
    </row>
    <row r="7" spans="1:19" ht="15" customHeight="1" x14ac:dyDescent="0.2">
      <c r="A7" s="5" t="s">
        <v>118</v>
      </c>
      <c r="B7" s="2" t="s">
        <v>112</v>
      </c>
      <c r="C7" s="5" t="s">
        <v>211</v>
      </c>
    </row>
    <row r="8" spans="1:19" ht="15" customHeight="1" x14ac:dyDescent="0.2">
      <c r="A8" s="5" t="s">
        <v>119</v>
      </c>
      <c r="B8" s="2" t="s">
        <v>112</v>
      </c>
      <c r="C8" s="5" t="s">
        <v>295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84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83"/>
      <c r="B14" s="83"/>
      <c r="C14" s="83"/>
      <c r="D14" s="9"/>
      <c r="E14" s="83"/>
      <c r="F14" s="83"/>
      <c r="G14" s="83"/>
      <c r="H14" s="83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13">
        <v>7374806.0899999999</v>
      </c>
      <c r="K18" s="13"/>
      <c r="L18" s="34">
        <v>3837096</v>
      </c>
      <c r="M18" s="34"/>
      <c r="N18" s="34">
        <f>P18-L18</f>
        <v>7018476.1500000004</v>
      </c>
      <c r="O18" s="34"/>
      <c r="P18" s="34">
        <v>10855572.15</v>
      </c>
      <c r="Q18" s="34"/>
      <c r="R18" s="34">
        <v>11344791.35</v>
      </c>
    </row>
    <row r="19" spans="1:18" s="7" customFormat="1" ht="15" hidden="1" customHeight="1" x14ac:dyDescent="0.2">
      <c r="A19" s="31" t="s">
        <v>9</v>
      </c>
      <c r="B19" s="116"/>
      <c r="C19" s="116"/>
      <c r="E19" s="261" t="s">
        <v>489</v>
      </c>
      <c r="F19" s="261"/>
      <c r="G19" s="261"/>
      <c r="H19" s="261"/>
      <c r="J19" s="35"/>
      <c r="K19" s="35"/>
      <c r="L19" s="34"/>
      <c r="M19" s="34"/>
      <c r="N19" s="34"/>
      <c r="O19" s="34"/>
      <c r="P19" s="34"/>
      <c r="Q19" s="34"/>
      <c r="R19" s="34"/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13">
        <v>564000</v>
      </c>
      <c r="K20" s="13"/>
      <c r="L20" s="34">
        <v>288000</v>
      </c>
      <c r="M20" s="34"/>
      <c r="N20" s="34">
        <f t="shared" ref="N20:N23" si="0">P20-L20</f>
        <v>576000</v>
      </c>
      <c r="O20" s="34"/>
      <c r="P20" s="34">
        <v>864000</v>
      </c>
      <c r="Q20" s="34"/>
      <c r="R20" s="34">
        <v>864000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13">
        <v>102000</v>
      </c>
      <c r="K21" s="13"/>
      <c r="L21" s="34">
        <v>51000</v>
      </c>
      <c r="M21" s="34"/>
      <c r="N21" s="34">
        <f t="shared" si="0"/>
        <v>51000</v>
      </c>
      <c r="O21" s="34"/>
      <c r="P21" s="34">
        <v>102000</v>
      </c>
      <c r="Q21" s="34"/>
      <c r="R21" s="34">
        <v>102000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13">
        <v>59500</v>
      </c>
      <c r="K22" s="13"/>
      <c r="L22" s="34">
        <v>51000</v>
      </c>
      <c r="M22" s="34"/>
      <c r="N22" s="34">
        <f t="shared" si="0"/>
        <v>51000</v>
      </c>
      <c r="O22" s="34"/>
      <c r="P22" s="34">
        <v>102000</v>
      </c>
      <c r="Q22" s="34"/>
      <c r="R22" s="34">
        <v>102000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13">
        <v>144000</v>
      </c>
      <c r="K23" s="13"/>
      <c r="L23" s="34">
        <v>144000</v>
      </c>
      <c r="M23" s="34"/>
      <c r="N23" s="34">
        <f t="shared" si="0"/>
        <v>72000</v>
      </c>
      <c r="O23" s="34"/>
      <c r="P23" s="34">
        <v>216000</v>
      </c>
      <c r="Q23" s="34"/>
      <c r="R23" s="34">
        <v>216000</v>
      </c>
    </row>
    <row r="24" spans="1:18" s="7" customFormat="1" ht="1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J24" s="13"/>
      <c r="K24" s="13"/>
      <c r="L24" s="34"/>
      <c r="M24" s="34"/>
      <c r="N24" s="34"/>
      <c r="O24" s="34"/>
      <c r="P24" s="34"/>
      <c r="Q24" s="34"/>
      <c r="R24" s="34"/>
    </row>
    <row r="25" spans="1:18" s="7" customFormat="1" ht="1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J25" s="13"/>
      <c r="K25" s="13"/>
      <c r="L25" s="34"/>
      <c r="M25" s="34"/>
      <c r="N25" s="34"/>
      <c r="O25" s="34"/>
      <c r="P25" s="34"/>
      <c r="Q25" s="34"/>
      <c r="R25" s="34"/>
    </row>
    <row r="26" spans="1:18" s="7" customFormat="1" ht="1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J26" s="13"/>
      <c r="K26" s="13"/>
      <c r="L26" s="34"/>
      <c r="M26" s="34"/>
      <c r="N26" s="34">
        <f t="shared" ref="N26:N40" si="1">P26-L26</f>
        <v>0</v>
      </c>
      <c r="O26" s="34"/>
      <c r="P26" s="34"/>
      <c r="Q26" s="34"/>
      <c r="R26" s="34"/>
    </row>
    <row r="27" spans="1:18" s="7" customFormat="1" ht="1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J27" s="13"/>
      <c r="K27" s="13"/>
      <c r="L27" s="34"/>
      <c r="M27" s="34"/>
      <c r="N27" s="34">
        <f t="shared" si="1"/>
        <v>0</v>
      </c>
      <c r="O27" s="34"/>
      <c r="P27" s="34"/>
      <c r="Q27" s="34"/>
      <c r="R27" s="34"/>
    </row>
    <row r="28" spans="1:18" s="7" customFormat="1" ht="1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J28" s="13"/>
      <c r="K28" s="13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5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13"/>
      <c r="K29" s="13"/>
      <c r="L29" s="34"/>
      <c r="M29" s="34"/>
      <c r="N29" s="34">
        <f t="shared" si="1"/>
        <v>60000</v>
      </c>
      <c r="O29" s="34"/>
      <c r="P29" s="34">
        <v>60000</v>
      </c>
      <c r="Q29" s="34"/>
      <c r="R29" s="34">
        <v>60000</v>
      </c>
    </row>
    <row r="30" spans="1:18" s="7" customFormat="1" ht="15" hidden="1" customHeight="1" x14ac:dyDescent="0.2">
      <c r="A30" s="31" t="s">
        <v>144</v>
      </c>
      <c r="B30" s="97"/>
      <c r="C30" s="97"/>
      <c r="D30" s="98"/>
      <c r="E30" s="261" t="s">
        <v>639</v>
      </c>
      <c r="F30" s="261"/>
      <c r="G30" s="261"/>
      <c r="H30" s="261"/>
      <c r="J30" s="34"/>
      <c r="K30" s="34"/>
      <c r="L30" s="34"/>
      <c r="M30" s="34"/>
      <c r="N30" s="34">
        <f t="shared" si="1"/>
        <v>0</v>
      </c>
      <c r="O30" s="34"/>
      <c r="P30" s="34"/>
      <c r="Q30" s="34"/>
      <c r="R30" s="34"/>
    </row>
    <row r="31" spans="1:18" s="7" customFormat="1" ht="15" hidden="1" customHeight="1" x14ac:dyDescent="0.2">
      <c r="A31" s="31" t="s">
        <v>23</v>
      </c>
      <c r="B31" s="97"/>
      <c r="C31" s="97"/>
      <c r="D31" s="98"/>
      <c r="E31" s="261" t="s">
        <v>640</v>
      </c>
      <c r="F31" s="261"/>
      <c r="G31" s="261"/>
      <c r="H31" s="261"/>
      <c r="J31" s="34"/>
      <c r="K31" s="34"/>
      <c r="L31" s="34"/>
      <c r="M31" s="34"/>
      <c r="N31" s="34">
        <f t="shared" si="1"/>
        <v>0</v>
      </c>
      <c r="O31" s="34"/>
      <c r="P31" s="34"/>
      <c r="Q31" s="34"/>
      <c r="R31" s="3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619588.69999999995</v>
      </c>
      <c r="K32" s="34"/>
      <c r="L32" s="34"/>
      <c r="M32" s="34"/>
      <c r="N32" s="34">
        <f>P32-L32</f>
        <v>905354</v>
      </c>
      <c r="O32" s="34"/>
      <c r="P32" s="34">
        <v>905354</v>
      </c>
      <c r="Q32" s="34"/>
      <c r="R32" s="34">
        <v>944977</v>
      </c>
    </row>
    <row r="33" spans="1:18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118500</v>
      </c>
      <c r="K33" s="34"/>
      <c r="L33" s="34"/>
      <c r="M33" s="34"/>
      <c r="N33" s="34">
        <f t="shared" si="1"/>
        <v>180000</v>
      </c>
      <c r="O33" s="34"/>
      <c r="P33" s="34">
        <v>180000</v>
      </c>
      <c r="Q33" s="34"/>
      <c r="R33" s="34">
        <v>180000</v>
      </c>
    </row>
    <row r="34" spans="1:18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13">
        <v>621278</v>
      </c>
      <c r="K34" s="13"/>
      <c r="L34" s="34">
        <v>639516</v>
      </c>
      <c r="M34" s="34"/>
      <c r="N34" s="34">
        <f>P34-L34</f>
        <v>265838</v>
      </c>
      <c r="O34" s="34"/>
      <c r="P34" s="34">
        <v>905354</v>
      </c>
      <c r="Q34" s="34"/>
      <c r="R34" s="34">
        <v>944977</v>
      </c>
    </row>
    <row r="35" spans="1:18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882364.43</v>
      </c>
      <c r="K35" s="34"/>
      <c r="L35" s="34">
        <v>460451.52</v>
      </c>
      <c r="M35" s="34"/>
      <c r="N35" s="34">
        <f t="shared" si="1"/>
        <v>843258.24</v>
      </c>
      <c r="O35" s="34"/>
      <c r="P35" s="34">
        <v>1303709.76</v>
      </c>
      <c r="Q35" s="34"/>
      <c r="R35" s="34">
        <v>1356268.32</v>
      </c>
    </row>
    <row r="36" spans="1:18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28100</v>
      </c>
      <c r="K36" s="34"/>
      <c r="L36" s="34">
        <v>14400</v>
      </c>
      <c r="M36" s="34"/>
      <c r="N36" s="34">
        <f t="shared" si="1"/>
        <v>28800</v>
      </c>
      <c r="O36" s="34"/>
      <c r="P36" s="34">
        <v>43200</v>
      </c>
      <c r="Q36" s="34"/>
      <c r="R36" s="34">
        <v>43200</v>
      </c>
    </row>
    <row r="37" spans="1:18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96064.07</v>
      </c>
      <c r="K37" s="34"/>
      <c r="L37" s="34">
        <v>72714.48</v>
      </c>
      <c r="M37" s="34"/>
      <c r="N37" s="34">
        <f t="shared" si="1"/>
        <v>139295.28000000003</v>
      </c>
      <c r="O37" s="34"/>
      <c r="P37" s="34">
        <v>212009.76</v>
      </c>
      <c r="Q37" s="34"/>
      <c r="R37" s="34">
        <v>248191.56</v>
      </c>
    </row>
    <row r="38" spans="1:18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28100</v>
      </c>
      <c r="K38" s="34"/>
      <c r="L38" s="34">
        <v>14400</v>
      </c>
      <c r="M38" s="34"/>
      <c r="N38" s="34">
        <f t="shared" si="1"/>
        <v>28800</v>
      </c>
      <c r="O38" s="34"/>
      <c r="P38" s="34">
        <v>43200</v>
      </c>
      <c r="Q38" s="34"/>
      <c r="R38" s="34">
        <v>43200</v>
      </c>
    </row>
    <row r="39" spans="1:18" s="7" customFormat="1" ht="15" hidden="1" customHeight="1" x14ac:dyDescent="0.2">
      <c r="A39" s="31" t="s">
        <v>146</v>
      </c>
      <c r="B39" s="97"/>
      <c r="C39" s="97"/>
      <c r="D39" s="98"/>
      <c r="E39" s="261" t="s">
        <v>641</v>
      </c>
      <c r="F39" s="261"/>
      <c r="G39" s="261"/>
      <c r="H39" s="261"/>
      <c r="J39" s="34"/>
      <c r="K39" s="34"/>
      <c r="L39" s="34"/>
      <c r="M39" s="34"/>
      <c r="N39" s="34">
        <f t="shared" si="1"/>
        <v>0</v>
      </c>
      <c r="O39" s="34"/>
      <c r="P39" s="34"/>
      <c r="Q39" s="34"/>
      <c r="R39" s="34"/>
    </row>
    <row r="40" spans="1:18" s="7" customFormat="1" ht="15" hidden="1" customHeight="1" x14ac:dyDescent="0.2">
      <c r="A40" s="31" t="s">
        <v>147</v>
      </c>
      <c r="B40" s="97"/>
      <c r="C40" s="97"/>
      <c r="D40" s="98"/>
      <c r="E40" s="261" t="s">
        <v>642</v>
      </c>
      <c r="F40" s="261"/>
      <c r="G40" s="261"/>
      <c r="H40" s="261"/>
      <c r="J40" s="34"/>
      <c r="K40" s="34"/>
      <c r="L40" s="34"/>
      <c r="M40" s="34"/>
      <c r="N40" s="34">
        <f t="shared" si="1"/>
        <v>0</v>
      </c>
      <c r="O40" s="34"/>
      <c r="P40" s="34"/>
      <c r="Q40" s="34"/>
      <c r="R40" s="34"/>
    </row>
    <row r="41" spans="1:18" s="7" customFormat="1" ht="1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34">
        <v>221487.47</v>
      </c>
      <c r="K41" s="34"/>
      <c r="L41" s="34"/>
      <c r="M41" s="34"/>
      <c r="N41" s="34"/>
      <c r="O41" s="34"/>
      <c r="P41" s="34"/>
      <c r="Q41" s="34"/>
      <c r="R41" s="34"/>
    </row>
    <row r="42" spans="1:18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365000</v>
      </c>
      <c r="K42" s="34"/>
      <c r="L42" s="34">
        <v>5000</v>
      </c>
      <c r="M42" s="34"/>
      <c r="N42" s="34">
        <f>P42-L42</f>
        <v>185000</v>
      </c>
      <c r="O42" s="34"/>
      <c r="P42" s="34">
        <v>190000</v>
      </c>
      <c r="Q42" s="34"/>
      <c r="R42" s="34">
        <v>185000</v>
      </c>
    </row>
    <row r="43" spans="1:18" s="7" customFormat="1" ht="1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" customHeight="1" x14ac:dyDescent="0.2">
      <c r="A44" s="248" t="s">
        <v>35</v>
      </c>
      <c r="B44" s="24"/>
      <c r="C44" s="24"/>
      <c r="J44" s="136">
        <f>SUM(J18:J43)</f>
        <v>11224788.76</v>
      </c>
      <c r="K44" s="137"/>
      <c r="L44" s="136">
        <f>SUM(L18:L43)</f>
        <v>5577578</v>
      </c>
      <c r="M44" s="34"/>
      <c r="N44" s="136">
        <f>SUM(N18:N43)</f>
        <v>10404821.67</v>
      </c>
      <c r="O44" s="34"/>
      <c r="P44" s="136">
        <f>SUM(P18:P43)</f>
        <v>15982399.67</v>
      </c>
      <c r="Q44" s="34"/>
      <c r="R44" s="136">
        <f>SUM(R18:R42)</f>
        <v>16634605.23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34">
        <v>5057</v>
      </c>
      <c r="K47" s="34"/>
      <c r="L47" s="34"/>
      <c r="M47" s="34"/>
      <c r="N47" s="34">
        <f t="shared" ref="N47:N54" si="2">P47-L47</f>
        <v>136800</v>
      </c>
      <c r="O47" s="34"/>
      <c r="P47" s="34">
        <v>136800</v>
      </c>
      <c r="Q47" s="34"/>
      <c r="R47" s="34">
        <v>321200</v>
      </c>
    </row>
    <row r="48" spans="1:18" s="7" customFormat="1" ht="15" hidden="1" customHeight="1" x14ac:dyDescent="0.2">
      <c r="A48" s="31" t="s">
        <v>37</v>
      </c>
      <c r="B48" s="97"/>
      <c r="C48" s="97"/>
      <c r="E48" s="261" t="s">
        <v>477</v>
      </c>
      <c r="F48" s="261"/>
      <c r="G48" s="261"/>
      <c r="H48" s="261"/>
      <c r="J48" s="34"/>
      <c r="K48" s="34"/>
      <c r="L48" s="34"/>
      <c r="M48" s="34"/>
      <c r="N48" s="34">
        <f t="shared" si="2"/>
        <v>0</v>
      </c>
      <c r="O48" s="34"/>
      <c r="P48" s="34"/>
      <c r="Q48" s="34"/>
      <c r="R48" s="34"/>
    </row>
    <row r="49" spans="1:18" s="7" customFormat="1" ht="15" customHeight="1" x14ac:dyDescent="0.2">
      <c r="A49" s="31" t="s">
        <v>38</v>
      </c>
      <c r="B49" s="97"/>
      <c r="C49" s="97"/>
      <c r="E49" s="261" t="s">
        <v>331</v>
      </c>
      <c r="F49" s="261"/>
      <c r="G49" s="261"/>
      <c r="H49" s="261"/>
      <c r="J49" s="34">
        <v>13500</v>
      </c>
      <c r="K49" s="34"/>
      <c r="L49" s="34">
        <v>1080</v>
      </c>
      <c r="M49" s="34"/>
      <c r="N49" s="34">
        <f t="shared" si="2"/>
        <v>1315920</v>
      </c>
      <c r="O49" s="34"/>
      <c r="P49" s="34">
        <v>1317000</v>
      </c>
      <c r="Q49" s="34"/>
      <c r="R49" s="34">
        <v>1242000</v>
      </c>
    </row>
    <row r="50" spans="1:18" s="7" customFormat="1" ht="15" hidden="1" customHeight="1" x14ac:dyDescent="0.2">
      <c r="A50" s="31" t="s">
        <v>141</v>
      </c>
      <c r="B50" s="97"/>
      <c r="C50" s="97"/>
      <c r="D50" s="98"/>
      <c r="E50" s="261" t="s">
        <v>373</v>
      </c>
      <c r="F50" s="261"/>
      <c r="G50" s="261"/>
      <c r="H50" s="261"/>
      <c r="J50" s="34"/>
      <c r="K50" s="34"/>
      <c r="L50" s="34"/>
      <c r="M50" s="34"/>
      <c r="N50" s="34">
        <f t="shared" si="2"/>
        <v>0</v>
      </c>
      <c r="O50" s="34"/>
      <c r="P50" s="34"/>
      <c r="Q50" s="34"/>
      <c r="R50" s="34"/>
    </row>
    <row r="51" spans="1:18" s="7" customFormat="1" ht="15" customHeight="1" x14ac:dyDescent="0.2">
      <c r="A51" s="31" t="s">
        <v>39</v>
      </c>
      <c r="B51" s="97"/>
      <c r="C51" s="97"/>
      <c r="D51" s="98"/>
      <c r="E51" s="261" t="s">
        <v>333</v>
      </c>
      <c r="F51" s="261"/>
      <c r="G51" s="261"/>
      <c r="H51" s="261"/>
      <c r="J51" s="34"/>
      <c r="K51" s="34"/>
      <c r="L51" s="34"/>
      <c r="M51" s="34"/>
      <c r="N51" s="34">
        <f>P51-L51</f>
        <v>1145500</v>
      </c>
      <c r="O51" s="34"/>
      <c r="P51" s="34">
        <v>1145500</v>
      </c>
      <c r="Q51" s="34"/>
      <c r="R51" s="34">
        <v>547500</v>
      </c>
    </row>
    <row r="52" spans="1:18" s="7" customFormat="1" ht="15" hidden="1" customHeight="1" x14ac:dyDescent="0.2">
      <c r="A52" s="31" t="s">
        <v>40</v>
      </c>
      <c r="B52" s="97"/>
      <c r="C52" s="97"/>
      <c r="D52" s="98"/>
      <c r="E52" s="261" t="s">
        <v>643</v>
      </c>
      <c r="F52" s="261"/>
      <c r="G52" s="261"/>
      <c r="H52" s="261"/>
      <c r="J52" s="34"/>
      <c r="K52" s="34"/>
      <c r="L52" s="34"/>
      <c r="M52" s="34"/>
      <c r="N52" s="34">
        <f t="shared" si="2"/>
        <v>0</v>
      </c>
      <c r="O52" s="34"/>
      <c r="P52" s="34"/>
      <c r="Q52" s="34"/>
      <c r="R52" s="34"/>
    </row>
    <row r="53" spans="1:18" s="7" customFormat="1" ht="15" hidden="1" customHeight="1" x14ac:dyDescent="0.2">
      <c r="A53" s="31" t="s">
        <v>41</v>
      </c>
      <c r="B53" s="97"/>
      <c r="C53" s="97"/>
      <c r="D53" s="98"/>
      <c r="E53" s="261" t="s">
        <v>644</v>
      </c>
      <c r="F53" s="261"/>
      <c r="G53" s="261"/>
      <c r="H53" s="261"/>
      <c r="J53" s="34"/>
      <c r="K53" s="34"/>
      <c r="L53" s="34"/>
      <c r="M53" s="34"/>
      <c r="N53" s="34">
        <f t="shared" si="2"/>
        <v>0</v>
      </c>
      <c r="O53" s="34"/>
      <c r="P53" s="34"/>
      <c r="Q53" s="34"/>
      <c r="R53" s="34"/>
    </row>
    <row r="54" spans="1:18" s="7" customFormat="1" ht="15" customHeight="1" x14ac:dyDescent="0.2">
      <c r="A54" s="31" t="s">
        <v>42</v>
      </c>
      <c r="B54" s="97"/>
      <c r="C54" s="97"/>
      <c r="D54" s="98"/>
      <c r="E54" s="261" t="s">
        <v>479</v>
      </c>
      <c r="F54" s="261"/>
      <c r="G54" s="261"/>
      <c r="H54" s="261"/>
      <c r="J54" s="34">
        <v>1590133</v>
      </c>
      <c r="K54" s="34"/>
      <c r="L54" s="34">
        <v>527214</v>
      </c>
      <c r="M54" s="34"/>
      <c r="N54" s="34">
        <f t="shared" si="2"/>
        <v>3472786</v>
      </c>
      <c r="O54" s="34"/>
      <c r="P54" s="34">
        <v>4000000</v>
      </c>
      <c r="Q54" s="34"/>
      <c r="R54" s="34">
        <v>2564000</v>
      </c>
    </row>
    <row r="55" spans="1:18" s="7" customFormat="1" ht="15" hidden="1" customHeight="1" x14ac:dyDescent="0.2">
      <c r="A55" s="31" t="s">
        <v>149</v>
      </c>
      <c r="B55" s="97"/>
      <c r="C55" s="97"/>
      <c r="D55" s="98"/>
      <c r="E55" s="261" t="s">
        <v>646</v>
      </c>
      <c r="F55" s="261"/>
      <c r="G55" s="261"/>
      <c r="H55" s="261"/>
      <c r="J55" s="35"/>
      <c r="K55" s="35"/>
      <c r="L55" s="34"/>
      <c r="M55" s="34"/>
      <c r="N55" s="34"/>
      <c r="O55" s="34"/>
      <c r="P55" s="34"/>
      <c r="Q55" s="34"/>
      <c r="R55" s="34"/>
    </row>
    <row r="56" spans="1:18" s="7" customFormat="1" ht="15" hidden="1" customHeight="1" x14ac:dyDescent="0.2">
      <c r="A56" s="31" t="s">
        <v>150</v>
      </c>
      <c r="B56" s="97"/>
      <c r="C56" s="97"/>
      <c r="D56" s="98"/>
      <c r="E56" s="261" t="s">
        <v>647</v>
      </c>
      <c r="F56" s="261"/>
      <c r="G56" s="261"/>
      <c r="H56" s="261"/>
      <c r="J56" s="35"/>
      <c r="K56" s="35"/>
      <c r="L56" s="34"/>
      <c r="M56" s="34"/>
      <c r="N56" s="34"/>
      <c r="O56" s="34"/>
      <c r="P56" s="34"/>
      <c r="Q56" s="34"/>
      <c r="R56" s="34"/>
    </row>
    <row r="57" spans="1:18" s="7" customFormat="1" ht="15" customHeight="1" x14ac:dyDescent="0.2">
      <c r="A57" s="31" t="s">
        <v>87</v>
      </c>
      <c r="B57" s="97"/>
      <c r="C57" s="97"/>
      <c r="D57" s="98"/>
      <c r="E57" s="261" t="s">
        <v>334</v>
      </c>
      <c r="F57" s="261"/>
      <c r="G57" s="261"/>
      <c r="H57" s="261"/>
      <c r="J57" s="35"/>
      <c r="K57" s="35"/>
      <c r="L57" s="34"/>
      <c r="M57" s="34"/>
      <c r="N57" s="34">
        <f t="shared" ref="N57:N113" si="3">P57-L57</f>
        <v>2350000</v>
      </c>
      <c r="O57" s="34"/>
      <c r="P57" s="34">
        <v>2350000</v>
      </c>
      <c r="Q57" s="34"/>
      <c r="R57" s="34">
        <v>5000000</v>
      </c>
    </row>
    <row r="58" spans="1:18" s="7" customFormat="1" ht="15" customHeight="1" x14ac:dyDescent="0.2">
      <c r="A58" s="31" t="s">
        <v>43</v>
      </c>
      <c r="B58" s="97"/>
      <c r="C58" s="97"/>
      <c r="D58" s="98"/>
      <c r="E58" s="261" t="s">
        <v>335</v>
      </c>
      <c r="F58" s="261"/>
      <c r="G58" s="261"/>
      <c r="H58" s="261"/>
      <c r="J58" s="35">
        <v>151394.04999999999</v>
      </c>
      <c r="K58" s="35"/>
      <c r="L58" s="34">
        <v>94995.04</v>
      </c>
      <c r="M58" s="34"/>
      <c r="N58" s="34">
        <f t="shared" si="3"/>
        <v>517004.96</v>
      </c>
      <c r="O58" s="34"/>
      <c r="P58" s="34">
        <v>612000</v>
      </c>
      <c r="Q58" s="34"/>
      <c r="R58" s="34">
        <v>1230000</v>
      </c>
    </row>
    <row r="59" spans="1:18" s="7" customFormat="1" ht="15" hidden="1" customHeight="1" x14ac:dyDescent="0.2">
      <c r="A59" s="31" t="s">
        <v>151</v>
      </c>
      <c r="B59" s="97"/>
      <c r="C59" s="97"/>
      <c r="D59" s="98"/>
      <c r="E59" s="30">
        <v>5</v>
      </c>
      <c r="F59" s="125" t="s">
        <v>12</v>
      </c>
      <c r="G59" s="30" t="s">
        <v>28</v>
      </c>
      <c r="H59" s="30" t="s">
        <v>101</v>
      </c>
      <c r="J59" s="34"/>
      <c r="K59" s="34"/>
      <c r="L59" s="34"/>
      <c r="M59" s="34"/>
      <c r="N59" s="34">
        <f t="shared" si="3"/>
        <v>0</v>
      </c>
      <c r="O59" s="34"/>
      <c r="P59" s="34"/>
      <c r="Q59" s="34"/>
      <c r="R59" s="34"/>
    </row>
    <row r="60" spans="1:18" s="7" customFormat="1" ht="15" hidden="1" customHeight="1" x14ac:dyDescent="0.2">
      <c r="A60" s="31" t="s">
        <v>45</v>
      </c>
      <c r="B60" s="97"/>
      <c r="C60" s="97"/>
      <c r="D60" s="98"/>
      <c r="E60" s="30">
        <v>5</v>
      </c>
      <c r="F60" s="125" t="s">
        <v>12</v>
      </c>
      <c r="G60" s="30" t="s">
        <v>28</v>
      </c>
      <c r="H60" s="30" t="s">
        <v>46</v>
      </c>
      <c r="J60" s="34"/>
      <c r="K60" s="34"/>
      <c r="L60" s="34"/>
      <c r="M60" s="34"/>
      <c r="N60" s="34">
        <f t="shared" si="3"/>
        <v>0</v>
      </c>
      <c r="O60" s="34"/>
      <c r="P60" s="34"/>
      <c r="Q60" s="34"/>
      <c r="R60" s="34"/>
    </row>
    <row r="61" spans="1:18" s="7" customFormat="1" ht="15" hidden="1" customHeight="1" x14ac:dyDescent="0.2">
      <c r="A61" s="31" t="s">
        <v>153</v>
      </c>
      <c r="B61" s="97"/>
      <c r="C61" s="97"/>
      <c r="E61" s="30">
        <v>5</v>
      </c>
      <c r="F61" s="125" t="s">
        <v>12</v>
      </c>
      <c r="G61" s="30" t="s">
        <v>28</v>
      </c>
      <c r="H61" s="30" t="s">
        <v>15</v>
      </c>
      <c r="J61" s="34"/>
      <c r="K61" s="34"/>
      <c r="L61" s="34"/>
      <c r="M61" s="34"/>
      <c r="N61" s="34">
        <f t="shared" si="3"/>
        <v>0</v>
      </c>
      <c r="O61" s="34"/>
      <c r="P61" s="34"/>
      <c r="Q61" s="34"/>
      <c r="R61" s="34"/>
    </row>
    <row r="62" spans="1:18" s="7" customFormat="1" ht="15" hidden="1" customHeight="1" x14ac:dyDescent="0.2">
      <c r="A62" s="31" t="s">
        <v>50</v>
      </c>
      <c r="B62" s="97"/>
      <c r="C62" s="97"/>
      <c r="D62" s="98"/>
      <c r="E62" s="30">
        <v>5</v>
      </c>
      <c r="F62" s="125" t="s">
        <v>12</v>
      </c>
      <c r="G62" s="30" t="s">
        <v>28</v>
      </c>
      <c r="H62" s="30" t="s">
        <v>24</v>
      </c>
      <c r="J62" s="34"/>
      <c r="K62" s="34"/>
      <c r="L62" s="34"/>
      <c r="M62" s="34"/>
      <c r="N62" s="34">
        <f t="shared" si="3"/>
        <v>0</v>
      </c>
      <c r="O62" s="34"/>
      <c r="P62" s="34"/>
      <c r="Q62" s="34"/>
      <c r="R62" s="34"/>
    </row>
    <row r="63" spans="1:18" s="7" customFormat="1" ht="15" customHeight="1" x14ac:dyDescent="0.2">
      <c r="A63" s="31" t="s">
        <v>65</v>
      </c>
      <c r="B63" s="97"/>
      <c r="C63" s="97"/>
      <c r="E63" s="261" t="s">
        <v>342</v>
      </c>
      <c r="F63" s="261"/>
      <c r="G63" s="261"/>
      <c r="H63" s="261"/>
      <c r="J63" s="34">
        <v>199000</v>
      </c>
      <c r="K63" s="34"/>
      <c r="L63" s="34">
        <v>250000</v>
      </c>
      <c r="M63" s="34"/>
      <c r="N63" s="34">
        <f t="shared" si="3"/>
        <v>1353000</v>
      </c>
      <c r="O63" s="34"/>
      <c r="P63" s="34">
        <v>1603000</v>
      </c>
      <c r="Q63" s="34"/>
      <c r="R63" s="34">
        <v>415000</v>
      </c>
    </row>
    <row r="64" spans="1:18" s="7" customFormat="1" ht="15" customHeight="1" x14ac:dyDescent="0.2">
      <c r="A64" s="31" t="s">
        <v>47</v>
      </c>
      <c r="B64" s="97"/>
      <c r="C64" s="97"/>
      <c r="D64" s="98"/>
      <c r="E64" s="261" t="s">
        <v>810</v>
      </c>
      <c r="F64" s="261"/>
      <c r="G64" s="261"/>
      <c r="H64" s="261"/>
      <c r="J64" s="34">
        <v>434861</v>
      </c>
      <c r="K64" s="34"/>
      <c r="L64" s="34">
        <v>163423.5</v>
      </c>
      <c r="M64" s="34"/>
      <c r="N64" s="34">
        <f t="shared" ref="N64" si="4">P64-L64</f>
        <v>2476576.5</v>
      </c>
      <c r="O64" s="34"/>
      <c r="P64" s="34">
        <v>2640000</v>
      </c>
      <c r="Q64" s="34"/>
      <c r="R64" s="34">
        <v>3419000</v>
      </c>
    </row>
    <row r="65" spans="1:18" s="7" customFormat="1" ht="15" hidden="1" customHeight="1" x14ac:dyDescent="0.2">
      <c r="A65" s="31" t="s">
        <v>52</v>
      </c>
      <c r="B65" s="97"/>
      <c r="C65" s="97"/>
      <c r="E65" s="261" t="s">
        <v>650</v>
      </c>
      <c r="F65" s="261"/>
      <c r="G65" s="261"/>
      <c r="H65" s="261"/>
      <c r="J65" s="34"/>
      <c r="K65" s="34"/>
      <c r="L65" s="34"/>
      <c r="M65" s="34"/>
      <c r="N65" s="34">
        <f t="shared" si="3"/>
        <v>0</v>
      </c>
      <c r="O65" s="34"/>
      <c r="P65" s="34"/>
      <c r="Q65" s="34"/>
      <c r="R65" s="34"/>
    </row>
    <row r="66" spans="1:18" s="7" customFormat="1" ht="15" hidden="1" customHeight="1" x14ac:dyDescent="0.2">
      <c r="A66" s="31" t="s">
        <v>54</v>
      </c>
      <c r="B66" s="97"/>
      <c r="C66" s="97"/>
      <c r="E66" s="261" t="s">
        <v>651</v>
      </c>
      <c r="F66" s="261"/>
      <c r="G66" s="261"/>
      <c r="H66" s="261"/>
      <c r="J66" s="34"/>
      <c r="K66" s="34"/>
      <c r="L66" s="34"/>
      <c r="M66" s="34"/>
      <c r="N66" s="34">
        <f t="shared" si="3"/>
        <v>0</v>
      </c>
      <c r="O66" s="34"/>
      <c r="P66" s="34"/>
      <c r="Q66" s="34"/>
      <c r="R66" s="34"/>
    </row>
    <row r="67" spans="1:18" s="7" customFormat="1" ht="15" hidden="1" customHeight="1" x14ac:dyDescent="0.2">
      <c r="A67" s="31" t="s">
        <v>55</v>
      </c>
      <c r="B67" s="97"/>
      <c r="C67" s="97"/>
      <c r="E67" s="261" t="s">
        <v>652</v>
      </c>
      <c r="F67" s="261"/>
      <c r="G67" s="261"/>
      <c r="H67" s="261"/>
      <c r="J67" s="34"/>
      <c r="K67" s="34"/>
      <c r="L67" s="34"/>
      <c r="M67" s="34"/>
      <c r="N67" s="34">
        <f t="shared" si="3"/>
        <v>0</v>
      </c>
      <c r="O67" s="34"/>
      <c r="P67" s="34"/>
      <c r="Q67" s="34"/>
      <c r="R67" s="34"/>
    </row>
    <row r="68" spans="1:18" s="7" customFormat="1" ht="15" hidden="1" customHeight="1" x14ac:dyDescent="0.2">
      <c r="A68" s="31" t="s">
        <v>56</v>
      </c>
      <c r="B68" s="97"/>
      <c r="C68" s="97"/>
      <c r="E68" s="261" t="s">
        <v>653</v>
      </c>
      <c r="F68" s="261"/>
      <c r="G68" s="261"/>
      <c r="H68" s="261"/>
      <c r="J68" s="34"/>
      <c r="K68" s="34"/>
      <c r="L68" s="34"/>
      <c r="M68" s="34"/>
      <c r="N68" s="34">
        <f t="shared" si="3"/>
        <v>0</v>
      </c>
      <c r="O68" s="34"/>
      <c r="P68" s="34"/>
      <c r="Q68" s="34"/>
      <c r="R68" s="34"/>
    </row>
    <row r="69" spans="1:18" s="7" customFormat="1" ht="15" customHeight="1" x14ac:dyDescent="0.2">
      <c r="A69" s="31" t="s">
        <v>67</v>
      </c>
      <c r="B69" s="97"/>
      <c r="C69" s="97"/>
      <c r="E69" s="261" t="s">
        <v>343</v>
      </c>
      <c r="F69" s="261"/>
      <c r="G69" s="261"/>
      <c r="H69" s="261"/>
      <c r="J69" s="34"/>
      <c r="K69" s="34"/>
      <c r="L69" s="34"/>
      <c r="M69" s="34"/>
      <c r="N69" s="34">
        <f t="shared" si="3"/>
        <v>188000</v>
      </c>
      <c r="O69" s="34"/>
      <c r="P69" s="34">
        <v>188000</v>
      </c>
      <c r="Q69" s="34"/>
      <c r="R69" s="34">
        <v>101000</v>
      </c>
    </row>
    <row r="70" spans="1:18" s="7" customFormat="1" ht="15" hidden="1" customHeight="1" x14ac:dyDescent="0.2">
      <c r="A70" s="31" t="s">
        <v>65</v>
      </c>
      <c r="B70" s="97"/>
      <c r="C70" s="97"/>
      <c r="E70" s="197" t="s">
        <v>485</v>
      </c>
      <c r="F70" s="197"/>
      <c r="G70" s="197"/>
      <c r="H70" s="197"/>
      <c r="J70" s="34"/>
      <c r="K70" s="34"/>
      <c r="L70" s="34"/>
      <c r="M70" s="34"/>
      <c r="N70" s="34">
        <f t="shared" ref="N70:N94" si="5">P70-L70</f>
        <v>0</v>
      </c>
      <c r="O70" s="34"/>
      <c r="P70" s="34"/>
      <c r="Q70" s="34"/>
      <c r="R70" s="34"/>
    </row>
    <row r="71" spans="1:18" s="7" customFormat="1" ht="15" hidden="1" customHeight="1" x14ac:dyDescent="0.2">
      <c r="A71" s="31" t="s">
        <v>60</v>
      </c>
      <c r="B71" s="97"/>
      <c r="C71" s="97"/>
      <c r="E71" s="197" t="s">
        <v>512</v>
      </c>
      <c r="F71" s="197"/>
      <c r="G71" s="197"/>
      <c r="H71" s="197"/>
      <c r="J71" s="34"/>
      <c r="K71" s="34"/>
      <c r="L71" s="34"/>
      <c r="M71" s="34"/>
      <c r="N71" s="34">
        <f t="shared" si="5"/>
        <v>0</v>
      </c>
      <c r="O71" s="34"/>
      <c r="P71" s="34"/>
      <c r="Q71" s="34"/>
      <c r="R71" s="34"/>
    </row>
    <row r="72" spans="1:18" s="7" customFormat="1" ht="15" hidden="1" customHeight="1" x14ac:dyDescent="0.2">
      <c r="A72" s="31" t="s">
        <v>61</v>
      </c>
      <c r="B72" s="97"/>
      <c r="C72" s="97"/>
      <c r="E72" s="197" t="s">
        <v>513</v>
      </c>
      <c r="F72" s="197"/>
      <c r="G72" s="197"/>
      <c r="H72" s="197"/>
      <c r="J72" s="34"/>
      <c r="K72" s="34"/>
      <c r="L72" s="34"/>
      <c r="M72" s="34"/>
      <c r="N72" s="34">
        <f t="shared" si="5"/>
        <v>0</v>
      </c>
      <c r="O72" s="34"/>
      <c r="P72" s="34"/>
      <c r="Q72" s="34"/>
      <c r="R72" s="34"/>
    </row>
    <row r="73" spans="1:18" s="7" customFormat="1" ht="15" hidden="1" customHeight="1" x14ac:dyDescent="0.2">
      <c r="A73" s="31" t="s">
        <v>62</v>
      </c>
      <c r="B73" s="97"/>
      <c r="C73" s="97"/>
      <c r="E73" s="197" t="s">
        <v>514</v>
      </c>
      <c r="F73" s="197"/>
      <c r="G73" s="197"/>
      <c r="H73" s="197"/>
      <c r="J73" s="34"/>
      <c r="K73" s="34"/>
      <c r="L73" s="34"/>
      <c r="M73" s="34"/>
      <c r="N73" s="34">
        <f t="shared" si="5"/>
        <v>0</v>
      </c>
      <c r="O73" s="34"/>
      <c r="P73" s="34"/>
      <c r="Q73" s="34"/>
      <c r="R73" s="34"/>
    </row>
    <row r="74" spans="1:18" s="7" customFormat="1" ht="15" hidden="1" customHeight="1" x14ac:dyDescent="0.2">
      <c r="A74" s="31" t="s">
        <v>154</v>
      </c>
      <c r="B74" s="97"/>
      <c r="C74" s="97"/>
      <c r="E74" s="197" t="s">
        <v>515</v>
      </c>
      <c r="F74" s="197"/>
      <c r="G74" s="197"/>
      <c r="H74" s="197"/>
      <c r="J74" s="34"/>
      <c r="K74" s="34"/>
      <c r="L74" s="34"/>
      <c r="M74" s="34"/>
      <c r="N74" s="34">
        <f t="shared" si="5"/>
        <v>0</v>
      </c>
      <c r="O74" s="34"/>
      <c r="P74" s="34"/>
      <c r="Q74" s="34"/>
      <c r="R74" s="34"/>
    </row>
    <row r="75" spans="1:18" s="7" customFormat="1" ht="15" hidden="1" customHeight="1" x14ac:dyDescent="0.2">
      <c r="A75" s="31" t="s">
        <v>155</v>
      </c>
      <c r="B75" s="97"/>
      <c r="C75" s="97"/>
      <c r="E75" s="197" t="s">
        <v>516</v>
      </c>
      <c r="F75" s="197"/>
      <c r="G75" s="197"/>
      <c r="H75" s="197"/>
      <c r="J75" s="34"/>
      <c r="K75" s="34"/>
      <c r="L75" s="34"/>
      <c r="M75" s="34"/>
      <c r="N75" s="34">
        <f t="shared" si="5"/>
        <v>0</v>
      </c>
      <c r="O75" s="34"/>
      <c r="P75" s="34"/>
      <c r="Q75" s="34"/>
      <c r="R75" s="34"/>
    </row>
    <row r="76" spans="1:18" s="7" customFormat="1" ht="15" hidden="1" customHeight="1" x14ac:dyDescent="0.2">
      <c r="A76" s="31" t="s">
        <v>62</v>
      </c>
      <c r="B76" s="97"/>
      <c r="C76" s="97"/>
      <c r="E76" s="197" t="s">
        <v>517</v>
      </c>
      <c r="F76" s="197"/>
      <c r="G76" s="197"/>
      <c r="H76" s="197"/>
      <c r="J76" s="34"/>
      <c r="K76" s="34"/>
      <c r="L76" s="34"/>
      <c r="M76" s="34"/>
      <c r="N76" s="34">
        <f t="shared" si="5"/>
        <v>0</v>
      </c>
      <c r="O76" s="34"/>
      <c r="P76" s="34"/>
      <c r="Q76" s="34"/>
      <c r="R76" s="34"/>
    </row>
    <row r="77" spans="1:18" s="7" customFormat="1" ht="15" hidden="1" customHeight="1" x14ac:dyDescent="0.2">
      <c r="A77" s="31" t="s">
        <v>64</v>
      </c>
      <c r="B77" s="97"/>
      <c r="C77" s="97"/>
      <c r="E77" s="197" t="s">
        <v>518</v>
      </c>
      <c r="F77" s="197"/>
      <c r="G77" s="197"/>
      <c r="H77" s="197"/>
      <c r="J77" s="34"/>
      <c r="K77" s="34"/>
      <c r="L77" s="34"/>
      <c r="M77" s="34"/>
      <c r="N77" s="34">
        <f t="shared" si="5"/>
        <v>0</v>
      </c>
      <c r="O77" s="34"/>
      <c r="P77" s="34"/>
      <c r="Q77" s="34"/>
      <c r="R77" s="34"/>
    </row>
    <row r="78" spans="1:18" s="7" customFormat="1" ht="15" hidden="1" customHeight="1" x14ac:dyDescent="0.2">
      <c r="A78" s="31" t="s">
        <v>156</v>
      </c>
      <c r="B78" s="97"/>
      <c r="C78" s="97"/>
      <c r="E78" s="197" t="s">
        <v>519</v>
      </c>
      <c r="F78" s="197"/>
      <c r="G78" s="197"/>
      <c r="H78" s="197"/>
      <c r="J78" s="34"/>
      <c r="K78" s="34"/>
      <c r="L78" s="34"/>
      <c r="M78" s="34"/>
      <c r="N78" s="34">
        <f t="shared" si="5"/>
        <v>0</v>
      </c>
      <c r="O78" s="34"/>
      <c r="P78" s="34"/>
      <c r="Q78" s="34"/>
      <c r="R78" s="34"/>
    </row>
    <row r="79" spans="1:18" s="7" customFormat="1" ht="15" hidden="1" customHeight="1" x14ac:dyDescent="0.2">
      <c r="A79" s="31" t="s">
        <v>65</v>
      </c>
      <c r="B79" s="97"/>
      <c r="C79" s="97"/>
      <c r="E79" s="197" t="s">
        <v>520</v>
      </c>
      <c r="F79" s="197"/>
      <c r="G79" s="197"/>
      <c r="H79" s="197"/>
      <c r="J79" s="34"/>
      <c r="K79" s="34"/>
      <c r="L79" s="34"/>
      <c r="M79" s="34"/>
      <c r="N79" s="34">
        <f t="shared" si="5"/>
        <v>0</v>
      </c>
      <c r="O79" s="34"/>
      <c r="P79" s="34"/>
      <c r="Q79" s="34"/>
      <c r="R79" s="34"/>
    </row>
    <row r="80" spans="1:18" s="7" customFormat="1" ht="15" hidden="1" customHeight="1" x14ac:dyDescent="0.2">
      <c r="A80" s="31" t="s">
        <v>67</v>
      </c>
      <c r="B80" s="97"/>
      <c r="C80" s="97"/>
      <c r="E80" s="197" t="s">
        <v>521</v>
      </c>
      <c r="F80" s="197"/>
      <c r="G80" s="197"/>
      <c r="H80" s="197"/>
      <c r="J80" s="34"/>
      <c r="K80" s="34"/>
      <c r="L80" s="34"/>
      <c r="M80" s="34"/>
      <c r="N80" s="34">
        <f t="shared" si="5"/>
        <v>0</v>
      </c>
      <c r="O80" s="34"/>
      <c r="P80" s="34"/>
      <c r="Q80" s="34"/>
      <c r="R80" s="34"/>
    </row>
    <row r="81" spans="1:18" s="7" customFormat="1" ht="15" hidden="1" customHeight="1" x14ac:dyDescent="0.2">
      <c r="A81" s="31" t="s">
        <v>157</v>
      </c>
      <c r="B81" s="97"/>
      <c r="C81" s="97"/>
      <c r="E81" s="197" t="s">
        <v>522</v>
      </c>
      <c r="F81" s="197"/>
      <c r="G81" s="197"/>
      <c r="H81" s="197"/>
      <c r="J81" s="34"/>
      <c r="K81" s="34"/>
      <c r="L81" s="34"/>
      <c r="M81" s="34"/>
      <c r="N81" s="34">
        <f t="shared" si="5"/>
        <v>0</v>
      </c>
      <c r="O81" s="34"/>
      <c r="P81" s="34"/>
      <c r="Q81" s="34"/>
      <c r="R81" s="34"/>
    </row>
    <row r="82" spans="1:18" s="7" customFormat="1" ht="15" hidden="1" customHeight="1" x14ac:dyDescent="0.2">
      <c r="A82" s="31" t="s">
        <v>158</v>
      </c>
      <c r="B82" s="97"/>
      <c r="C82" s="97"/>
      <c r="E82" s="197" t="s">
        <v>523</v>
      </c>
      <c r="F82" s="197"/>
      <c r="G82" s="197"/>
      <c r="H82" s="197"/>
      <c r="J82" s="34"/>
      <c r="K82" s="34"/>
      <c r="L82" s="34"/>
      <c r="M82" s="34"/>
      <c r="N82" s="34">
        <f t="shared" si="5"/>
        <v>0</v>
      </c>
      <c r="O82" s="34"/>
      <c r="P82" s="34"/>
      <c r="Q82" s="34"/>
      <c r="R82" s="34"/>
    </row>
    <row r="83" spans="1:18" s="7" customFormat="1" ht="15" hidden="1" customHeight="1" x14ac:dyDescent="0.2">
      <c r="A83" s="31" t="s">
        <v>68</v>
      </c>
      <c r="B83" s="97"/>
      <c r="C83" s="97"/>
      <c r="E83" s="197" t="s">
        <v>524</v>
      </c>
      <c r="F83" s="197"/>
      <c r="G83" s="197"/>
      <c r="H83" s="197"/>
      <c r="J83" s="34"/>
      <c r="K83" s="34"/>
      <c r="L83" s="34"/>
      <c r="M83" s="34"/>
      <c r="N83" s="34">
        <f t="shared" si="5"/>
        <v>0</v>
      </c>
      <c r="O83" s="34"/>
      <c r="P83" s="34"/>
      <c r="Q83" s="34"/>
      <c r="R83" s="34"/>
    </row>
    <row r="84" spans="1:18" s="7" customFormat="1" ht="15" hidden="1" customHeight="1" x14ac:dyDescent="0.2">
      <c r="A84" s="31" t="s">
        <v>159</v>
      </c>
      <c r="B84" s="97"/>
      <c r="C84" s="97"/>
      <c r="E84" s="197" t="s">
        <v>525</v>
      </c>
      <c r="F84" s="197"/>
      <c r="G84" s="197"/>
      <c r="H84" s="197"/>
      <c r="J84" s="34"/>
      <c r="K84" s="34"/>
      <c r="L84" s="34"/>
      <c r="M84" s="34"/>
      <c r="N84" s="34">
        <f t="shared" si="5"/>
        <v>0</v>
      </c>
      <c r="O84" s="34"/>
      <c r="P84" s="34"/>
      <c r="Q84" s="34"/>
      <c r="R84" s="34"/>
    </row>
    <row r="85" spans="1:18" s="7" customFormat="1" ht="15" hidden="1" customHeight="1" x14ac:dyDescent="0.2">
      <c r="A85" s="31" t="s">
        <v>160</v>
      </c>
      <c r="B85" s="97"/>
      <c r="C85" s="97"/>
      <c r="E85" s="197" t="s">
        <v>526</v>
      </c>
      <c r="F85" s="197"/>
      <c r="G85" s="197"/>
      <c r="H85" s="197"/>
      <c r="J85" s="34"/>
      <c r="K85" s="34"/>
      <c r="L85" s="34"/>
      <c r="M85" s="34"/>
      <c r="N85" s="34">
        <f t="shared" si="5"/>
        <v>0</v>
      </c>
      <c r="O85" s="34"/>
      <c r="P85" s="34"/>
      <c r="Q85" s="34"/>
      <c r="R85" s="34"/>
    </row>
    <row r="86" spans="1:18" s="7" customFormat="1" ht="15" hidden="1" customHeight="1" x14ac:dyDescent="0.2">
      <c r="A86" s="31" t="s">
        <v>70</v>
      </c>
      <c r="B86" s="97"/>
      <c r="C86" s="97"/>
      <c r="E86" s="197" t="s">
        <v>527</v>
      </c>
      <c r="F86" s="197"/>
      <c r="G86" s="197"/>
      <c r="H86" s="197"/>
      <c r="J86" s="34"/>
      <c r="K86" s="34"/>
      <c r="L86" s="34"/>
      <c r="M86" s="34"/>
      <c r="N86" s="34">
        <f t="shared" si="5"/>
        <v>0</v>
      </c>
      <c r="O86" s="34"/>
      <c r="P86" s="34"/>
      <c r="Q86" s="34"/>
      <c r="R86" s="34"/>
    </row>
    <row r="87" spans="1:18" s="7" customFormat="1" ht="15" hidden="1" customHeight="1" x14ac:dyDescent="0.2">
      <c r="A87" s="31" t="s">
        <v>161</v>
      </c>
      <c r="B87" s="97"/>
      <c r="C87" s="97"/>
      <c r="E87" s="197" t="s">
        <v>528</v>
      </c>
      <c r="F87" s="197"/>
      <c r="G87" s="197"/>
      <c r="H87" s="197"/>
      <c r="J87" s="34"/>
      <c r="K87" s="34"/>
      <c r="L87" s="34"/>
      <c r="M87" s="34"/>
      <c r="N87" s="34">
        <f t="shared" si="5"/>
        <v>0</v>
      </c>
      <c r="O87" s="34"/>
      <c r="P87" s="34"/>
      <c r="Q87" s="34"/>
      <c r="R87" s="34"/>
    </row>
    <row r="88" spans="1:18" s="7" customFormat="1" ht="15" hidden="1" customHeight="1" x14ac:dyDescent="0.2">
      <c r="A88" s="31" t="s">
        <v>71</v>
      </c>
      <c r="B88" s="97"/>
      <c r="C88" s="97"/>
      <c r="E88" s="197" t="s">
        <v>529</v>
      </c>
      <c r="F88" s="197"/>
      <c r="G88" s="197"/>
      <c r="H88" s="197"/>
      <c r="J88" s="34"/>
      <c r="K88" s="34"/>
      <c r="L88" s="34"/>
      <c r="M88" s="34"/>
      <c r="N88" s="34">
        <f t="shared" si="5"/>
        <v>0</v>
      </c>
      <c r="O88" s="34"/>
      <c r="P88" s="34"/>
      <c r="Q88" s="34"/>
      <c r="R88" s="34"/>
    </row>
    <row r="89" spans="1:18" s="7" customFormat="1" ht="15" hidden="1" customHeight="1" x14ac:dyDescent="0.2">
      <c r="A89" s="31" t="s">
        <v>163</v>
      </c>
      <c r="B89" s="97"/>
      <c r="C89" s="97"/>
      <c r="E89" s="197" t="s">
        <v>530</v>
      </c>
      <c r="F89" s="197"/>
      <c r="G89" s="197"/>
      <c r="H89" s="197"/>
      <c r="J89" s="34"/>
      <c r="K89" s="34"/>
      <c r="L89" s="34"/>
      <c r="M89" s="34"/>
      <c r="N89" s="34">
        <f t="shared" si="5"/>
        <v>0</v>
      </c>
      <c r="O89" s="34"/>
      <c r="P89" s="34"/>
      <c r="Q89" s="34"/>
      <c r="R89" s="34"/>
    </row>
    <row r="90" spans="1:18" s="7" customFormat="1" ht="15" hidden="1" customHeight="1" x14ac:dyDescent="0.2">
      <c r="A90" s="31" t="s">
        <v>164</v>
      </c>
      <c r="B90" s="97"/>
      <c r="C90" s="97"/>
      <c r="E90" s="197" t="s">
        <v>531</v>
      </c>
      <c r="F90" s="197"/>
      <c r="G90" s="197"/>
      <c r="H90" s="197"/>
      <c r="J90" s="34"/>
      <c r="K90" s="34"/>
      <c r="L90" s="34"/>
      <c r="M90" s="34"/>
      <c r="N90" s="34">
        <f t="shared" si="5"/>
        <v>0</v>
      </c>
      <c r="O90" s="34"/>
      <c r="P90" s="34"/>
      <c r="Q90" s="34"/>
      <c r="R90" s="34"/>
    </row>
    <row r="91" spans="1:18" s="7" customFormat="1" ht="15" hidden="1" customHeight="1" x14ac:dyDescent="0.2">
      <c r="A91" s="31" t="s">
        <v>165</v>
      </c>
      <c r="B91" s="97"/>
      <c r="C91" s="97"/>
      <c r="E91" s="197" t="s">
        <v>532</v>
      </c>
      <c r="F91" s="197"/>
      <c r="G91" s="197"/>
      <c r="H91" s="197"/>
      <c r="J91" s="34"/>
      <c r="K91" s="34"/>
      <c r="L91" s="34"/>
      <c r="M91" s="34"/>
      <c r="N91" s="34">
        <f t="shared" si="5"/>
        <v>0</v>
      </c>
      <c r="O91" s="34"/>
      <c r="P91" s="34"/>
      <c r="Q91" s="34"/>
      <c r="R91" s="34"/>
    </row>
    <row r="92" spans="1:18" s="7" customFormat="1" ht="15" hidden="1" customHeight="1" x14ac:dyDescent="0.2">
      <c r="A92" s="31" t="s">
        <v>166</v>
      </c>
      <c r="B92" s="97"/>
      <c r="C92" s="97"/>
      <c r="E92" s="197" t="s">
        <v>533</v>
      </c>
      <c r="F92" s="197"/>
      <c r="G92" s="197"/>
      <c r="H92" s="197"/>
      <c r="J92" s="34"/>
      <c r="K92" s="34"/>
      <c r="L92" s="34"/>
      <c r="M92" s="34"/>
      <c r="N92" s="34">
        <f t="shared" si="5"/>
        <v>0</v>
      </c>
      <c r="O92" s="34"/>
      <c r="P92" s="34"/>
      <c r="Q92" s="34"/>
      <c r="R92" s="34"/>
    </row>
    <row r="93" spans="1:18" s="7" customFormat="1" ht="15" hidden="1" customHeight="1" x14ac:dyDescent="0.2">
      <c r="A93" s="31" t="s">
        <v>167</v>
      </c>
      <c r="B93" s="97"/>
      <c r="C93" s="97"/>
      <c r="E93" s="197" t="s">
        <v>534</v>
      </c>
      <c r="F93" s="197"/>
      <c r="G93" s="197"/>
      <c r="H93" s="197"/>
      <c r="J93" s="34"/>
      <c r="K93" s="34"/>
      <c r="L93" s="34"/>
      <c r="M93" s="34"/>
      <c r="N93" s="34">
        <f t="shared" si="5"/>
        <v>0</v>
      </c>
      <c r="O93" s="34"/>
      <c r="P93" s="34"/>
      <c r="Q93" s="34"/>
      <c r="R93" s="34"/>
    </row>
    <row r="94" spans="1:18" s="7" customFormat="1" ht="15" hidden="1" customHeight="1" x14ac:dyDescent="0.2">
      <c r="A94" s="31" t="s">
        <v>72</v>
      </c>
      <c r="B94" s="97"/>
      <c r="C94" s="97"/>
      <c r="E94" s="197" t="s">
        <v>535</v>
      </c>
      <c r="F94" s="197"/>
      <c r="G94" s="197"/>
      <c r="H94" s="197"/>
      <c r="J94" s="34"/>
      <c r="K94" s="34"/>
      <c r="L94" s="34"/>
      <c r="M94" s="34"/>
      <c r="N94" s="34">
        <f t="shared" si="5"/>
        <v>0</v>
      </c>
      <c r="O94" s="34"/>
      <c r="P94" s="34"/>
      <c r="Q94" s="34"/>
      <c r="R94" s="34"/>
    </row>
    <row r="95" spans="1:18" s="7" customFormat="1" ht="15" hidden="1" customHeight="1" x14ac:dyDescent="0.2">
      <c r="A95" s="31" t="s">
        <v>75</v>
      </c>
      <c r="B95" s="97"/>
      <c r="C95" s="97"/>
      <c r="E95" s="197" t="s">
        <v>537</v>
      </c>
      <c r="F95" s="197"/>
      <c r="G95" s="197"/>
      <c r="H95" s="197"/>
      <c r="J95" s="34"/>
      <c r="K95" s="34"/>
      <c r="L95" s="34"/>
      <c r="M95" s="34"/>
      <c r="N95" s="34">
        <f t="shared" si="3"/>
        <v>0</v>
      </c>
      <c r="O95" s="34"/>
      <c r="P95" s="34"/>
      <c r="Q95" s="34"/>
      <c r="R95" s="34"/>
    </row>
    <row r="96" spans="1:18" s="7" customFormat="1" ht="15" hidden="1" customHeight="1" x14ac:dyDescent="0.2">
      <c r="A96" s="31" t="s">
        <v>76</v>
      </c>
      <c r="B96" s="97"/>
      <c r="C96" s="97"/>
      <c r="E96" s="197" t="s">
        <v>538</v>
      </c>
      <c r="F96" s="197"/>
      <c r="G96" s="197"/>
      <c r="H96" s="197"/>
      <c r="J96" s="34"/>
      <c r="K96" s="34"/>
      <c r="L96" s="34"/>
      <c r="M96" s="34"/>
      <c r="N96" s="34">
        <f t="shared" si="3"/>
        <v>0</v>
      </c>
      <c r="O96" s="34"/>
      <c r="P96" s="34"/>
      <c r="Q96" s="34"/>
      <c r="R96" s="34"/>
    </row>
    <row r="97" spans="1:21" s="7" customFormat="1" ht="15" hidden="1" customHeight="1" x14ac:dyDescent="0.2">
      <c r="A97" s="31" t="s">
        <v>164</v>
      </c>
      <c r="B97" s="97"/>
      <c r="C97" s="97"/>
      <c r="E97" s="197" t="s">
        <v>539</v>
      </c>
      <c r="F97" s="197"/>
      <c r="G97" s="197"/>
      <c r="H97" s="197"/>
      <c r="J97" s="34"/>
      <c r="K97" s="34"/>
      <c r="L97" s="34"/>
      <c r="M97" s="34"/>
      <c r="N97" s="34">
        <f t="shared" si="3"/>
        <v>0</v>
      </c>
      <c r="O97" s="34"/>
      <c r="P97" s="34"/>
      <c r="Q97" s="34"/>
      <c r="R97" s="34"/>
    </row>
    <row r="98" spans="1:21" s="7" customFormat="1" ht="15" customHeight="1" x14ac:dyDescent="0.2">
      <c r="A98" s="31" t="s">
        <v>74</v>
      </c>
      <c r="B98" s="249"/>
      <c r="C98" s="249"/>
      <c r="D98" s="250"/>
      <c r="E98" s="261" t="s">
        <v>415</v>
      </c>
      <c r="F98" s="261"/>
      <c r="G98" s="261"/>
      <c r="H98" s="261"/>
      <c r="J98" s="34"/>
      <c r="K98" s="34"/>
      <c r="L98" s="34"/>
      <c r="M98" s="34"/>
      <c r="N98" s="34"/>
      <c r="O98" s="34"/>
      <c r="P98" s="34"/>
      <c r="Q98" s="34"/>
      <c r="R98" s="34">
        <v>1100000</v>
      </c>
    </row>
    <row r="99" spans="1:21" s="7" customFormat="1" ht="15" customHeight="1" x14ac:dyDescent="0.2">
      <c r="A99" s="31" t="s">
        <v>268</v>
      </c>
      <c r="B99" s="97"/>
      <c r="C99" s="97"/>
      <c r="E99" s="261" t="s">
        <v>351</v>
      </c>
      <c r="F99" s="261"/>
      <c r="G99" s="261"/>
      <c r="H99" s="261"/>
      <c r="J99" s="34">
        <v>116736.68</v>
      </c>
      <c r="K99" s="34"/>
      <c r="L99" s="34">
        <v>48766.67</v>
      </c>
      <c r="M99" s="34"/>
      <c r="N99" s="34">
        <f t="shared" si="3"/>
        <v>251233.33000000002</v>
      </c>
      <c r="O99" s="34"/>
      <c r="P99" s="34">
        <v>300000</v>
      </c>
      <c r="Q99" s="34"/>
      <c r="R99" s="34">
        <v>500000</v>
      </c>
    </row>
    <row r="100" spans="1:21" s="7" customFormat="1" ht="15" hidden="1" customHeight="1" x14ac:dyDescent="0.2">
      <c r="A100" s="31" t="s">
        <v>79</v>
      </c>
      <c r="B100" s="97"/>
      <c r="C100" s="97"/>
      <c r="E100" s="261" t="s">
        <v>352</v>
      </c>
      <c r="F100" s="261"/>
      <c r="G100" s="261"/>
      <c r="H100" s="261"/>
      <c r="J100" s="34">
        <v>0</v>
      </c>
      <c r="K100" s="34"/>
      <c r="L100" s="34"/>
      <c r="M100" s="34"/>
      <c r="N100" s="34">
        <f t="shared" si="3"/>
        <v>0</v>
      </c>
      <c r="O100" s="34"/>
      <c r="P100" s="34"/>
      <c r="Q100" s="34"/>
      <c r="R100" s="34"/>
    </row>
    <row r="101" spans="1:21" s="7" customFormat="1" ht="15" hidden="1" customHeight="1" x14ac:dyDescent="0.2">
      <c r="A101" s="31" t="s">
        <v>168</v>
      </c>
      <c r="B101" s="97"/>
      <c r="C101" s="97"/>
      <c r="E101" s="30">
        <v>5</v>
      </c>
      <c r="F101" s="125" t="s">
        <v>12</v>
      </c>
      <c r="G101" s="30" t="s">
        <v>78</v>
      </c>
      <c r="H101" s="125" t="s">
        <v>59</v>
      </c>
      <c r="J101" s="34"/>
      <c r="K101" s="34"/>
      <c r="L101" s="34"/>
      <c r="M101" s="34"/>
      <c r="N101" s="34">
        <f t="shared" si="3"/>
        <v>0</v>
      </c>
      <c r="O101" s="34"/>
      <c r="P101" s="34"/>
      <c r="Q101" s="34"/>
      <c r="R101" s="34"/>
    </row>
    <row r="102" spans="1:21" s="7" customFormat="1" ht="15" hidden="1" customHeight="1" x14ac:dyDescent="0.2">
      <c r="A102" s="31" t="s">
        <v>169</v>
      </c>
      <c r="B102" s="97"/>
      <c r="C102" s="97"/>
      <c r="E102" s="30">
        <v>5</v>
      </c>
      <c r="F102" s="125" t="s">
        <v>12</v>
      </c>
      <c r="G102" s="30" t="s">
        <v>78</v>
      </c>
      <c r="H102" s="125" t="s">
        <v>19</v>
      </c>
      <c r="J102" s="34"/>
      <c r="K102" s="34"/>
      <c r="L102" s="34"/>
      <c r="M102" s="34"/>
      <c r="N102" s="34">
        <f t="shared" si="3"/>
        <v>0</v>
      </c>
      <c r="O102" s="34"/>
      <c r="P102" s="34"/>
      <c r="Q102" s="34"/>
      <c r="R102" s="34"/>
    </row>
    <row r="103" spans="1:21" s="7" customFormat="1" ht="15" hidden="1" customHeight="1" x14ac:dyDescent="0.2">
      <c r="A103" s="31" t="s">
        <v>170</v>
      </c>
      <c r="B103" s="97"/>
      <c r="C103" s="97"/>
      <c r="E103" s="30">
        <v>5</v>
      </c>
      <c r="F103" s="125" t="s">
        <v>12</v>
      </c>
      <c r="G103" s="30" t="s">
        <v>78</v>
      </c>
      <c r="H103" s="125" t="s">
        <v>81</v>
      </c>
      <c r="J103" s="34"/>
      <c r="K103" s="34"/>
      <c r="L103" s="34"/>
      <c r="M103" s="34"/>
      <c r="N103" s="34">
        <f t="shared" si="3"/>
        <v>0</v>
      </c>
      <c r="O103" s="34"/>
      <c r="P103" s="34"/>
      <c r="Q103" s="34"/>
      <c r="R103" s="34"/>
    </row>
    <row r="104" spans="1:21" s="7" customFormat="1" ht="15" hidden="1" customHeight="1" x14ac:dyDescent="0.2">
      <c r="A104" s="31" t="s">
        <v>255</v>
      </c>
      <c r="B104" s="97"/>
      <c r="C104" s="97"/>
      <c r="E104" s="30">
        <v>5</v>
      </c>
      <c r="F104" s="125" t="s">
        <v>12</v>
      </c>
      <c r="G104" s="30" t="s">
        <v>78</v>
      </c>
      <c r="H104" s="121">
        <v>990</v>
      </c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21" s="7" customFormat="1" ht="15" hidden="1" customHeight="1" x14ac:dyDescent="0.2">
      <c r="A105" s="31" t="s">
        <v>82</v>
      </c>
      <c r="B105" s="97"/>
      <c r="C105" s="97"/>
      <c r="E105" s="30">
        <v>5</v>
      </c>
      <c r="F105" s="125" t="s">
        <v>12</v>
      </c>
      <c r="G105" s="30" t="s">
        <v>83</v>
      </c>
      <c r="H105" s="125" t="s">
        <v>8</v>
      </c>
      <c r="J105" s="34"/>
      <c r="K105" s="34"/>
      <c r="L105" s="34"/>
      <c r="M105" s="34"/>
      <c r="N105" s="34">
        <f t="shared" si="3"/>
        <v>0</v>
      </c>
      <c r="O105" s="34"/>
      <c r="P105" s="34"/>
      <c r="Q105" s="34"/>
      <c r="R105" s="34"/>
    </row>
    <row r="106" spans="1:21" s="7" customFormat="1" ht="15" hidden="1" customHeight="1" x14ac:dyDescent="0.2">
      <c r="A106" s="31" t="s">
        <v>84</v>
      </c>
      <c r="B106" s="97"/>
      <c r="C106" s="97"/>
      <c r="E106" s="30">
        <v>5</v>
      </c>
      <c r="F106" s="125" t="s">
        <v>12</v>
      </c>
      <c r="G106" s="30" t="s">
        <v>83</v>
      </c>
      <c r="H106" s="125" t="s">
        <v>10</v>
      </c>
      <c r="J106" s="34"/>
      <c r="K106" s="34"/>
      <c r="L106" s="34"/>
      <c r="M106" s="34"/>
      <c r="N106" s="34">
        <f t="shared" si="3"/>
        <v>0</v>
      </c>
      <c r="O106" s="34"/>
      <c r="P106" s="34"/>
      <c r="Q106" s="34"/>
      <c r="R106" s="34"/>
    </row>
    <row r="107" spans="1:21" s="7" customFormat="1" ht="15" hidden="1" customHeight="1" x14ac:dyDescent="0.2">
      <c r="A107" s="31" t="s">
        <v>85</v>
      </c>
      <c r="B107" s="97"/>
      <c r="C107" s="97"/>
      <c r="E107" s="30">
        <v>5</v>
      </c>
      <c r="F107" s="125" t="s">
        <v>12</v>
      </c>
      <c r="G107" s="30" t="s">
        <v>83</v>
      </c>
      <c r="H107" s="125" t="s">
        <v>15</v>
      </c>
      <c r="J107" s="34"/>
      <c r="K107" s="34"/>
      <c r="L107" s="34"/>
      <c r="M107" s="34"/>
      <c r="N107" s="34">
        <f t="shared" si="3"/>
        <v>0</v>
      </c>
      <c r="O107" s="34"/>
      <c r="P107" s="34"/>
      <c r="Q107" s="34"/>
      <c r="R107" s="34"/>
    </row>
    <row r="108" spans="1:21" s="7" customFormat="1" ht="15" hidden="1" customHeight="1" x14ac:dyDescent="0.2">
      <c r="A108" s="31" t="s">
        <v>171</v>
      </c>
      <c r="B108" s="97"/>
      <c r="C108" s="97"/>
      <c r="E108" s="30">
        <v>5</v>
      </c>
      <c r="F108" s="125" t="s">
        <v>12</v>
      </c>
      <c r="G108" s="30" t="s">
        <v>173</v>
      </c>
      <c r="H108" s="125" t="s">
        <v>8</v>
      </c>
      <c r="J108" s="34"/>
      <c r="K108" s="34"/>
      <c r="L108" s="34"/>
      <c r="M108" s="34"/>
      <c r="N108" s="34">
        <f t="shared" si="3"/>
        <v>0</v>
      </c>
      <c r="O108" s="34"/>
      <c r="P108" s="34"/>
      <c r="Q108" s="34"/>
      <c r="R108" s="34"/>
    </row>
    <row r="109" spans="1:21" s="7" customFormat="1" ht="15" hidden="1" customHeight="1" x14ac:dyDescent="0.2">
      <c r="A109" s="31" t="s">
        <v>172</v>
      </c>
      <c r="B109" s="97"/>
      <c r="C109" s="97"/>
      <c r="E109" s="30">
        <v>5</v>
      </c>
      <c r="F109" s="125" t="s">
        <v>12</v>
      </c>
      <c r="G109" s="30" t="s">
        <v>173</v>
      </c>
      <c r="H109" s="125" t="s">
        <v>10</v>
      </c>
      <c r="J109" s="34"/>
      <c r="K109" s="34"/>
      <c r="L109" s="34"/>
      <c r="M109" s="34"/>
      <c r="N109" s="34">
        <f t="shared" si="3"/>
        <v>0</v>
      </c>
      <c r="O109" s="34"/>
      <c r="P109" s="34"/>
      <c r="Q109" s="34"/>
      <c r="R109" s="34"/>
    </row>
    <row r="110" spans="1:21" s="7" customFormat="1" ht="15" hidden="1" customHeight="1" x14ac:dyDescent="0.2">
      <c r="A110" s="31" t="s">
        <v>86</v>
      </c>
      <c r="B110" s="97"/>
      <c r="C110" s="97"/>
      <c r="E110" s="30">
        <v>5</v>
      </c>
      <c r="F110" s="125" t="s">
        <v>12</v>
      </c>
      <c r="G110" s="30" t="s">
        <v>173</v>
      </c>
      <c r="H110" s="125" t="s">
        <v>15</v>
      </c>
      <c r="J110" s="34"/>
      <c r="K110" s="34"/>
      <c r="L110" s="34"/>
      <c r="M110" s="34"/>
      <c r="N110" s="34">
        <f t="shared" si="3"/>
        <v>0</v>
      </c>
      <c r="O110" s="34"/>
      <c r="P110" s="34"/>
      <c r="Q110" s="34"/>
      <c r="R110" s="34"/>
    </row>
    <row r="111" spans="1:21" s="7" customFormat="1" ht="15" customHeight="1" x14ac:dyDescent="0.2">
      <c r="A111" s="31" t="s">
        <v>61</v>
      </c>
      <c r="B111" s="97"/>
      <c r="C111" s="97"/>
      <c r="E111" s="261" t="s">
        <v>354</v>
      </c>
      <c r="F111" s="261"/>
      <c r="G111" s="261"/>
      <c r="H111" s="261"/>
      <c r="J111" s="34"/>
      <c r="K111" s="34"/>
      <c r="L111" s="34"/>
      <c r="M111" s="34"/>
      <c r="N111" s="34">
        <f t="shared" ref="N111" si="6">P111-L111</f>
        <v>3559000</v>
      </c>
      <c r="O111" s="34"/>
      <c r="P111" s="34">
        <v>3559000</v>
      </c>
      <c r="Q111" s="34"/>
      <c r="R111" s="34">
        <v>14000</v>
      </c>
    </row>
    <row r="112" spans="1:21" s="7" customFormat="1" ht="15" customHeight="1" x14ac:dyDescent="0.2">
      <c r="A112" s="31" t="s">
        <v>80</v>
      </c>
      <c r="B112" s="97"/>
      <c r="C112" s="97"/>
      <c r="E112" s="261" t="s">
        <v>359</v>
      </c>
      <c r="F112" s="261"/>
      <c r="G112" s="261"/>
      <c r="H112" s="261"/>
      <c r="J112" s="34">
        <v>26868200</v>
      </c>
      <c r="K112" s="34"/>
      <c r="L112" s="34">
        <v>18306300</v>
      </c>
      <c r="M112" s="34"/>
      <c r="N112" s="34">
        <f t="shared" si="3"/>
        <v>21088500</v>
      </c>
      <c r="O112" s="34"/>
      <c r="P112" s="34">
        <v>39394800</v>
      </c>
      <c r="Q112" s="34"/>
      <c r="R112" s="34">
        <v>185770000</v>
      </c>
      <c r="U112" s="7">
        <f>3841750</f>
        <v>3841750</v>
      </c>
    </row>
    <row r="113" spans="1:21" s="7" customFormat="1" ht="15" customHeight="1" x14ac:dyDescent="0.2">
      <c r="A113" s="31" t="s">
        <v>245</v>
      </c>
      <c r="B113" s="97"/>
      <c r="C113" s="97"/>
      <c r="E113" s="261" t="s">
        <v>360</v>
      </c>
      <c r="F113" s="261"/>
      <c r="G113" s="261"/>
      <c r="H113" s="261"/>
      <c r="J113" s="34">
        <v>355776</v>
      </c>
      <c r="K113" s="34"/>
      <c r="L113" s="34">
        <v>211373.65</v>
      </c>
      <c r="M113" s="34"/>
      <c r="N113" s="34">
        <f t="shared" si="3"/>
        <v>4755626.3499999996</v>
      </c>
      <c r="O113" s="34"/>
      <c r="P113" s="34">
        <v>4967000</v>
      </c>
      <c r="Q113" s="34"/>
      <c r="R113" s="34">
        <v>15471500</v>
      </c>
      <c r="U113" s="7">
        <f>N151-U112</f>
        <v>49173018.810000002</v>
      </c>
    </row>
    <row r="114" spans="1:21" s="7" customFormat="1" ht="18" customHeight="1" x14ac:dyDescent="0.2">
      <c r="A114" s="276" t="s">
        <v>190</v>
      </c>
      <c r="B114" s="276"/>
      <c r="C114" s="276"/>
      <c r="J114" s="136">
        <f>SUM(J47:J113)</f>
        <v>29734657.73</v>
      </c>
      <c r="K114" s="137"/>
      <c r="L114" s="136">
        <f>SUM(L47:L113)</f>
        <v>19603152.859999999</v>
      </c>
      <c r="M114" s="34"/>
      <c r="N114" s="136">
        <f>SUM(N47:N113)</f>
        <v>42609947.140000001</v>
      </c>
      <c r="O114" s="34"/>
      <c r="P114" s="136">
        <f>SUM(P47:P113)</f>
        <v>62213100</v>
      </c>
      <c r="Q114" s="34"/>
      <c r="R114" s="136">
        <f>SUM(R47:R113)</f>
        <v>217695200</v>
      </c>
    </row>
    <row r="115" spans="1:21" s="7" customFormat="1" ht="6" customHeight="1" x14ac:dyDescent="0.2">
      <c r="A115" s="19"/>
      <c r="B115" s="19"/>
      <c r="C115" s="19"/>
      <c r="J115" s="18"/>
      <c r="K115" s="18"/>
    </row>
    <row r="116" spans="1:21" s="7" customFormat="1" ht="18" hidden="1" customHeight="1" x14ac:dyDescent="0.2">
      <c r="A116" s="63" t="s">
        <v>188</v>
      </c>
    </row>
    <row r="117" spans="1:21" s="7" customFormat="1" ht="12" hidden="1" customHeight="1" x14ac:dyDescent="0.2">
      <c r="A117" s="75" t="s">
        <v>108</v>
      </c>
      <c r="E117" s="98">
        <v>5</v>
      </c>
      <c r="F117" s="99" t="s">
        <v>28</v>
      </c>
      <c r="G117" s="98" t="s">
        <v>7</v>
      </c>
      <c r="H117" s="98" t="s">
        <v>17</v>
      </c>
    </row>
    <row r="118" spans="1:21" s="7" customFormat="1" ht="12" hidden="1" customHeight="1" x14ac:dyDescent="0.2">
      <c r="A118" s="75" t="s">
        <v>179</v>
      </c>
      <c r="E118" s="98">
        <v>5</v>
      </c>
      <c r="F118" s="99" t="s">
        <v>28</v>
      </c>
      <c r="G118" s="98" t="s">
        <v>7</v>
      </c>
      <c r="H118" s="98" t="s">
        <v>63</v>
      </c>
    </row>
    <row r="119" spans="1:21" s="7" customFormat="1" ht="12" hidden="1" customHeight="1" x14ac:dyDescent="0.2">
      <c r="A119" s="75" t="s">
        <v>180</v>
      </c>
      <c r="E119" s="98">
        <v>5</v>
      </c>
      <c r="F119" s="99" t="s">
        <v>28</v>
      </c>
      <c r="G119" s="98" t="s">
        <v>7</v>
      </c>
      <c r="H119" s="100" t="s">
        <v>48</v>
      </c>
    </row>
    <row r="120" spans="1:21" s="7" customFormat="1" ht="12" hidden="1" customHeight="1" x14ac:dyDescent="0.2">
      <c r="A120" s="75" t="s">
        <v>180</v>
      </c>
      <c r="E120" s="98">
        <v>5</v>
      </c>
      <c r="F120" s="99" t="s">
        <v>28</v>
      </c>
      <c r="G120" s="98" t="s">
        <v>7</v>
      </c>
      <c r="H120" s="100" t="s">
        <v>48</v>
      </c>
    </row>
    <row r="121" spans="1:21" s="7" customFormat="1" ht="12" hidden="1" customHeight="1" x14ac:dyDescent="0.2">
      <c r="A121" s="75" t="s">
        <v>181</v>
      </c>
      <c r="E121" s="98">
        <v>5</v>
      </c>
      <c r="F121" s="99" t="s">
        <v>28</v>
      </c>
      <c r="G121" s="98" t="s">
        <v>7</v>
      </c>
      <c r="H121" s="98" t="s">
        <v>10</v>
      </c>
    </row>
    <row r="122" spans="1:21" s="7" customFormat="1" ht="12" hidden="1" customHeight="1" x14ac:dyDescent="0.2">
      <c r="A122" s="75" t="s">
        <v>180</v>
      </c>
      <c r="E122" s="98">
        <v>5</v>
      </c>
      <c r="F122" s="99" t="s">
        <v>28</v>
      </c>
      <c r="G122" s="98" t="s">
        <v>7</v>
      </c>
      <c r="H122" s="100" t="s">
        <v>48</v>
      </c>
    </row>
    <row r="123" spans="1:21" s="7" customFormat="1" ht="12" hidden="1" customHeight="1" x14ac:dyDescent="0.2">
      <c r="A123" s="75" t="s">
        <v>182</v>
      </c>
      <c r="E123" s="98">
        <v>5</v>
      </c>
      <c r="F123" s="99" t="s">
        <v>28</v>
      </c>
      <c r="G123" s="98" t="s">
        <v>7</v>
      </c>
      <c r="H123" s="98" t="s">
        <v>8</v>
      </c>
    </row>
    <row r="124" spans="1:21" s="7" customFormat="1" ht="12" hidden="1" customHeight="1" x14ac:dyDescent="0.2">
      <c r="A124" s="75" t="s">
        <v>183</v>
      </c>
      <c r="E124" s="98">
        <v>5</v>
      </c>
      <c r="F124" s="99" t="s">
        <v>28</v>
      </c>
      <c r="G124" s="98" t="s">
        <v>7</v>
      </c>
      <c r="H124" s="98" t="s">
        <v>15</v>
      </c>
    </row>
    <row r="125" spans="1:21" s="7" customFormat="1" ht="18.95" hidden="1" customHeight="1" x14ac:dyDescent="0.2">
      <c r="A125" s="248" t="s">
        <v>184</v>
      </c>
      <c r="J125" s="59">
        <f>SUM(J117:J124)</f>
        <v>0</v>
      </c>
      <c r="K125" s="25"/>
      <c r="L125" s="59">
        <f>SUM(L117:L124)</f>
        <v>0</v>
      </c>
      <c r="M125" s="25"/>
      <c r="N125" s="59">
        <f>SUM(N117:N124)</f>
        <v>0</v>
      </c>
      <c r="O125" s="25"/>
      <c r="P125" s="59">
        <f>SUM(P117:P124)</f>
        <v>0</v>
      </c>
      <c r="Q125" s="25"/>
      <c r="R125" s="59">
        <f>SUM(R117:R124)</f>
        <v>0</v>
      </c>
    </row>
    <row r="126" spans="1:21" s="7" customFormat="1" ht="6" hidden="1" customHeight="1" x14ac:dyDescent="0.2"/>
    <row r="127" spans="1:21" s="7" customFormat="1" ht="18" hidden="1" customHeight="1" x14ac:dyDescent="0.2">
      <c r="A127" s="62" t="s">
        <v>189</v>
      </c>
      <c r="B127" s="11"/>
      <c r="C127" s="11"/>
    </row>
    <row r="128" spans="1:21" s="7" customFormat="1" ht="12.75" hidden="1" customHeight="1" x14ac:dyDescent="0.2">
      <c r="A128" s="64" t="s">
        <v>89</v>
      </c>
      <c r="B128" s="9"/>
      <c r="C128" s="9"/>
      <c r="E128" s="98">
        <v>1</v>
      </c>
      <c r="F128" s="99" t="s">
        <v>12</v>
      </c>
      <c r="G128" s="98" t="s">
        <v>53</v>
      </c>
      <c r="H128" s="100" t="s">
        <v>10</v>
      </c>
    </row>
    <row r="129" spans="1:8" s="7" customFormat="1" ht="12.75" hidden="1" customHeight="1" x14ac:dyDescent="0.2">
      <c r="A129" s="75" t="s">
        <v>91</v>
      </c>
      <c r="B129" s="97"/>
      <c r="C129" s="97"/>
      <c r="E129" s="98">
        <v>1</v>
      </c>
      <c r="F129" s="99" t="s">
        <v>92</v>
      </c>
      <c r="G129" s="98" t="s">
        <v>7</v>
      </c>
      <c r="H129" s="98" t="s">
        <v>8</v>
      </c>
    </row>
    <row r="130" spans="1:8" s="7" customFormat="1" ht="12.75" hidden="1" customHeight="1" x14ac:dyDescent="0.2">
      <c r="A130" s="75" t="s">
        <v>93</v>
      </c>
      <c r="B130" s="97"/>
      <c r="C130" s="97"/>
      <c r="E130" s="98">
        <v>1</v>
      </c>
      <c r="F130" s="99" t="s">
        <v>92</v>
      </c>
      <c r="G130" s="98" t="s">
        <v>33</v>
      </c>
      <c r="H130" s="98" t="s">
        <v>8</v>
      </c>
    </row>
    <row r="131" spans="1:8" s="7" customFormat="1" ht="12.75" hidden="1" customHeight="1" x14ac:dyDescent="0.2">
      <c r="A131" s="75" t="s">
        <v>94</v>
      </c>
      <c r="B131" s="102"/>
      <c r="C131" s="102"/>
      <c r="E131" s="98">
        <v>1</v>
      </c>
      <c r="F131" s="99" t="s">
        <v>92</v>
      </c>
      <c r="G131" s="98" t="s">
        <v>33</v>
      </c>
      <c r="H131" s="98" t="s">
        <v>48</v>
      </c>
    </row>
    <row r="132" spans="1:8" s="7" customFormat="1" ht="12.75" hidden="1" customHeight="1" x14ac:dyDescent="0.2">
      <c r="A132" s="75" t="s">
        <v>95</v>
      </c>
      <c r="B132" s="102"/>
      <c r="C132" s="102"/>
      <c r="D132" s="99"/>
      <c r="E132" s="98">
        <v>1</v>
      </c>
      <c r="F132" s="99" t="s">
        <v>92</v>
      </c>
      <c r="G132" s="98" t="s">
        <v>53</v>
      </c>
      <c r="H132" s="98" t="s">
        <v>10</v>
      </c>
    </row>
    <row r="133" spans="1:8" s="7" customFormat="1" ht="12.75" hidden="1" customHeight="1" x14ac:dyDescent="0.2">
      <c r="A133" s="75" t="s">
        <v>99</v>
      </c>
      <c r="B133" s="97"/>
      <c r="C133" s="97"/>
      <c r="E133" s="98">
        <v>1</v>
      </c>
      <c r="F133" s="99" t="s">
        <v>92</v>
      </c>
      <c r="G133" s="98" t="s">
        <v>53</v>
      </c>
      <c r="H133" s="98" t="s">
        <v>19</v>
      </c>
    </row>
    <row r="134" spans="1:8" s="7" customFormat="1" ht="12.75" hidden="1" customHeight="1" x14ac:dyDescent="0.2">
      <c r="A134" s="75" t="s">
        <v>102</v>
      </c>
      <c r="B134" s="97"/>
      <c r="C134" s="97"/>
      <c r="E134" s="98">
        <v>1</v>
      </c>
      <c r="F134" s="99" t="s">
        <v>92</v>
      </c>
      <c r="G134" s="98" t="s">
        <v>53</v>
      </c>
      <c r="H134" s="98" t="s">
        <v>24</v>
      </c>
    </row>
    <row r="135" spans="1:8" s="7" customFormat="1" ht="6" hidden="1" customHeight="1" x14ac:dyDescent="0.2">
      <c r="A135" s="75"/>
      <c r="B135" s="97"/>
      <c r="C135" s="97"/>
      <c r="E135" s="98"/>
      <c r="F135" s="99"/>
      <c r="G135" s="98"/>
      <c r="H135" s="98"/>
    </row>
    <row r="136" spans="1:8" s="7" customFormat="1" ht="12.75" hidden="1" customHeight="1" x14ac:dyDescent="0.2">
      <c r="A136" s="75" t="s">
        <v>264</v>
      </c>
      <c r="B136" s="97"/>
      <c r="C136" s="97"/>
      <c r="D136" s="99"/>
      <c r="E136" s="98">
        <v>1</v>
      </c>
      <c r="F136" s="99" t="s">
        <v>92</v>
      </c>
      <c r="G136" s="98" t="s">
        <v>53</v>
      </c>
      <c r="H136" s="98" t="s">
        <v>44</v>
      </c>
    </row>
    <row r="137" spans="1:8" s="7" customFormat="1" ht="12.75" hidden="1" customHeight="1" x14ac:dyDescent="0.2">
      <c r="A137" s="75" t="s">
        <v>104</v>
      </c>
      <c r="B137" s="97"/>
      <c r="C137" s="97"/>
      <c r="D137" s="99"/>
      <c r="E137" s="98">
        <v>1</v>
      </c>
      <c r="F137" s="99" t="s">
        <v>92</v>
      </c>
      <c r="G137" s="98" t="s">
        <v>53</v>
      </c>
      <c r="H137" s="100" t="s">
        <v>48</v>
      </c>
    </row>
    <row r="138" spans="1:8" s="7" customFormat="1" ht="12.75" hidden="1" customHeight="1" x14ac:dyDescent="0.2">
      <c r="A138" s="75" t="s">
        <v>174</v>
      </c>
      <c r="B138" s="97"/>
      <c r="C138" s="97"/>
      <c r="E138" s="98">
        <v>1</v>
      </c>
      <c r="F138" s="99" t="s">
        <v>92</v>
      </c>
      <c r="G138" s="98" t="s">
        <v>53</v>
      </c>
      <c r="H138" s="98" t="s">
        <v>81</v>
      </c>
    </row>
    <row r="139" spans="1:8" s="7" customFormat="1" ht="12.75" hidden="1" customHeight="1" x14ac:dyDescent="0.2">
      <c r="A139" s="75" t="s">
        <v>175</v>
      </c>
      <c r="B139" s="97"/>
      <c r="C139" s="97"/>
      <c r="E139" s="98">
        <v>1</v>
      </c>
      <c r="F139" s="99" t="s">
        <v>92</v>
      </c>
      <c r="G139" s="98" t="s">
        <v>53</v>
      </c>
      <c r="H139" s="98" t="s">
        <v>44</v>
      </c>
    </row>
    <row r="140" spans="1:8" s="7" customFormat="1" ht="12.75" hidden="1" customHeight="1" x14ac:dyDescent="0.2">
      <c r="A140" s="75" t="s">
        <v>176</v>
      </c>
      <c r="B140" s="97"/>
      <c r="C140" s="97"/>
      <c r="E140" s="98">
        <v>1</v>
      </c>
      <c r="F140" s="99" t="s">
        <v>92</v>
      </c>
      <c r="G140" s="98" t="s">
        <v>53</v>
      </c>
      <c r="H140" s="98" t="s">
        <v>145</v>
      </c>
    </row>
    <row r="141" spans="1:8" s="7" customFormat="1" ht="12.75" hidden="1" customHeight="1" x14ac:dyDescent="0.2">
      <c r="A141" s="75" t="s">
        <v>100</v>
      </c>
      <c r="B141" s="97"/>
      <c r="C141" s="97"/>
      <c r="E141" s="98">
        <v>1</v>
      </c>
      <c r="F141" s="99" t="s">
        <v>92</v>
      </c>
      <c r="G141" s="98" t="s">
        <v>53</v>
      </c>
      <c r="H141" s="98" t="s">
        <v>101</v>
      </c>
    </row>
    <row r="142" spans="1:8" s="7" customFormat="1" ht="12.75" hidden="1" customHeight="1" x14ac:dyDescent="0.2">
      <c r="A142" s="75" t="s">
        <v>103</v>
      </c>
      <c r="B142" s="97"/>
      <c r="C142" s="97"/>
      <c r="E142" s="98">
        <v>1</v>
      </c>
      <c r="F142" s="99" t="s">
        <v>92</v>
      </c>
      <c r="G142" s="98" t="s">
        <v>53</v>
      </c>
      <c r="H142" s="98" t="s">
        <v>27</v>
      </c>
    </row>
    <row r="143" spans="1:8" s="7" customFormat="1" ht="12.75" hidden="1" customHeight="1" x14ac:dyDescent="0.2">
      <c r="A143" s="75" t="s">
        <v>104</v>
      </c>
      <c r="B143" s="97"/>
      <c r="C143" s="97"/>
      <c r="D143" s="99"/>
      <c r="E143" s="98">
        <v>1</v>
      </c>
      <c r="F143" s="99" t="s">
        <v>92</v>
      </c>
      <c r="G143" s="98" t="s">
        <v>53</v>
      </c>
      <c r="H143" s="100" t="s">
        <v>48</v>
      </c>
    </row>
    <row r="144" spans="1:8" s="7" customFormat="1" ht="12.75" hidden="1" customHeight="1" x14ac:dyDescent="0.2">
      <c r="A144" s="75" t="s">
        <v>105</v>
      </c>
      <c r="B144" s="97"/>
      <c r="C144" s="97"/>
      <c r="D144" s="99"/>
      <c r="E144" s="98">
        <v>1</v>
      </c>
      <c r="F144" s="99" t="s">
        <v>92</v>
      </c>
      <c r="G144" s="98" t="s">
        <v>66</v>
      </c>
      <c r="H144" s="98" t="s">
        <v>8</v>
      </c>
    </row>
    <row r="145" spans="1:21" s="7" customFormat="1" ht="12.75" hidden="1" customHeight="1" x14ac:dyDescent="0.2">
      <c r="A145" s="75" t="s">
        <v>96</v>
      </c>
      <c r="B145" s="97"/>
      <c r="C145" s="97"/>
      <c r="E145" s="98">
        <v>1</v>
      </c>
      <c r="F145" s="99" t="s">
        <v>92</v>
      </c>
      <c r="G145" s="98" t="s">
        <v>92</v>
      </c>
      <c r="H145" s="98" t="s">
        <v>8</v>
      </c>
    </row>
    <row r="146" spans="1:21" s="7" customFormat="1" ht="12.75" hidden="1" customHeight="1" x14ac:dyDescent="0.2">
      <c r="A146" s="75" t="s">
        <v>106</v>
      </c>
      <c r="B146" s="97"/>
      <c r="C146" s="97"/>
      <c r="D146" s="99"/>
      <c r="E146" s="98">
        <v>1</v>
      </c>
      <c r="F146" s="99" t="s">
        <v>92</v>
      </c>
      <c r="G146" s="98" t="s">
        <v>58</v>
      </c>
      <c r="H146" s="100" t="s">
        <v>48</v>
      </c>
    </row>
    <row r="147" spans="1:21" s="7" customFormat="1" ht="12.75" hidden="1" customHeight="1" x14ac:dyDescent="0.2">
      <c r="A147" s="75" t="s">
        <v>177</v>
      </c>
      <c r="B147" s="97"/>
      <c r="C147" s="97"/>
      <c r="D147" s="99"/>
      <c r="E147" s="98">
        <v>1</v>
      </c>
      <c r="F147" s="99" t="s">
        <v>92</v>
      </c>
      <c r="G147" s="98" t="s">
        <v>28</v>
      </c>
      <c r="H147" s="98" t="s">
        <v>8</v>
      </c>
    </row>
    <row r="148" spans="1:21" s="7" customFormat="1" ht="12.75" hidden="1" customHeight="1" x14ac:dyDescent="0.2">
      <c r="A148" s="75" t="s">
        <v>178</v>
      </c>
      <c r="B148" s="97"/>
      <c r="C148" s="97"/>
      <c r="D148" s="99"/>
      <c r="E148" s="98">
        <v>1</v>
      </c>
      <c r="F148" s="99" t="s">
        <v>92</v>
      </c>
      <c r="G148" s="98" t="s">
        <v>28</v>
      </c>
      <c r="H148" s="98" t="s">
        <v>44</v>
      </c>
    </row>
    <row r="149" spans="1:21" s="25" customFormat="1" ht="18.95" hidden="1" customHeight="1" x14ac:dyDescent="0.2">
      <c r="A149" s="248" t="s">
        <v>107</v>
      </c>
      <c r="B149" s="24"/>
      <c r="C149" s="24"/>
      <c r="J149" s="20">
        <f>SUM(J129:J148)</f>
        <v>0</v>
      </c>
      <c r="K149" s="21"/>
      <c r="L149" s="20">
        <f>SUM(L129:L148)</f>
        <v>0</v>
      </c>
      <c r="N149" s="20">
        <f>SUM(N129:N148)</f>
        <v>0</v>
      </c>
      <c r="P149" s="20">
        <f>SUM(P129:P148)</f>
        <v>0</v>
      </c>
      <c r="R149" s="20">
        <f>SUM(R129:R148)</f>
        <v>0</v>
      </c>
    </row>
    <row r="150" spans="1:21" s="7" customFormat="1" ht="6" hidden="1" customHeight="1" x14ac:dyDescent="0.2"/>
    <row r="151" spans="1:21" s="7" customFormat="1" ht="20.100000000000001" customHeight="1" thickBot="1" x14ac:dyDescent="0.25">
      <c r="A151" s="11" t="s">
        <v>109</v>
      </c>
      <c r="B151" s="26"/>
      <c r="C151" s="26"/>
      <c r="J151" s="27">
        <f>J44+J114+J125+J149</f>
        <v>40959446.490000002</v>
      </c>
      <c r="K151" s="21"/>
      <c r="L151" s="27">
        <f>L44+L114+L125+L149</f>
        <v>25180730.859999999</v>
      </c>
      <c r="N151" s="27">
        <f>N44+N114+N125+N149</f>
        <v>53014768.810000002</v>
      </c>
      <c r="P151" s="27">
        <f>P44+P114+P125+P149</f>
        <v>78195499.670000002</v>
      </c>
      <c r="R151" s="27">
        <f>R44+R114+R125+R149</f>
        <v>234329805.22999999</v>
      </c>
      <c r="U151" s="7">
        <f>N151-U112</f>
        <v>49173018.810000002</v>
      </c>
    </row>
    <row r="152" spans="1:21" s="7" customFormat="1" ht="13.5" thickTop="1" x14ac:dyDescent="0.2">
      <c r="A152" s="29"/>
      <c r="B152" s="29"/>
      <c r="C152" s="29"/>
      <c r="D152" s="32"/>
      <c r="E152" s="29"/>
      <c r="F152" s="29"/>
      <c r="H152" s="33"/>
      <c r="I152" s="33"/>
      <c r="J152" s="33"/>
      <c r="K152" s="33"/>
      <c r="L152" s="33"/>
      <c r="M152" s="33"/>
    </row>
    <row r="153" spans="1:21" s="7" customFormat="1" x14ac:dyDescent="0.2"/>
    <row r="154" spans="1:21" x14ac:dyDescent="0.2">
      <c r="A154" s="261" t="s">
        <v>844</v>
      </c>
      <c r="B154" s="261"/>
      <c r="C154" s="261"/>
      <c r="D154" s="31"/>
      <c r="E154" s="30"/>
      <c r="G154" s="29"/>
      <c r="I154" s="29"/>
      <c r="J154" s="261" t="s">
        <v>846</v>
      </c>
      <c r="K154" s="261"/>
      <c r="L154" s="261"/>
      <c r="M154" s="42"/>
      <c r="N154" s="44"/>
      <c r="O154" s="44"/>
      <c r="P154" s="263" t="s">
        <v>134</v>
      </c>
      <c r="Q154" s="263"/>
      <c r="R154" s="263"/>
    </row>
    <row r="155" spans="1:21" x14ac:dyDescent="0.2">
      <c r="A155" s="45"/>
      <c r="D155" s="31"/>
      <c r="E155" s="46"/>
      <c r="G155" s="29"/>
      <c r="I155" s="29"/>
      <c r="J155" s="142"/>
      <c r="M155" s="85"/>
      <c r="N155" s="34"/>
      <c r="O155" s="34"/>
      <c r="P155" s="46"/>
    </row>
    <row r="156" spans="1:21" x14ac:dyDescent="0.2">
      <c r="A156" s="45"/>
      <c r="D156" s="31"/>
      <c r="E156" s="46"/>
      <c r="G156" s="29"/>
      <c r="I156" s="29"/>
      <c r="J156" s="142"/>
      <c r="M156" s="85"/>
      <c r="N156" s="34"/>
      <c r="O156" s="34"/>
      <c r="P156" s="46"/>
    </row>
    <row r="157" spans="1:21" x14ac:dyDescent="0.2">
      <c r="A157" s="47"/>
      <c r="D157" s="29"/>
      <c r="E157" s="48"/>
      <c r="G157" s="29"/>
      <c r="I157" s="29"/>
      <c r="J157" s="29"/>
      <c r="M157" s="29"/>
      <c r="P157" s="48"/>
    </row>
    <row r="158" spans="1:21" x14ac:dyDescent="0.2">
      <c r="A158" s="275" t="s">
        <v>252</v>
      </c>
      <c r="B158" s="275"/>
      <c r="C158" s="275"/>
      <c r="D158" s="50"/>
      <c r="E158" s="51"/>
      <c r="G158" s="29"/>
      <c r="I158" s="29"/>
      <c r="J158" s="275" t="s">
        <v>271</v>
      </c>
      <c r="K158" s="275"/>
      <c r="L158" s="275"/>
      <c r="M158" s="52"/>
      <c r="N158" s="54"/>
      <c r="O158" s="54"/>
      <c r="P158" s="264" t="s">
        <v>816</v>
      </c>
      <c r="Q158" s="264"/>
      <c r="R158" s="264"/>
    </row>
    <row r="159" spans="1:21" x14ac:dyDescent="0.2">
      <c r="A159" s="261" t="s">
        <v>801</v>
      </c>
      <c r="B159" s="261"/>
      <c r="C159" s="261"/>
      <c r="D159" s="29"/>
      <c r="E159" s="30"/>
      <c r="G159" s="29"/>
      <c r="I159" s="29"/>
      <c r="J159" s="261" t="s">
        <v>254</v>
      </c>
      <c r="K159" s="261"/>
      <c r="L159" s="261"/>
      <c r="M159" s="31"/>
      <c r="N159" s="33"/>
      <c r="O159" s="33"/>
      <c r="P159" s="265" t="s">
        <v>138</v>
      </c>
      <c r="Q159" s="265"/>
      <c r="R159" s="265"/>
    </row>
  </sheetData>
  <customSheetViews>
    <customSheetView guid="{1998FCB8-1FEB-4076-ACE6-A225EE4366B3}" showPageBreaks="1" printArea="1" hiddenRows="1" view="pageBreakPreview">
      <pane xSplit="1" ySplit="15" topLeftCell="B58" activePane="bottomRight" state="frozen"/>
      <selection pane="bottomRight" activeCell="J111" sqref="J111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J15" sqref="J15"/>
      <rowBreaks count="1" manualBreakCount="1">
        <brk id="68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44" activePane="bottomRight" state="frozen"/>
      <selection pane="bottomRight" activeCell="R17" sqref="R17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87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N73" sqref="N73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5" activePane="bottomRight" state="frozen"/>
      <selection pane="bottomRight" activeCell="J15" sqref="J15"/>
      <rowBreaks count="1" manualBreakCount="1">
        <brk id="68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5" activePane="bottomRight" state="frozen"/>
      <selection pane="bottomRight" activeCell="J15" sqref="J15"/>
      <rowBreaks count="1" manualBreakCount="1">
        <brk id="68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14" activePane="bottomRight" state="frozen"/>
      <selection pane="bottomRight" activeCell="L18" sqref="L18"/>
      <pageMargins left="0.75" right="0.5" top="1" bottom="1" header="0.75" footer="0.5"/>
      <printOptions horizontalCentered="1"/>
      <pageSetup paperSize="5" scale="90" orientation="landscape" horizontalDpi="4294967292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51" activePane="bottomRight" state="frozen"/>
      <selection pane="bottomRight" activeCell="J111" sqref="J111"/>
      <pageMargins left="0.75" right="0.5" top="1" bottom="1" header="0.75" footer="0.5"/>
      <printOptions horizontalCentered="1"/>
      <pageSetup paperSize="5" scale="90" orientation="landscape" horizontalDpi="4294967292" verticalDpi="300" r:id="rId9"/>
      <headerFooter alignWithMargins="0">
        <oddFooter>&amp;C&amp;"Arial Narrow,Regular"&amp;9Page &amp;P of &amp;N</oddFooter>
      </headerFooter>
    </customSheetView>
  </customSheetViews>
  <mergeCells count="68">
    <mergeCell ref="E113:H113"/>
    <mergeCell ref="E65:H65"/>
    <mergeCell ref="E66:H66"/>
    <mergeCell ref="E67:H67"/>
    <mergeCell ref="E68:H68"/>
    <mergeCell ref="E69:H69"/>
    <mergeCell ref="E99:H99"/>
    <mergeCell ref="E100:H100"/>
    <mergeCell ref="E111:H111"/>
    <mergeCell ref="E112:H112"/>
    <mergeCell ref="E98:H98"/>
    <mergeCell ref="E57:H57"/>
    <mergeCell ref="E58:H58"/>
    <mergeCell ref="E63:H63"/>
    <mergeCell ref="E64:H64"/>
    <mergeCell ref="E53:H53"/>
    <mergeCell ref="E54:H54"/>
    <mergeCell ref="E55:H55"/>
    <mergeCell ref="E56:H56"/>
    <mergeCell ref="E48:H48"/>
    <mergeCell ref="E49:H49"/>
    <mergeCell ref="E50:H50"/>
    <mergeCell ref="E51:H51"/>
    <mergeCell ref="E52:H52"/>
    <mergeCell ref="E39:H39"/>
    <mergeCell ref="E40:H40"/>
    <mergeCell ref="E41:H41"/>
    <mergeCell ref="E42:H42"/>
    <mergeCell ref="E47:H47"/>
    <mergeCell ref="E34:H34"/>
    <mergeCell ref="E35:H35"/>
    <mergeCell ref="E36:H36"/>
    <mergeCell ref="E37:H37"/>
    <mergeCell ref="E38:H38"/>
    <mergeCell ref="E29:H29"/>
    <mergeCell ref="E30:H30"/>
    <mergeCell ref="E31:H31"/>
    <mergeCell ref="E32:H32"/>
    <mergeCell ref="E33:H33"/>
    <mergeCell ref="A15:C15"/>
    <mergeCell ref="E15:H15"/>
    <mergeCell ref="A114:C114"/>
    <mergeCell ref="J154:L154"/>
    <mergeCell ref="J158:L158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3:S3"/>
    <mergeCell ref="A4:S4"/>
    <mergeCell ref="L11:P11"/>
    <mergeCell ref="P12:P14"/>
    <mergeCell ref="A13:C13"/>
    <mergeCell ref="E13:H13"/>
    <mergeCell ref="P158:R158"/>
    <mergeCell ref="P154:R154"/>
    <mergeCell ref="P159:R159"/>
    <mergeCell ref="J159:L159"/>
    <mergeCell ref="A158:C158"/>
    <mergeCell ref="A159:C159"/>
    <mergeCell ref="A154:C154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04"/>
  <sheetViews>
    <sheetView view="pageBreakPreview" zoomScaleNormal="85" zoomScaleSheetLayoutView="100" workbookViewId="0">
      <pane xSplit="1" ySplit="16" topLeftCell="B69" activePane="bottomRight" state="frozen"/>
      <selection pane="topRight" activeCell="B1" sqref="B1"/>
      <selection pane="bottomLeft" activeCell="A17" sqref="A17"/>
      <selection pane="bottomRight" activeCell="A104" sqref="A104:C104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5.21875" style="1" customWidth="1"/>
    <col min="21" max="21" width="11.886718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713</v>
      </c>
      <c r="H6" s="3"/>
      <c r="I6" s="3"/>
      <c r="R6" s="70">
        <v>8711</v>
      </c>
    </row>
    <row r="7" spans="1:19" ht="15" customHeight="1" x14ac:dyDescent="0.2">
      <c r="A7" s="5" t="s">
        <v>118</v>
      </c>
      <c r="B7" s="2" t="s">
        <v>112</v>
      </c>
      <c r="C7" s="5" t="s">
        <v>212</v>
      </c>
    </row>
    <row r="8" spans="1:19" ht="15" customHeight="1" x14ac:dyDescent="0.2">
      <c r="A8" s="5" t="s">
        <v>119</v>
      </c>
      <c r="B8" s="2" t="s">
        <v>112</v>
      </c>
      <c r="C8" s="5" t="s">
        <v>804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7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75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76">
        <f>'1011'!O13</f>
        <v>0</v>
      </c>
      <c r="P13" s="274"/>
      <c r="Q13" s="40"/>
      <c r="R13" s="178">
        <f>'1011'!R13</f>
        <v>2023</v>
      </c>
    </row>
    <row r="14" spans="1:19" ht="15" customHeight="1" x14ac:dyDescent="0.2">
      <c r="A14" s="176"/>
      <c r="B14" s="176"/>
      <c r="C14" s="176"/>
      <c r="D14" s="9"/>
      <c r="E14" s="176"/>
      <c r="F14" s="176"/>
      <c r="G14" s="176"/>
      <c r="H14" s="176"/>
      <c r="I14" s="8"/>
      <c r="J14" s="178" t="s">
        <v>123</v>
      </c>
      <c r="K14" s="178"/>
      <c r="L14" s="178" t="s">
        <v>123</v>
      </c>
      <c r="M14" s="178"/>
      <c r="N14" s="178" t="s">
        <v>125</v>
      </c>
      <c r="O14" s="178"/>
      <c r="P14" s="274"/>
      <c r="Q14" s="40"/>
      <c r="R14" s="177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.9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30"/>
      <c r="J18" s="77">
        <v>9809386.3599999994</v>
      </c>
      <c r="K18" s="77"/>
      <c r="L18" s="44">
        <v>4493065.42</v>
      </c>
      <c r="M18" s="44"/>
      <c r="N18" s="44">
        <f>P18-L18</f>
        <v>14947051.42</v>
      </c>
      <c r="O18" s="44"/>
      <c r="P18" s="44">
        <v>19440116.84</v>
      </c>
      <c r="Q18" s="44"/>
      <c r="R18" s="44">
        <v>20133478.93</v>
      </c>
    </row>
    <row r="19" spans="1:18" s="7" customFormat="1" ht="12.75" hidden="1" customHeight="1" x14ac:dyDescent="0.2">
      <c r="A19" s="31" t="s">
        <v>9</v>
      </c>
      <c r="B19" s="116"/>
      <c r="C19" s="116"/>
      <c r="E19" s="261" t="s">
        <v>489</v>
      </c>
      <c r="F19" s="261"/>
      <c r="G19" s="261"/>
      <c r="H19" s="261"/>
      <c r="I19" s="86"/>
      <c r="J19" s="44"/>
      <c r="K19" s="44"/>
      <c r="L19" s="44"/>
      <c r="M19" s="44"/>
      <c r="N19" s="44"/>
      <c r="O19" s="44"/>
      <c r="P19" s="44"/>
      <c r="Q19" s="44"/>
      <c r="R19" s="44"/>
    </row>
    <row r="20" spans="1:18" s="7" customFormat="1" ht="15.9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I20" s="86"/>
      <c r="J20" s="77">
        <v>728190.48</v>
      </c>
      <c r="K20" s="77"/>
      <c r="L20" s="44">
        <v>358000</v>
      </c>
      <c r="M20" s="44"/>
      <c r="N20" s="44">
        <f t="shared" ref="N20:N23" si="0">P20-L20</f>
        <v>986000</v>
      </c>
      <c r="O20" s="44"/>
      <c r="P20" s="44">
        <v>1344000</v>
      </c>
      <c r="Q20" s="44"/>
      <c r="R20" s="44">
        <v>1344000</v>
      </c>
    </row>
    <row r="21" spans="1:18" s="7" customFormat="1" ht="15.9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I21" s="86"/>
      <c r="J21" s="77"/>
      <c r="K21" s="77"/>
      <c r="L21" s="44"/>
      <c r="M21" s="44"/>
      <c r="N21" s="44">
        <f t="shared" si="0"/>
        <v>102000</v>
      </c>
      <c r="O21" s="44"/>
      <c r="P21" s="44">
        <v>102000</v>
      </c>
      <c r="Q21" s="44"/>
      <c r="R21" s="44">
        <v>102000</v>
      </c>
    </row>
    <row r="22" spans="1:18" s="7" customFormat="1" ht="15.9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I22" s="86"/>
      <c r="J22" s="77"/>
      <c r="K22" s="77"/>
      <c r="L22" s="44"/>
      <c r="M22" s="44"/>
      <c r="N22" s="44">
        <f t="shared" si="0"/>
        <v>102000</v>
      </c>
      <c r="O22" s="44"/>
      <c r="P22" s="44">
        <v>102000</v>
      </c>
      <c r="Q22" s="44"/>
      <c r="R22" s="44">
        <v>102000</v>
      </c>
    </row>
    <row r="23" spans="1:18" s="7" customFormat="1" ht="15.9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I23" s="86"/>
      <c r="J23" s="77">
        <v>174000</v>
      </c>
      <c r="K23" s="77"/>
      <c r="L23" s="44">
        <v>174000</v>
      </c>
      <c r="M23" s="44"/>
      <c r="N23" s="44">
        <f t="shared" si="0"/>
        <v>162000</v>
      </c>
      <c r="O23" s="44"/>
      <c r="P23" s="44">
        <v>336000</v>
      </c>
      <c r="Q23" s="44"/>
      <c r="R23" s="44">
        <v>336000</v>
      </c>
    </row>
    <row r="24" spans="1:18" s="7" customFormat="1" ht="12.7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I24" s="86"/>
      <c r="J24" s="77"/>
      <c r="K24" s="77"/>
      <c r="L24" s="44"/>
      <c r="M24" s="44"/>
      <c r="N24" s="44"/>
      <c r="O24" s="44"/>
      <c r="P24" s="44"/>
      <c r="Q24" s="44"/>
      <c r="R24" s="44"/>
    </row>
    <row r="25" spans="1:18" s="7" customFormat="1" ht="12.7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I25" s="86"/>
      <c r="J25" s="77"/>
      <c r="K25" s="77"/>
      <c r="L25" s="44"/>
      <c r="M25" s="44"/>
      <c r="N25" s="44"/>
      <c r="O25" s="44"/>
      <c r="P25" s="44"/>
      <c r="Q25" s="44"/>
      <c r="R25" s="44"/>
    </row>
    <row r="26" spans="1:18" s="7" customFormat="1" ht="12.7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I26" s="86"/>
      <c r="J26" s="77"/>
      <c r="K26" s="77"/>
      <c r="L26" s="44"/>
      <c r="M26" s="44"/>
      <c r="N26" s="44">
        <f t="shared" ref="N26:N41" si="1">P26-L26</f>
        <v>0</v>
      </c>
      <c r="O26" s="44"/>
      <c r="P26" s="44"/>
      <c r="Q26" s="44"/>
      <c r="R26" s="44"/>
    </row>
    <row r="27" spans="1:18" s="7" customFormat="1" ht="12.7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I27" s="86"/>
      <c r="J27" s="77"/>
      <c r="K27" s="77"/>
      <c r="L27" s="44"/>
      <c r="M27" s="44"/>
      <c r="N27" s="44">
        <f t="shared" si="1"/>
        <v>0</v>
      </c>
      <c r="O27" s="44"/>
      <c r="P27" s="44"/>
      <c r="Q27" s="44"/>
      <c r="R27" s="44"/>
    </row>
    <row r="28" spans="1:18" s="7" customFormat="1" ht="12.7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I28" s="86"/>
      <c r="J28" s="77"/>
      <c r="K28" s="77"/>
      <c r="L28" s="44"/>
      <c r="M28" s="44"/>
      <c r="N28" s="44">
        <f t="shared" si="1"/>
        <v>0</v>
      </c>
      <c r="O28" s="44"/>
      <c r="P28" s="44"/>
      <c r="Q28" s="44"/>
      <c r="R28" s="44"/>
    </row>
    <row r="29" spans="1:18" s="7" customFormat="1" ht="18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I29" s="86"/>
      <c r="J29" s="77">
        <v>0</v>
      </c>
      <c r="K29" s="77"/>
      <c r="L29" s="44"/>
      <c r="M29" s="44"/>
      <c r="N29" s="44">
        <f>P29-L29</f>
        <v>0</v>
      </c>
      <c r="O29" s="44"/>
      <c r="P29" s="44"/>
      <c r="Q29" s="44"/>
      <c r="R29" s="44"/>
    </row>
    <row r="30" spans="1:18" s="7" customFormat="1" ht="12.75" hidden="1" customHeight="1" x14ac:dyDescent="0.2">
      <c r="A30" s="31" t="s">
        <v>144</v>
      </c>
      <c r="B30" s="97"/>
      <c r="C30" s="97"/>
      <c r="D30" s="98"/>
      <c r="E30" s="261" t="s">
        <v>639</v>
      </c>
      <c r="F30" s="261"/>
      <c r="G30" s="261"/>
      <c r="H30" s="261"/>
      <c r="I30" s="86"/>
      <c r="J30" s="44"/>
      <c r="K30" s="44"/>
      <c r="L30" s="44"/>
      <c r="M30" s="44"/>
      <c r="N30" s="44">
        <f t="shared" si="1"/>
        <v>0</v>
      </c>
      <c r="O30" s="44"/>
      <c r="P30" s="44"/>
      <c r="Q30" s="44"/>
      <c r="R30" s="44"/>
    </row>
    <row r="31" spans="1:18" s="7" customFormat="1" ht="12.75" hidden="1" customHeight="1" x14ac:dyDescent="0.2">
      <c r="A31" s="31" t="s">
        <v>23</v>
      </c>
      <c r="B31" s="97"/>
      <c r="C31" s="97"/>
      <c r="D31" s="98"/>
      <c r="E31" s="261" t="s">
        <v>640</v>
      </c>
      <c r="F31" s="261"/>
      <c r="G31" s="261"/>
      <c r="H31" s="261"/>
      <c r="I31" s="86"/>
      <c r="J31" s="44"/>
      <c r="K31" s="44"/>
      <c r="L31" s="44"/>
      <c r="M31" s="44"/>
      <c r="N31" s="44">
        <f t="shared" si="1"/>
        <v>0</v>
      </c>
      <c r="O31" s="44"/>
      <c r="P31" s="44"/>
      <c r="Q31" s="44"/>
      <c r="R31" s="44"/>
    </row>
    <row r="32" spans="1:18" s="7" customFormat="1" ht="15.9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I32" s="86"/>
      <c r="J32" s="44">
        <v>847387.3</v>
      </c>
      <c r="K32" s="44"/>
      <c r="L32" s="44"/>
      <c r="M32" s="44"/>
      <c r="N32" s="44">
        <f>P32-L32</f>
        <v>1621155</v>
      </c>
      <c r="O32" s="44"/>
      <c r="P32" s="44">
        <v>1621155</v>
      </c>
      <c r="Q32" s="44"/>
      <c r="R32" s="44">
        <v>1678276</v>
      </c>
    </row>
    <row r="33" spans="1:18" s="7" customFormat="1" ht="15.9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I33" s="86"/>
      <c r="J33" s="44">
        <v>155000</v>
      </c>
      <c r="K33" s="44"/>
      <c r="L33" s="44"/>
      <c r="M33" s="44"/>
      <c r="N33" s="44">
        <f t="shared" si="1"/>
        <v>280000</v>
      </c>
      <c r="O33" s="44"/>
      <c r="P33" s="44">
        <v>280000</v>
      </c>
      <c r="Q33" s="44"/>
      <c r="R33" s="44">
        <v>280000</v>
      </c>
    </row>
    <row r="34" spans="1:18" s="7" customFormat="1" ht="15.9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I34" s="86"/>
      <c r="J34" s="77">
        <v>826591</v>
      </c>
      <c r="K34" s="77"/>
      <c r="L34" s="44">
        <v>750955</v>
      </c>
      <c r="M34" s="44"/>
      <c r="N34" s="44">
        <f>P34-L34</f>
        <v>870200</v>
      </c>
      <c r="O34" s="44"/>
      <c r="P34" s="44">
        <v>1621155</v>
      </c>
      <c r="Q34" s="44"/>
      <c r="R34" s="44">
        <v>1678276</v>
      </c>
    </row>
    <row r="35" spans="1:18" s="7" customFormat="1" ht="15.9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I35" s="86"/>
      <c r="J35" s="44">
        <v>1177227.73</v>
      </c>
      <c r="K35" s="44"/>
      <c r="L35" s="44">
        <v>539174.47</v>
      </c>
      <c r="M35" s="44"/>
      <c r="N35" s="44">
        <f t="shared" si="1"/>
        <v>1795288.7300000002</v>
      </c>
      <c r="O35" s="44"/>
      <c r="P35" s="44">
        <v>2334463.2000000002</v>
      </c>
      <c r="Q35" s="44"/>
      <c r="R35" s="44">
        <v>2416717.44</v>
      </c>
    </row>
    <row r="36" spans="1:18" s="7" customFormat="1" ht="15.9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I36" s="86"/>
      <c r="J36" s="44">
        <v>36400</v>
      </c>
      <c r="K36" s="44"/>
      <c r="L36" s="44">
        <v>17900</v>
      </c>
      <c r="M36" s="44"/>
      <c r="N36" s="44">
        <f t="shared" si="1"/>
        <v>49300</v>
      </c>
      <c r="O36" s="44"/>
      <c r="P36" s="44">
        <v>67200</v>
      </c>
      <c r="Q36" s="44"/>
      <c r="R36" s="44">
        <v>67200</v>
      </c>
    </row>
    <row r="37" spans="1:18" s="7" customFormat="1" ht="15.9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I37" s="86"/>
      <c r="J37" s="44">
        <v>138703.20000000001</v>
      </c>
      <c r="K37" s="44"/>
      <c r="L37" s="44">
        <v>89348.79</v>
      </c>
      <c r="M37" s="44"/>
      <c r="N37" s="44">
        <f t="shared" si="1"/>
        <v>292110.33</v>
      </c>
      <c r="O37" s="44"/>
      <c r="P37" s="44">
        <v>381459.12</v>
      </c>
      <c r="Q37" s="44"/>
      <c r="R37" s="44">
        <v>446683.95</v>
      </c>
    </row>
    <row r="38" spans="1:18" s="7" customFormat="1" ht="15.9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I38" s="86"/>
      <c r="J38" s="44">
        <v>36437.96</v>
      </c>
      <c r="K38" s="44"/>
      <c r="L38" s="44">
        <v>17900</v>
      </c>
      <c r="M38" s="44"/>
      <c r="N38" s="44">
        <f t="shared" si="1"/>
        <v>49300</v>
      </c>
      <c r="O38" s="44"/>
      <c r="P38" s="44">
        <v>67200</v>
      </c>
      <c r="Q38" s="44"/>
      <c r="R38" s="44">
        <v>67200</v>
      </c>
    </row>
    <row r="39" spans="1:18" s="7" customFormat="1" ht="12.75" hidden="1" customHeight="1" x14ac:dyDescent="0.2">
      <c r="A39" s="31" t="s">
        <v>146</v>
      </c>
      <c r="B39" s="97"/>
      <c r="C39" s="97"/>
      <c r="D39" s="98"/>
      <c r="E39" s="261" t="s">
        <v>641</v>
      </c>
      <c r="F39" s="261"/>
      <c r="G39" s="261"/>
      <c r="H39" s="261"/>
      <c r="I39" s="86"/>
      <c r="J39" s="44"/>
      <c r="K39" s="44"/>
      <c r="L39" s="44"/>
      <c r="M39" s="44"/>
      <c r="N39" s="44">
        <f t="shared" si="1"/>
        <v>0</v>
      </c>
      <c r="O39" s="44"/>
      <c r="P39" s="44"/>
      <c r="Q39" s="44"/>
      <c r="R39" s="44"/>
    </row>
    <row r="40" spans="1:18" s="7" customFormat="1" ht="12.75" hidden="1" customHeight="1" x14ac:dyDescent="0.2">
      <c r="A40" s="31" t="s">
        <v>147</v>
      </c>
      <c r="B40" s="97"/>
      <c r="C40" s="97"/>
      <c r="D40" s="98"/>
      <c r="E40" s="261" t="s">
        <v>642</v>
      </c>
      <c r="F40" s="261"/>
      <c r="G40" s="261"/>
      <c r="H40" s="261"/>
      <c r="I40" s="86"/>
      <c r="J40" s="44"/>
      <c r="K40" s="44"/>
      <c r="L40" s="44"/>
      <c r="M40" s="44"/>
      <c r="N40" s="44">
        <f t="shared" si="1"/>
        <v>0</v>
      </c>
      <c r="O40" s="44"/>
      <c r="P40" s="44"/>
      <c r="Q40" s="44"/>
      <c r="R40" s="44"/>
    </row>
    <row r="41" spans="1:18" s="7" customFormat="1" ht="15.9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I41" s="86"/>
      <c r="J41" s="44">
        <v>472927.57</v>
      </c>
      <c r="K41" s="44"/>
      <c r="L41" s="44">
        <v>301048.55</v>
      </c>
      <c r="M41" s="44"/>
      <c r="N41" s="44">
        <f t="shared" si="1"/>
        <v>1521185.65</v>
      </c>
      <c r="O41" s="44"/>
      <c r="P41" s="44">
        <v>1822234.2</v>
      </c>
      <c r="Q41" s="44"/>
      <c r="R41" s="44"/>
    </row>
    <row r="42" spans="1:18" s="7" customFormat="1" ht="15.9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I42" s="86"/>
      <c r="J42" s="44">
        <v>461500</v>
      </c>
      <c r="K42" s="44"/>
      <c r="L42" s="44"/>
      <c r="M42" s="44"/>
      <c r="N42" s="44">
        <f>P42-L42</f>
        <v>280000</v>
      </c>
      <c r="O42" s="44"/>
      <c r="P42" s="44">
        <v>280000</v>
      </c>
      <c r="Q42" s="44"/>
      <c r="R42" s="44">
        <v>355000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.95" customHeight="1" x14ac:dyDescent="0.2">
      <c r="A44" s="58" t="s">
        <v>35</v>
      </c>
      <c r="B44" s="24"/>
      <c r="C44" s="24"/>
      <c r="J44" s="136">
        <f>SUM(J18:J43)</f>
        <v>14863751.600000001</v>
      </c>
      <c r="K44" s="137"/>
      <c r="L44" s="136">
        <f>SUM(L18:L43)</f>
        <v>6741392.2299999995</v>
      </c>
      <c r="M44" s="34"/>
      <c r="N44" s="136">
        <f>SUM(N18:N43)</f>
        <v>23057591.129999999</v>
      </c>
      <c r="O44" s="34"/>
      <c r="P44" s="136">
        <f>SUM(P18:P43)</f>
        <v>29798983.359999999</v>
      </c>
      <c r="Q44" s="34"/>
      <c r="R44" s="136">
        <f>SUM(R18:R42)</f>
        <v>29006832.32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.9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I47" s="86"/>
      <c r="J47" s="44">
        <v>92149</v>
      </c>
      <c r="K47" s="44"/>
      <c r="L47" s="44">
        <v>50666</v>
      </c>
      <c r="M47" s="44"/>
      <c r="N47" s="44">
        <f t="shared" ref="N47:N50" si="2">P47-L47</f>
        <v>192934</v>
      </c>
      <c r="O47" s="44"/>
      <c r="P47" s="44">
        <v>243600</v>
      </c>
      <c r="Q47" s="44"/>
      <c r="R47" s="44">
        <v>243600</v>
      </c>
    </row>
    <row r="48" spans="1:18" s="7" customFormat="1" ht="12.75" hidden="1" customHeight="1" x14ac:dyDescent="0.2">
      <c r="A48" s="31" t="s">
        <v>37</v>
      </c>
      <c r="B48" s="97"/>
      <c r="C48" s="97"/>
      <c r="E48" s="261" t="s">
        <v>477</v>
      </c>
      <c r="F48" s="261"/>
      <c r="G48" s="261"/>
      <c r="H48" s="261"/>
      <c r="I48" s="86"/>
      <c r="J48" s="44"/>
      <c r="K48" s="44"/>
      <c r="L48" s="44"/>
      <c r="M48" s="44"/>
      <c r="N48" s="44">
        <f t="shared" si="2"/>
        <v>0</v>
      </c>
      <c r="O48" s="44"/>
      <c r="P48" s="44"/>
      <c r="Q48" s="44"/>
      <c r="R48" s="44"/>
    </row>
    <row r="49" spans="1:21" s="7" customFormat="1" ht="15.95" customHeight="1" x14ac:dyDescent="0.2">
      <c r="A49" s="31" t="s">
        <v>38</v>
      </c>
      <c r="B49" s="97"/>
      <c r="C49" s="97"/>
      <c r="E49" s="261" t="s">
        <v>331</v>
      </c>
      <c r="F49" s="261"/>
      <c r="G49" s="261"/>
      <c r="H49" s="261"/>
      <c r="I49" s="86"/>
      <c r="J49" s="44"/>
      <c r="K49" s="44"/>
      <c r="L49" s="44"/>
      <c r="M49" s="44"/>
      <c r="N49" s="44">
        <f t="shared" si="2"/>
        <v>95000</v>
      </c>
      <c r="O49" s="44"/>
      <c r="P49" s="44">
        <v>95000</v>
      </c>
      <c r="Q49" s="44"/>
      <c r="R49" s="44">
        <v>920000</v>
      </c>
    </row>
    <row r="50" spans="1:21" s="7" customFormat="1" ht="12.75" hidden="1" customHeight="1" x14ac:dyDescent="0.2">
      <c r="A50" s="31" t="s">
        <v>141</v>
      </c>
      <c r="B50" s="97"/>
      <c r="C50" s="97"/>
      <c r="D50" s="98"/>
      <c r="E50" s="261" t="s">
        <v>373</v>
      </c>
      <c r="F50" s="261"/>
      <c r="G50" s="261"/>
      <c r="H50" s="261"/>
      <c r="I50" s="86"/>
      <c r="J50" s="44"/>
      <c r="K50" s="44"/>
      <c r="L50" s="44"/>
      <c r="M50" s="44"/>
      <c r="N50" s="44">
        <f t="shared" si="2"/>
        <v>0</v>
      </c>
      <c r="O50" s="44"/>
      <c r="P50" s="44"/>
      <c r="Q50" s="44"/>
      <c r="R50" s="44"/>
    </row>
    <row r="51" spans="1:21" s="7" customFormat="1" ht="12.75" hidden="1" customHeight="1" x14ac:dyDescent="0.2">
      <c r="A51" s="31" t="s">
        <v>39</v>
      </c>
      <c r="B51" s="97"/>
      <c r="C51" s="97"/>
      <c r="D51" s="98"/>
      <c r="E51" s="261" t="s">
        <v>333</v>
      </c>
      <c r="F51" s="261"/>
      <c r="G51" s="261"/>
      <c r="H51" s="261"/>
      <c r="I51" s="86"/>
      <c r="J51" s="44"/>
      <c r="K51" s="44"/>
      <c r="L51" s="44"/>
      <c r="M51" s="44"/>
      <c r="N51" s="44">
        <f>P51-L51</f>
        <v>0</v>
      </c>
      <c r="O51" s="44"/>
      <c r="P51" s="44"/>
      <c r="Q51" s="44"/>
      <c r="R51" s="44"/>
    </row>
    <row r="52" spans="1:21" s="7" customFormat="1" ht="15.95" customHeight="1" x14ac:dyDescent="0.2">
      <c r="A52" s="31" t="s">
        <v>43</v>
      </c>
      <c r="B52" s="97"/>
      <c r="C52" s="97"/>
      <c r="D52" s="98"/>
      <c r="E52" s="261" t="s">
        <v>335</v>
      </c>
      <c r="F52" s="261"/>
      <c r="G52" s="261"/>
      <c r="H52" s="261"/>
      <c r="I52" s="86"/>
      <c r="J52" s="44">
        <v>223233.06</v>
      </c>
      <c r="K52" s="44"/>
      <c r="L52" s="44">
        <v>174239.2</v>
      </c>
      <c r="M52" s="44"/>
      <c r="N52" s="44">
        <f t="shared" ref="N52:N55" si="3">P52-L52</f>
        <v>568568.76</v>
      </c>
      <c r="O52" s="44"/>
      <c r="P52" s="44">
        <v>742807.96</v>
      </c>
      <c r="Q52" s="44"/>
      <c r="R52" s="44">
        <v>1108800</v>
      </c>
      <c r="U52" s="7">
        <v>155900</v>
      </c>
    </row>
    <row r="53" spans="1:21" s="7" customFormat="1" ht="15.95" customHeight="1" x14ac:dyDescent="0.2">
      <c r="A53" s="31" t="s">
        <v>151</v>
      </c>
      <c r="B53" s="97"/>
      <c r="C53" s="97"/>
      <c r="E53" s="261" t="s">
        <v>547</v>
      </c>
      <c r="F53" s="261" t="s">
        <v>12</v>
      </c>
      <c r="G53" s="261" t="s">
        <v>28</v>
      </c>
      <c r="H53" s="261" t="s">
        <v>101</v>
      </c>
      <c r="I53" s="86"/>
      <c r="J53" s="44">
        <v>281900</v>
      </c>
      <c r="K53" s="44"/>
      <c r="L53" s="44">
        <v>226514.5</v>
      </c>
      <c r="M53" s="44"/>
      <c r="N53" s="44">
        <f t="shared" ref="N53" si="4">P53-L53</f>
        <v>1211685.5</v>
      </c>
      <c r="O53" s="44"/>
      <c r="P53" s="44">
        <v>1438200</v>
      </c>
      <c r="Q53" s="44"/>
      <c r="R53" s="44">
        <v>13400000</v>
      </c>
      <c r="U53" s="7">
        <f>N95-U52</f>
        <v>25069879.390000001</v>
      </c>
    </row>
    <row r="54" spans="1:21" s="7" customFormat="1" ht="15.95" customHeight="1" x14ac:dyDescent="0.2">
      <c r="A54" s="31" t="s">
        <v>780</v>
      </c>
      <c r="B54" s="97"/>
      <c r="C54" s="97"/>
      <c r="E54" s="261" t="s">
        <v>337</v>
      </c>
      <c r="F54" s="261"/>
      <c r="G54" s="261"/>
      <c r="H54" s="261"/>
      <c r="I54" s="86"/>
      <c r="J54" s="44"/>
      <c r="K54" s="44"/>
      <c r="L54" s="44"/>
      <c r="M54" s="44"/>
      <c r="N54" s="44">
        <f t="shared" si="3"/>
        <v>100000</v>
      </c>
      <c r="O54" s="44"/>
      <c r="P54" s="44">
        <v>100000</v>
      </c>
      <c r="Q54" s="44"/>
      <c r="R54" s="44">
        <v>200000</v>
      </c>
      <c r="U54" s="7">
        <v>155900</v>
      </c>
    </row>
    <row r="55" spans="1:21" s="7" customFormat="1" ht="18" hidden="1" customHeight="1" x14ac:dyDescent="0.2">
      <c r="A55" s="31" t="s">
        <v>245</v>
      </c>
      <c r="B55" s="97"/>
      <c r="C55" s="97"/>
      <c r="E55" s="261" t="s">
        <v>360</v>
      </c>
      <c r="F55" s="261"/>
      <c r="G55" s="261"/>
      <c r="H55" s="261"/>
      <c r="I55" s="86"/>
      <c r="J55" s="44">
        <v>0</v>
      </c>
      <c r="K55" s="44"/>
      <c r="L55" s="44"/>
      <c r="M55" s="44"/>
      <c r="N55" s="44">
        <f t="shared" si="3"/>
        <v>0</v>
      </c>
      <c r="O55" s="44"/>
      <c r="P55" s="44"/>
      <c r="Q55" s="44"/>
      <c r="R55" s="44"/>
      <c r="U55" s="7">
        <f>N95-U54</f>
        <v>25069879.390000001</v>
      </c>
    </row>
    <row r="56" spans="1:21" s="7" customFormat="1" ht="18.95" customHeight="1" x14ac:dyDescent="0.2">
      <c r="A56" s="276" t="s">
        <v>190</v>
      </c>
      <c r="B56" s="276"/>
      <c r="C56" s="276"/>
      <c r="J56" s="136">
        <f>SUM(J47:J55)</f>
        <v>597282.06000000006</v>
      </c>
      <c r="K56" s="137"/>
      <c r="L56" s="136">
        <f>SUM(L47:L55)</f>
        <v>451419.7</v>
      </c>
      <c r="M56" s="34"/>
      <c r="N56" s="136">
        <f>SUM(N47:N55)</f>
        <v>2168188.2599999998</v>
      </c>
      <c r="O56" s="34"/>
      <c r="P56" s="136">
        <f>SUM(P47:P55)</f>
        <v>2619607.96</v>
      </c>
      <c r="Q56" s="34"/>
      <c r="R56" s="136">
        <f>SUM(R47:R55)</f>
        <v>15872400</v>
      </c>
    </row>
    <row r="57" spans="1:21" s="7" customFormat="1" ht="6" hidden="1" customHeight="1" x14ac:dyDescent="0.2">
      <c r="A57" s="19"/>
      <c r="B57" s="19"/>
      <c r="C57" s="19"/>
      <c r="J57" s="18"/>
      <c r="K57" s="18"/>
    </row>
    <row r="58" spans="1:21" s="7" customFormat="1" ht="12" hidden="1" customHeight="1" x14ac:dyDescent="0.2">
      <c r="A58" s="63" t="s">
        <v>188</v>
      </c>
    </row>
    <row r="59" spans="1:21" s="7" customFormat="1" ht="12" hidden="1" customHeight="1" x14ac:dyDescent="0.2">
      <c r="A59" s="75" t="s">
        <v>108</v>
      </c>
      <c r="E59" s="98">
        <v>5</v>
      </c>
      <c r="F59" s="99" t="s">
        <v>28</v>
      </c>
      <c r="G59" s="98" t="s">
        <v>7</v>
      </c>
      <c r="H59" s="98" t="s">
        <v>17</v>
      </c>
    </row>
    <row r="60" spans="1:21" s="7" customFormat="1" ht="12" hidden="1" customHeight="1" x14ac:dyDescent="0.2">
      <c r="A60" s="75" t="s">
        <v>179</v>
      </c>
      <c r="E60" s="98">
        <v>5</v>
      </c>
      <c r="F60" s="99" t="s">
        <v>28</v>
      </c>
      <c r="G60" s="98" t="s">
        <v>7</v>
      </c>
      <c r="H60" s="98" t="s">
        <v>63</v>
      </c>
    </row>
    <row r="61" spans="1:21" s="7" customFormat="1" ht="12" hidden="1" customHeight="1" x14ac:dyDescent="0.2">
      <c r="A61" s="75" t="s">
        <v>180</v>
      </c>
      <c r="E61" s="98">
        <v>5</v>
      </c>
      <c r="F61" s="99" t="s">
        <v>28</v>
      </c>
      <c r="G61" s="98" t="s">
        <v>7</v>
      </c>
      <c r="H61" s="100" t="s">
        <v>48</v>
      </c>
    </row>
    <row r="62" spans="1:21" s="7" customFormat="1" ht="12" hidden="1" customHeight="1" x14ac:dyDescent="0.2">
      <c r="A62" s="75" t="s">
        <v>180</v>
      </c>
      <c r="E62" s="98">
        <v>5</v>
      </c>
      <c r="F62" s="99" t="s">
        <v>28</v>
      </c>
      <c r="G62" s="98" t="s">
        <v>7</v>
      </c>
      <c r="H62" s="100" t="s">
        <v>48</v>
      </c>
    </row>
    <row r="63" spans="1:21" s="7" customFormat="1" ht="12" hidden="1" customHeight="1" x14ac:dyDescent="0.2">
      <c r="A63" s="75" t="s">
        <v>181</v>
      </c>
      <c r="E63" s="98">
        <v>5</v>
      </c>
      <c r="F63" s="99" t="s">
        <v>28</v>
      </c>
      <c r="G63" s="98" t="s">
        <v>7</v>
      </c>
      <c r="H63" s="98" t="s">
        <v>10</v>
      </c>
    </row>
    <row r="64" spans="1:21" s="7" customFormat="1" ht="12" hidden="1" customHeight="1" x14ac:dyDescent="0.2">
      <c r="A64" s="75" t="s">
        <v>180</v>
      </c>
      <c r="E64" s="98">
        <v>5</v>
      </c>
      <c r="F64" s="99" t="s">
        <v>28</v>
      </c>
      <c r="G64" s="98" t="s">
        <v>7</v>
      </c>
      <c r="H64" s="100" t="s">
        <v>48</v>
      </c>
    </row>
    <row r="65" spans="1:18" s="7" customFormat="1" ht="12" hidden="1" customHeight="1" x14ac:dyDescent="0.2">
      <c r="A65" s="75" t="s">
        <v>182</v>
      </c>
      <c r="E65" s="98">
        <v>5</v>
      </c>
      <c r="F65" s="99" t="s">
        <v>28</v>
      </c>
      <c r="G65" s="98" t="s">
        <v>7</v>
      </c>
      <c r="H65" s="98" t="s">
        <v>8</v>
      </c>
    </row>
    <row r="66" spans="1:18" s="7" customFormat="1" ht="12" hidden="1" customHeight="1" x14ac:dyDescent="0.2">
      <c r="A66" s="75" t="s">
        <v>183</v>
      </c>
      <c r="E66" s="98">
        <v>5</v>
      </c>
      <c r="F66" s="99" t="s">
        <v>28</v>
      </c>
      <c r="G66" s="98" t="s">
        <v>7</v>
      </c>
      <c r="H66" s="98" t="s">
        <v>15</v>
      </c>
    </row>
    <row r="67" spans="1:18" s="7" customFormat="1" ht="18.95" hidden="1" customHeight="1" x14ac:dyDescent="0.2">
      <c r="A67" s="58" t="s">
        <v>184</v>
      </c>
      <c r="J67" s="59">
        <f>SUM(J59:J66)</f>
        <v>0</v>
      </c>
      <c r="K67" s="25"/>
      <c r="L67" s="59">
        <f>SUM(L59:L66)</f>
        <v>0</v>
      </c>
      <c r="M67" s="25"/>
      <c r="N67" s="59">
        <f>SUM(N59:N66)</f>
        <v>0</v>
      </c>
      <c r="O67" s="25"/>
      <c r="P67" s="59">
        <f>SUM(P59:P66)</f>
        <v>0</v>
      </c>
      <c r="Q67" s="25"/>
      <c r="R67" s="59">
        <f>SUM(R59:R66)</f>
        <v>0</v>
      </c>
    </row>
    <row r="68" spans="1:18" s="7" customFormat="1" ht="6" customHeight="1" x14ac:dyDescent="0.2"/>
    <row r="69" spans="1:18" s="7" customFormat="1" ht="12.75" customHeight="1" x14ac:dyDescent="0.2">
      <c r="A69" s="62" t="s">
        <v>189</v>
      </c>
      <c r="B69" s="11"/>
      <c r="C69" s="11"/>
    </row>
    <row r="70" spans="1:18" s="7" customFormat="1" ht="12.75" hidden="1" customHeight="1" x14ac:dyDescent="0.2">
      <c r="A70" s="11" t="s">
        <v>88</v>
      </c>
      <c r="B70" s="22"/>
      <c r="C70" s="22"/>
    </row>
    <row r="71" spans="1:18" s="7" customFormat="1" ht="12.75" hidden="1" customHeight="1" x14ac:dyDescent="0.2">
      <c r="A71" s="64" t="s">
        <v>89</v>
      </c>
      <c r="B71" s="9"/>
      <c r="C71" s="9"/>
      <c r="E71" s="98">
        <v>1</v>
      </c>
      <c r="F71" s="99" t="s">
        <v>12</v>
      </c>
      <c r="G71" s="98" t="s">
        <v>53</v>
      </c>
      <c r="H71" s="100" t="s">
        <v>10</v>
      </c>
    </row>
    <row r="72" spans="1:18" s="7" customFormat="1" ht="12.75" hidden="1" customHeight="1" x14ac:dyDescent="0.2">
      <c r="A72" s="75" t="s">
        <v>91</v>
      </c>
      <c r="B72" s="97"/>
      <c r="C72" s="97"/>
      <c r="E72" s="98">
        <v>1</v>
      </c>
      <c r="F72" s="99" t="s">
        <v>92</v>
      </c>
      <c r="G72" s="98" t="s">
        <v>7</v>
      </c>
      <c r="H72" s="98" t="s">
        <v>8</v>
      </c>
    </row>
    <row r="73" spans="1:18" s="7" customFormat="1" ht="12.75" hidden="1" customHeight="1" x14ac:dyDescent="0.2">
      <c r="A73" s="75" t="s">
        <v>93</v>
      </c>
      <c r="B73" s="97"/>
      <c r="C73" s="97"/>
      <c r="E73" s="98">
        <v>1</v>
      </c>
      <c r="F73" s="99" t="s">
        <v>92</v>
      </c>
      <c r="G73" s="98" t="s">
        <v>33</v>
      </c>
      <c r="H73" s="98" t="s">
        <v>8</v>
      </c>
    </row>
    <row r="74" spans="1:18" s="7" customFormat="1" ht="12.75" hidden="1" customHeight="1" x14ac:dyDescent="0.2">
      <c r="A74" s="75" t="s">
        <v>94</v>
      </c>
      <c r="B74" s="102"/>
      <c r="C74" s="102"/>
      <c r="E74" s="98">
        <v>1</v>
      </c>
      <c r="F74" s="99" t="s">
        <v>92</v>
      </c>
      <c r="G74" s="98" t="s">
        <v>33</v>
      </c>
      <c r="H74" s="98" t="s">
        <v>48</v>
      </c>
    </row>
    <row r="75" spans="1:18" s="7" customFormat="1" ht="12.75" hidden="1" customHeight="1" x14ac:dyDescent="0.2">
      <c r="A75" s="75" t="s">
        <v>95</v>
      </c>
      <c r="B75" s="102"/>
      <c r="C75" s="102"/>
      <c r="D75" s="99"/>
      <c r="E75" s="98">
        <v>1</v>
      </c>
      <c r="F75" s="99" t="s">
        <v>92</v>
      </c>
      <c r="G75" s="98" t="s">
        <v>53</v>
      </c>
      <c r="H75" s="98" t="s">
        <v>10</v>
      </c>
    </row>
    <row r="76" spans="1:18" s="7" customFormat="1" ht="12.75" hidden="1" customHeight="1" x14ac:dyDescent="0.2">
      <c r="A76" s="75" t="s">
        <v>99</v>
      </c>
      <c r="B76" s="97"/>
      <c r="C76" s="97"/>
      <c r="E76" s="98">
        <v>1</v>
      </c>
      <c r="F76" s="99" t="s">
        <v>92</v>
      </c>
      <c r="G76" s="98" t="s">
        <v>53</v>
      </c>
      <c r="H76" s="98" t="s">
        <v>19</v>
      </c>
    </row>
    <row r="77" spans="1:18" s="7" customFormat="1" ht="12.75" hidden="1" customHeight="1" x14ac:dyDescent="0.2">
      <c r="A77" s="75" t="s">
        <v>102</v>
      </c>
      <c r="B77" s="97"/>
      <c r="C77" s="97"/>
      <c r="E77" s="98">
        <v>1</v>
      </c>
      <c r="F77" s="99" t="s">
        <v>92</v>
      </c>
      <c r="G77" s="98" t="s">
        <v>53</v>
      </c>
      <c r="H77" s="98" t="s">
        <v>24</v>
      </c>
    </row>
    <row r="78" spans="1:18" s="7" customFormat="1" ht="6" hidden="1" customHeight="1" x14ac:dyDescent="0.2">
      <c r="A78" s="75"/>
      <c r="B78" s="97"/>
      <c r="C78" s="97"/>
      <c r="E78" s="98"/>
      <c r="F78" s="99"/>
      <c r="G78" s="98"/>
      <c r="H78" s="98"/>
    </row>
    <row r="79" spans="1:18" s="7" customFormat="1" ht="12.75" hidden="1" customHeight="1" x14ac:dyDescent="0.2">
      <c r="A79" s="75" t="s">
        <v>264</v>
      </c>
      <c r="B79" s="97"/>
      <c r="C79" s="97"/>
      <c r="D79" s="99"/>
      <c r="E79" s="98">
        <v>1</v>
      </c>
      <c r="F79" s="99" t="s">
        <v>92</v>
      </c>
      <c r="G79" s="98" t="s">
        <v>53</v>
      </c>
      <c r="H79" s="98" t="s">
        <v>44</v>
      </c>
    </row>
    <row r="80" spans="1:18" s="7" customFormat="1" ht="12.75" hidden="1" customHeight="1" x14ac:dyDescent="0.2">
      <c r="A80" s="75" t="s">
        <v>104</v>
      </c>
      <c r="B80" s="97"/>
      <c r="C80" s="97"/>
      <c r="D80" s="99"/>
      <c r="E80" s="98">
        <v>1</v>
      </c>
      <c r="F80" s="99" t="s">
        <v>92</v>
      </c>
      <c r="G80" s="98" t="s">
        <v>53</v>
      </c>
      <c r="H80" s="100" t="s">
        <v>48</v>
      </c>
    </row>
    <row r="81" spans="1:18" s="7" customFormat="1" ht="12.75" hidden="1" customHeight="1" x14ac:dyDescent="0.2">
      <c r="A81" s="75" t="s">
        <v>174</v>
      </c>
      <c r="B81" s="97"/>
      <c r="C81" s="97"/>
      <c r="E81" s="98">
        <v>1</v>
      </c>
      <c r="F81" s="99" t="s">
        <v>92</v>
      </c>
      <c r="G81" s="98" t="s">
        <v>53</v>
      </c>
      <c r="H81" s="98" t="s">
        <v>81</v>
      </c>
    </row>
    <row r="82" spans="1:18" s="7" customFormat="1" ht="12.75" hidden="1" customHeight="1" x14ac:dyDescent="0.2">
      <c r="A82" s="75" t="s">
        <v>175</v>
      </c>
      <c r="B82" s="97"/>
      <c r="C82" s="97"/>
      <c r="E82" s="98">
        <v>1</v>
      </c>
      <c r="F82" s="99" t="s">
        <v>92</v>
      </c>
      <c r="G82" s="98" t="s">
        <v>53</v>
      </c>
      <c r="H82" s="98" t="s">
        <v>44</v>
      </c>
    </row>
    <row r="83" spans="1:18" s="7" customFormat="1" ht="12.75" hidden="1" customHeight="1" x14ac:dyDescent="0.2">
      <c r="A83" s="75" t="s">
        <v>176</v>
      </c>
      <c r="B83" s="97"/>
      <c r="C83" s="97"/>
      <c r="E83" s="98">
        <v>1</v>
      </c>
      <c r="F83" s="99" t="s">
        <v>92</v>
      </c>
      <c r="G83" s="98" t="s">
        <v>53</v>
      </c>
      <c r="H83" s="98" t="s">
        <v>145</v>
      </c>
    </row>
    <row r="84" spans="1:18" s="7" customFormat="1" ht="12.75" hidden="1" customHeight="1" x14ac:dyDescent="0.2">
      <c r="A84" s="75" t="s">
        <v>100</v>
      </c>
      <c r="B84" s="97"/>
      <c r="C84" s="97"/>
      <c r="E84" s="98">
        <v>1</v>
      </c>
      <c r="F84" s="99" t="s">
        <v>92</v>
      </c>
      <c r="G84" s="98" t="s">
        <v>53</v>
      </c>
      <c r="H84" s="98" t="s">
        <v>101</v>
      </c>
    </row>
    <row r="85" spans="1:18" s="7" customFormat="1" ht="12.75" hidden="1" customHeight="1" x14ac:dyDescent="0.2">
      <c r="A85" s="75" t="s">
        <v>103</v>
      </c>
      <c r="B85" s="97"/>
      <c r="C85" s="97"/>
      <c r="E85" s="98">
        <v>1</v>
      </c>
      <c r="F85" s="99" t="s">
        <v>92</v>
      </c>
      <c r="G85" s="98" t="s">
        <v>53</v>
      </c>
      <c r="H85" s="98" t="s">
        <v>27</v>
      </c>
    </row>
    <row r="86" spans="1:18" s="7" customFormat="1" ht="12.75" hidden="1" customHeight="1" x14ac:dyDescent="0.2">
      <c r="A86" s="75" t="s">
        <v>104</v>
      </c>
      <c r="B86" s="97"/>
      <c r="C86" s="97"/>
      <c r="D86" s="99"/>
      <c r="E86" s="98">
        <v>1</v>
      </c>
      <c r="F86" s="99" t="s">
        <v>92</v>
      </c>
      <c r="G86" s="98" t="s">
        <v>53</v>
      </c>
      <c r="H86" s="100" t="s">
        <v>48</v>
      </c>
    </row>
    <row r="87" spans="1:18" s="7" customFormat="1" ht="12.75" hidden="1" customHeight="1" x14ac:dyDescent="0.2">
      <c r="A87" s="75" t="s">
        <v>105</v>
      </c>
      <c r="B87" s="97"/>
      <c r="C87" s="97"/>
      <c r="D87" s="99"/>
      <c r="E87" s="98">
        <v>1</v>
      </c>
      <c r="F87" s="99" t="s">
        <v>92</v>
      </c>
      <c r="G87" s="98" t="s">
        <v>66</v>
      </c>
      <c r="H87" s="98" t="s">
        <v>8</v>
      </c>
    </row>
    <row r="88" spans="1:18" s="7" customFormat="1" ht="12.75" hidden="1" customHeight="1" x14ac:dyDescent="0.2">
      <c r="A88" s="75" t="s">
        <v>96</v>
      </c>
      <c r="B88" s="97"/>
      <c r="C88" s="97"/>
      <c r="E88" s="98">
        <v>1</v>
      </c>
      <c r="F88" s="99" t="s">
        <v>92</v>
      </c>
      <c r="G88" s="98" t="s">
        <v>92</v>
      </c>
      <c r="H88" s="98" t="s">
        <v>8</v>
      </c>
    </row>
    <row r="89" spans="1:18" s="7" customFormat="1" ht="12.75" hidden="1" customHeight="1" x14ac:dyDescent="0.2">
      <c r="A89" s="75" t="s">
        <v>106</v>
      </c>
      <c r="B89" s="97"/>
      <c r="C89" s="97"/>
      <c r="D89" s="99"/>
      <c r="E89" s="98">
        <v>1</v>
      </c>
      <c r="F89" s="99" t="s">
        <v>92</v>
      </c>
      <c r="G89" s="98" t="s">
        <v>58</v>
      </c>
      <c r="H89" s="100" t="s">
        <v>48</v>
      </c>
    </row>
    <row r="90" spans="1:18" s="7" customFormat="1" ht="12.75" hidden="1" customHeight="1" x14ac:dyDescent="0.2">
      <c r="A90" s="75" t="s">
        <v>177</v>
      </c>
      <c r="B90" s="97"/>
      <c r="C90" s="97"/>
      <c r="D90" s="99"/>
      <c r="E90" s="98">
        <v>1</v>
      </c>
      <c r="F90" s="99" t="s">
        <v>92</v>
      </c>
      <c r="G90" s="98" t="s">
        <v>28</v>
      </c>
      <c r="H90" s="98" t="s">
        <v>8</v>
      </c>
    </row>
    <row r="91" spans="1:18" s="7" customFormat="1" ht="12.75" hidden="1" customHeight="1" x14ac:dyDescent="0.2">
      <c r="A91" s="75" t="s">
        <v>178</v>
      </c>
      <c r="B91" s="97"/>
      <c r="C91" s="97"/>
      <c r="D91" s="99"/>
      <c r="E91" s="98">
        <v>1</v>
      </c>
      <c r="F91" s="99" t="s">
        <v>92</v>
      </c>
      <c r="G91" s="98" t="s">
        <v>28</v>
      </c>
      <c r="H91" s="98" t="s">
        <v>44</v>
      </c>
    </row>
    <row r="92" spans="1:18" s="7" customFormat="1" ht="15.95" customHeight="1" x14ac:dyDescent="0.2">
      <c r="A92" s="31" t="s">
        <v>840</v>
      </c>
      <c r="B92" s="97"/>
      <c r="C92" s="97"/>
      <c r="D92" s="99"/>
      <c r="E92" s="261" t="s">
        <v>841</v>
      </c>
      <c r="F92" s="261"/>
      <c r="G92" s="261"/>
      <c r="H92" s="261"/>
      <c r="R92" s="7">
        <v>700000</v>
      </c>
    </row>
    <row r="93" spans="1:18" s="25" customFormat="1" ht="18.95" customHeight="1" x14ac:dyDescent="0.2">
      <c r="A93" s="58" t="s">
        <v>107</v>
      </c>
      <c r="B93" s="24"/>
      <c r="C93" s="24"/>
      <c r="J93" s="20">
        <f>SUM(J72:J91)</f>
        <v>0</v>
      </c>
      <c r="K93" s="21"/>
      <c r="L93" s="20">
        <f>SUM(L72:L91)</f>
        <v>0</v>
      </c>
      <c r="N93" s="20">
        <f>SUM(N72:N91)</f>
        <v>0</v>
      </c>
      <c r="P93" s="20">
        <f>SUM(P72:P91)</f>
        <v>0</v>
      </c>
      <c r="R93" s="20">
        <f>SUM(R91:R92)</f>
        <v>700000</v>
      </c>
    </row>
    <row r="94" spans="1:18" s="7" customFormat="1" ht="6" customHeight="1" x14ac:dyDescent="0.2"/>
    <row r="95" spans="1:18" s="7" customFormat="1" ht="20.100000000000001" customHeight="1" thickBot="1" x14ac:dyDescent="0.25">
      <c r="A95" s="11" t="s">
        <v>109</v>
      </c>
      <c r="B95" s="26"/>
      <c r="C95" s="26"/>
      <c r="J95" s="27">
        <f>J44+J56+J67+J93</f>
        <v>15461033.660000002</v>
      </c>
      <c r="K95" s="21"/>
      <c r="L95" s="27">
        <f>L44+L56+L67+L93</f>
        <v>7192811.9299999997</v>
      </c>
      <c r="N95" s="27">
        <f>N44+N56+N67+N93</f>
        <v>25225779.390000001</v>
      </c>
      <c r="P95" s="27">
        <f>P44+P56+P67+P93</f>
        <v>32418591.32</v>
      </c>
      <c r="R95" s="27">
        <f>R44+R56+R67+R93</f>
        <v>45579232.32</v>
      </c>
    </row>
    <row r="96" spans="1:18" s="7" customFormat="1" ht="13.5" thickTop="1" x14ac:dyDescent="0.2">
      <c r="A96" s="29"/>
      <c r="B96" s="29"/>
      <c r="C96" s="29"/>
      <c r="D96" s="32"/>
      <c r="E96" s="29"/>
      <c r="F96" s="29"/>
      <c r="H96" s="33"/>
      <c r="I96" s="33"/>
      <c r="J96" s="33"/>
      <c r="K96" s="33"/>
      <c r="L96" s="33"/>
      <c r="M96" s="33"/>
    </row>
    <row r="97" spans="1:18" s="7" customFormat="1" x14ac:dyDescent="0.2"/>
    <row r="98" spans="1:18" x14ac:dyDescent="0.2">
      <c r="A98" s="261" t="s">
        <v>844</v>
      </c>
      <c r="B98" s="261"/>
      <c r="C98" s="261"/>
      <c r="D98" s="31"/>
      <c r="E98" s="30"/>
      <c r="G98" s="29"/>
      <c r="I98" s="29"/>
      <c r="J98" s="261" t="s">
        <v>846</v>
      </c>
      <c r="K98" s="261"/>
      <c r="L98" s="261"/>
      <c r="M98" s="42"/>
      <c r="N98" s="44"/>
      <c r="O98" s="44"/>
      <c r="P98" s="263" t="s">
        <v>134</v>
      </c>
      <c r="Q98" s="263"/>
      <c r="R98" s="263"/>
    </row>
    <row r="99" spans="1:18" x14ac:dyDescent="0.2">
      <c r="A99" s="45"/>
      <c r="D99" s="31"/>
      <c r="E99" s="46"/>
      <c r="G99" s="29"/>
      <c r="I99" s="29"/>
      <c r="J99" s="177"/>
      <c r="M99" s="177"/>
      <c r="N99" s="34"/>
      <c r="O99" s="34"/>
      <c r="P99" s="46"/>
    </row>
    <row r="100" spans="1:18" x14ac:dyDescent="0.2">
      <c r="A100" s="45"/>
      <c r="D100" s="31"/>
      <c r="E100" s="46"/>
      <c r="G100" s="29"/>
      <c r="I100" s="29"/>
      <c r="J100" s="193"/>
      <c r="M100" s="193"/>
      <c r="N100" s="34"/>
      <c r="O100" s="34"/>
      <c r="P100" s="46"/>
    </row>
    <row r="101" spans="1:18" x14ac:dyDescent="0.2">
      <c r="A101" s="45"/>
      <c r="D101" s="31"/>
      <c r="E101" s="46"/>
      <c r="G101" s="29"/>
      <c r="I101" s="29"/>
      <c r="J101" s="177"/>
      <c r="M101" s="177"/>
      <c r="N101" s="34"/>
      <c r="O101" s="34"/>
      <c r="P101" s="46"/>
    </row>
    <row r="102" spans="1:18" x14ac:dyDescent="0.2">
      <c r="A102" s="47"/>
      <c r="D102" s="29"/>
      <c r="E102" s="48"/>
      <c r="G102" s="29"/>
      <c r="I102" s="29"/>
      <c r="J102" s="29"/>
      <c r="M102" s="29"/>
      <c r="P102" s="48"/>
    </row>
    <row r="103" spans="1:18" x14ac:dyDescent="0.2">
      <c r="A103" s="275" t="s">
        <v>799</v>
      </c>
      <c r="B103" s="275"/>
      <c r="C103" s="275"/>
      <c r="D103" s="50"/>
      <c r="E103" s="51"/>
      <c r="G103" s="29"/>
      <c r="I103" s="29"/>
      <c r="J103" s="275" t="s">
        <v>271</v>
      </c>
      <c r="K103" s="275"/>
      <c r="L103" s="275"/>
      <c r="M103" s="52"/>
      <c r="N103" s="54"/>
      <c r="O103" s="54"/>
      <c r="P103" s="264" t="s">
        <v>816</v>
      </c>
      <c r="Q103" s="264"/>
      <c r="R103" s="264"/>
    </row>
    <row r="104" spans="1:18" x14ac:dyDescent="0.2">
      <c r="A104" s="261" t="s">
        <v>800</v>
      </c>
      <c r="B104" s="261"/>
      <c r="C104" s="261"/>
      <c r="D104" s="29"/>
      <c r="E104" s="30"/>
      <c r="G104" s="29"/>
      <c r="I104" s="29"/>
      <c r="J104" s="261" t="s">
        <v>254</v>
      </c>
      <c r="K104" s="261"/>
      <c r="L104" s="261"/>
      <c r="M104" s="31"/>
      <c r="N104" s="33"/>
      <c r="O104" s="33"/>
      <c r="P104" s="265" t="s">
        <v>138</v>
      </c>
      <c r="Q104" s="265"/>
      <c r="R104" s="265"/>
    </row>
  </sheetData>
  <customSheetViews>
    <customSheetView guid="{1998FCB8-1FEB-4076-ACE6-A225EE4366B3}" showPageBreaks="1" printArea="1" hiddenRows="1" view="pageBreakPreview">
      <pane xSplit="1" ySplit="16" topLeftCell="B56" activePane="bottomRight" state="frozen"/>
      <selection pane="bottomRight" activeCell="G96" sqref="G96"/>
      <rowBreaks count="1" manualBreakCount="1">
        <brk id="4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68" activePane="bottomRight" state="frozen"/>
      <selection pane="bottomRight" activeCell="A51" sqref="A51:XFD51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49" activePane="bottomRight" state="frozen"/>
      <selection pane="bottomRight" activeCell="R32" sqref="R32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55" activePane="bottomRight" state="frozen"/>
      <selection pane="bottomRight" activeCell="A51" sqref="A51:XFD51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68" activePane="bottomRight" state="frozen"/>
      <selection pane="bottomRight" activeCell="A51" sqref="A51:XFD51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23" activePane="bottomRight" state="frozen"/>
      <selection pane="bottomRight" activeCell="L44" sqref="L44"/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6" topLeftCell="B23" activePane="bottomRight" state="frozen"/>
      <selection pane="bottomRight" activeCell="C49" sqref="C49"/>
      <rowBreaks count="1" manualBreakCount="1">
        <brk id="4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Footer>&amp;C&amp;"Arial Narrow,Regular"&amp;9Page &amp;P of &amp;N</oddFooter>
      </headerFooter>
    </customSheetView>
  </customSheetViews>
  <mergeCells count="53">
    <mergeCell ref="A104:C104"/>
    <mergeCell ref="J104:L104"/>
    <mergeCell ref="A56:C56"/>
    <mergeCell ref="E54:H54"/>
    <mergeCell ref="E55:H55"/>
    <mergeCell ref="E92:H92"/>
    <mergeCell ref="A98:C98"/>
    <mergeCell ref="J98:L98"/>
    <mergeCell ref="A103:C103"/>
    <mergeCell ref="J103:L103"/>
    <mergeCell ref="E50:H50"/>
    <mergeCell ref="E51:H51"/>
    <mergeCell ref="E53:H53"/>
    <mergeCell ref="E52:H52"/>
    <mergeCell ref="E32:H32"/>
    <mergeCell ref="E49:H49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7:H47"/>
    <mergeCell ref="E48:H48"/>
    <mergeCell ref="E27:H27"/>
    <mergeCell ref="E28:H28"/>
    <mergeCell ref="E29:H29"/>
    <mergeCell ref="E30:H30"/>
    <mergeCell ref="E31:H31"/>
    <mergeCell ref="E22:H22"/>
    <mergeCell ref="E23:H23"/>
    <mergeCell ref="E24:H24"/>
    <mergeCell ref="E25:H25"/>
    <mergeCell ref="E26:H26"/>
    <mergeCell ref="P103:R103"/>
    <mergeCell ref="P104:R104"/>
    <mergeCell ref="P98:R98"/>
    <mergeCell ref="E21:H21"/>
    <mergeCell ref="A3:S3"/>
    <mergeCell ref="A4:S4"/>
    <mergeCell ref="L11:P11"/>
    <mergeCell ref="P12:P14"/>
    <mergeCell ref="A13:C13"/>
    <mergeCell ref="E13:H13"/>
    <mergeCell ref="A15:C15"/>
    <mergeCell ref="E15:H15"/>
    <mergeCell ref="E18:H18"/>
    <mergeCell ref="E19:H19"/>
    <mergeCell ref="E20:H20"/>
    <mergeCell ref="E33:H33"/>
  </mergeCells>
  <printOptions horizontalCentered="1"/>
  <pageMargins left="0.75" right="0.5" top="1" bottom="1" header="0.75" footer="0.5"/>
  <pageSetup paperSize="5" scale="90" orientation="landscape" horizontalDpi="4294967293" verticalDpi="300" r:id="rId8"/>
  <headerFooter alignWithMargins="0">
    <oddFooter>&amp;C&amp;"Arial Narrow,Regular"&amp;9Page &amp;P of &amp;N</oddFooter>
  </headerFooter>
  <rowBreaks count="1" manualBreakCount="1">
    <brk id="45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54"/>
  <sheetViews>
    <sheetView view="pageBreakPreview" zoomScaleNormal="85" zoomScaleSheetLayoutView="100" workbookViewId="0">
      <pane xSplit="1" ySplit="16" topLeftCell="B144" activePane="bottomRight" state="frozen"/>
      <selection pane="topRight" activeCell="B1" sqref="B1"/>
      <selection pane="bottomLeft" activeCell="A17" sqref="A17"/>
      <selection pane="bottomRight" activeCell="H148" sqref="H148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4.21875" style="1" customWidth="1"/>
    <col min="21" max="21" width="11.1093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714</v>
      </c>
      <c r="H6" s="3"/>
      <c r="I6" s="3"/>
      <c r="R6" s="70">
        <v>8721</v>
      </c>
    </row>
    <row r="7" spans="1:19" ht="15" customHeight="1" x14ac:dyDescent="0.2">
      <c r="A7" s="5" t="s">
        <v>118</v>
      </c>
      <c r="B7" s="2" t="s">
        <v>112</v>
      </c>
      <c r="C7" s="5" t="s">
        <v>212</v>
      </c>
    </row>
    <row r="8" spans="1:19" ht="15" customHeight="1" x14ac:dyDescent="0.2">
      <c r="A8" s="5" t="s">
        <v>119</v>
      </c>
      <c r="B8" s="2" t="s">
        <v>112</v>
      </c>
      <c r="C8" s="5" t="s">
        <v>805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7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75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178"/>
      <c r="P13" s="274"/>
      <c r="Q13" s="40"/>
      <c r="R13" s="178">
        <f>'1011'!R13</f>
        <v>2023</v>
      </c>
    </row>
    <row r="14" spans="1:19" ht="15" customHeight="1" x14ac:dyDescent="0.2">
      <c r="A14" s="176"/>
      <c r="B14" s="176"/>
      <c r="C14" s="176"/>
      <c r="D14" s="9"/>
      <c r="E14" s="176"/>
      <c r="F14" s="176"/>
      <c r="G14" s="176"/>
      <c r="H14" s="176"/>
      <c r="I14" s="8"/>
      <c r="J14" s="178" t="s">
        <v>123</v>
      </c>
      <c r="K14" s="178"/>
      <c r="L14" s="178" t="s">
        <v>123</v>
      </c>
      <c r="M14" s="178"/>
      <c r="N14" s="178" t="s">
        <v>125</v>
      </c>
      <c r="O14" s="178"/>
      <c r="P14" s="274"/>
      <c r="Q14" s="40"/>
      <c r="R14" s="177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47"/>
      <c r="C18" s="47"/>
      <c r="D18" s="98"/>
      <c r="E18" s="261" t="s">
        <v>312</v>
      </c>
      <c r="F18" s="261"/>
      <c r="G18" s="261"/>
      <c r="H18" s="261"/>
      <c r="I18" s="30"/>
      <c r="J18" s="77">
        <v>6926035.1200000001</v>
      </c>
      <c r="K18" s="77"/>
      <c r="L18" s="44">
        <v>3307135.04</v>
      </c>
      <c r="M18" s="44"/>
      <c r="N18" s="44">
        <f>P18-L18</f>
        <v>7220919.4899999993</v>
      </c>
      <c r="O18" s="44"/>
      <c r="P18" s="44">
        <v>10528054.529999999</v>
      </c>
      <c r="Q18" s="44"/>
      <c r="R18" s="44">
        <v>11241827.99</v>
      </c>
    </row>
    <row r="19" spans="1:18" s="7" customFormat="1" ht="12.75" hidden="1" customHeight="1" x14ac:dyDescent="0.2">
      <c r="A19" s="31" t="s">
        <v>9</v>
      </c>
      <c r="B19" s="47"/>
      <c r="C19" s="47"/>
      <c r="E19" s="261" t="s">
        <v>489</v>
      </c>
      <c r="F19" s="261"/>
      <c r="G19" s="261"/>
      <c r="H19" s="261"/>
      <c r="I19" s="86"/>
      <c r="J19" s="44"/>
      <c r="K19" s="44"/>
      <c r="L19" s="44"/>
      <c r="M19" s="44"/>
      <c r="N19" s="44"/>
      <c r="O19" s="44"/>
      <c r="P19" s="44"/>
      <c r="Q19" s="44"/>
      <c r="R19" s="44"/>
    </row>
    <row r="20" spans="1:18" s="7" customFormat="1" ht="15" customHeight="1" x14ac:dyDescent="0.2">
      <c r="A20" s="31" t="s">
        <v>11</v>
      </c>
      <c r="B20" s="47"/>
      <c r="C20" s="47"/>
      <c r="D20" s="98"/>
      <c r="E20" s="261" t="s">
        <v>313</v>
      </c>
      <c r="F20" s="261"/>
      <c r="G20" s="261"/>
      <c r="H20" s="261"/>
      <c r="I20" s="86"/>
      <c r="J20" s="77">
        <v>485904.76</v>
      </c>
      <c r="K20" s="77"/>
      <c r="L20" s="44">
        <v>238900</v>
      </c>
      <c r="M20" s="44"/>
      <c r="N20" s="44">
        <f t="shared" ref="N20:N23" si="0">P20-L20</f>
        <v>517100</v>
      </c>
      <c r="O20" s="44"/>
      <c r="P20" s="44">
        <v>756000</v>
      </c>
      <c r="Q20" s="44"/>
      <c r="R20" s="44">
        <v>768000</v>
      </c>
    </row>
    <row r="21" spans="1:18" s="7" customFormat="1" ht="15" customHeight="1" x14ac:dyDescent="0.2">
      <c r="A21" s="31" t="s">
        <v>13</v>
      </c>
      <c r="B21" s="47"/>
      <c r="C21" s="47"/>
      <c r="D21" s="98"/>
      <c r="E21" s="261" t="s">
        <v>314</v>
      </c>
      <c r="F21" s="261"/>
      <c r="G21" s="261"/>
      <c r="H21" s="261"/>
      <c r="I21" s="86"/>
      <c r="J21" s="77">
        <v>102000</v>
      </c>
      <c r="K21" s="77"/>
      <c r="L21" s="44">
        <v>51000</v>
      </c>
      <c r="M21" s="44"/>
      <c r="N21" s="44">
        <f t="shared" si="0"/>
        <v>51000</v>
      </c>
      <c r="O21" s="44"/>
      <c r="P21" s="44">
        <v>102000</v>
      </c>
      <c r="Q21" s="44"/>
      <c r="R21" s="44">
        <v>102000</v>
      </c>
    </row>
    <row r="22" spans="1:18" s="7" customFormat="1" ht="15" customHeight="1" x14ac:dyDescent="0.2">
      <c r="A22" s="31" t="s">
        <v>14</v>
      </c>
      <c r="B22" s="47"/>
      <c r="C22" s="47"/>
      <c r="D22" s="98"/>
      <c r="E22" s="261" t="s">
        <v>315</v>
      </c>
      <c r="F22" s="261"/>
      <c r="G22" s="261"/>
      <c r="H22" s="261"/>
      <c r="I22" s="86"/>
      <c r="J22" s="77"/>
      <c r="K22" s="77"/>
      <c r="L22" s="44"/>
      <c r="M22" s="44"/>
      <c r="N22" s="44">
        <f t="shared" si="0"/>
        <v>25500</v>
      </c>
      <c r="O22" s="44"/>
      <c r="P22" s="44">
        <v>25500</v>
      </c>
      <c r="Q22" s="44"/>
      <c r="R22" s="44">
        <v>25500</v>
      </c>
    </row>
    <row r="23" spans="1:18" s="7" customFormat="1" ht="15" customHeight="1" x14ac:dyDescent="0.2">
      <c r="A23" s="31" t="s">
        <v>16</v>
      </c>
      <c r="B23" s="47"/>
      <c r="C23" s="47"/>
      <c r="D23" s="98"/>
      <c r="E23" s="261" t="s">
        <v>316</v>
      </c>
      <c r="F23" s="261"/>
      <c r="G23" s="261"/>
      <c r="H23" s="261"/>
      <c r="I23" s="86"/>
      <c r="J23" s="77">
        <v>114000</v>
      </c>
      <c r="K23" s="77"/>
      <c r="L23" s="44">
        <v>120000</v>
      </c>
      <c r="M23" s="44"/>
      <c r="N23" s="44">
        <f t="shared" si="0"/>
        <v>72000</v>
      </c>
      <c r="O23" s="44"/>
      <c r="P23" s="44">
        <v>192000</v>
      </c>
      <c r="Q23" s="44"/>
      <c r="R23" s="44">
        <v>192000</v>
      </c>
    </row>
    <row r="24" spans="1:18" s="7" customFormat="1" ht="12.75" hidden="1" customHeight="1" x14ac:dyDescent="0.2">
      <c r="A24" s="31" t="s">
        <v>140</v>
      </c>
      <c r="B24" s="47"/>
      <c r="C24" s="47"/>
      <c r="D24" s="98"/>
      <c r="E24" s="261" t="s">
        <v>490</v>
      </c>
      <c r="F24" s="261"/>
      <c r="G24" s="261"/>
      <c r="H24" s="261"/>
      <c r="I24" s="86"/>
      <c r="J24" s="77"/>
      <c r="K24" s="77"/>
      <c r="L24" s="44"/>
      <c r="M24" s="44"/>
      <c r="N24" s="44"/>
      <c r="O24" s="44"/>
      <c r="P24" s="44"/>
      <c r="Q24" s="44"/>
      <c r="R24" s="44"/>
    </row>
    <row r="25" spans="1:18" s="7" customFormat="1" ht="12.75" hidden="1" customHeight="1" x14ac:dyDescent="0.2">
      <c r="A25" s="31" t="s">
        <v>142</v>
      </c>
      <c r="B25" s="47"/>
      <c r="C25" s="47"/>
      <c r="E25" s="261" t="s">
        <v>491</v>
      </c>
      <c r="F25" s="261"/>
      <c r="G25" s="261"/>
      <c r="H25" s="261"/>
      <c r="I25" s="86"/>
      <c r="J25" s="77"/>
      <c r="K25" s="77"/>
      <c r="L25" s="44"/>
      <c r="M25" s="44"/>
      <c r="N25" s="44"/>
      <c r="O25" s="44"/>
      <c r="P25" s="44"/>
      <c r="Q25" s="44"/>
      <c r="R25" s="44"/>
    </row>
    <row r="26" spans="1:18" s="7" customFormat="1" ht="12.75" hidden="1" customHeight="1" x14ac:dyDescent="0.2">
      <c r="A26" s="31" t="s">
        <v>143</v>
      </c>
      <c r="B26" s="47"/>
      <c r="C26" s="47"/>
      <c r="D26" s="98"/>
      <c r="E26" s="261" t="s">
        <v>492</v>
      </c>
      <c r="F26" s="261"/>
      <c r="G26" s="261"/>
      <c r="H26" s="261"/>
      <c r="I26" s="86"/>
      <c r="J26" s="77"/>
      <c r="K26" s="77"/>
      <c r="L26" s="44"/>
      <c r="M26" s="44"/>
      <c r="N26" s="44">
        <f t="shared" ref="N26:N38" si="1">P26-L26</f>
        <v>0</v>
      </c>
      <c r="O26" s="44"/>
      <c r="P26" s="44"/>
      <c r="Q26" s="44"/>
      <c r="R26" s="44"/>
    </row>
    <row r="27" spans="1:18" s="7" customFormat="1" ht="12.75" hidden="1" customHeight="1" x14ac:dyDescent="0.2">
      <c r="A27" s="31" t="s">
        <v>18</v>
      </c>
      <c r="B27" s="47"/>
      <c r="C27" s="47"/>
      <c r="D27" s="98"/>
      <c r="E27" s="261" t="s">
        <v>493</v>
      </c>
      <c r="F27" s="261"/>
      <c r="G27" s="261"/>
      <c r="H27" s="261"/>
      <c r="I27" s="86"/>
      <c r="J27" s="77"/>
      <c r="K27" s="77"/>
      <c r="L27" s="44"/>
      <c r="M27" s="44"/>
      <c r="N27" s="44">
        <f t="shared" si="1"/>
        <v>0</v>
      </c>
      <c r="O27" s="44"/>
      <c r="P27" s="44"/>
      <c r="Q27" s="44"/>
      <c r="R27" s="44"/>
    </row>
    <row r="28" spans="1:18" s="7" customFormat="1" ht="12.75" hidden="1" customHeight="1" x14ac:dyDescent="0.2">
      <c r="A28" s="31" t="s">
        <v>21</v>
      </c>
      <c r="B28" s="47"/>
      <c r="C28" s="47"/>
      <c r="D28" s="98"/>
      <c r="E28" s="261" t="s">
        <v>494</v>
      </c>
      <c r="F28" s="261"/>
      <c r="G28" s="261"/>
      <c r="H28" s="261"/>
      <c r="I28" s="86"/>
      <c r="J28" s="77"/>
      <c r="K28" s="77"/>
      <c r="L28" s="44"/>
      <c r="M28" s="44"/>
      <c r="N28" s="44">
        <f t="shared" si="1"/>
        <v>0</v>
      </c>
      <c r="O28" s="44"/>
      <c r="P28" s="44"/>
      <c r="Q28" s="44"/>
      <c r="R28" s="44"/>
    </row>
    <row r="29" spans="1:18" s="7" customFormat="1" ht="15" hidden="1" customHeight="1" x14ac:dyDescent="0.2">
      <c r="A29" s="31" t="s">
        <v>22</v>
      </c>
      <c r="B29" s="47"/>
      <c r="C29" s="47"/>
      <c r="D29" s="98"/>
      <c r="E29" s="261" t="s">
        <v>318</v>
      </c>
      <c r="F29" s="261"/>
      <c r="G29" s="261"/>
      <c r="H29" s="261"/>
      <c r="I29" s="86"/>
      <c r="J29" s="77">
        <v>0</v>
      </c>
      <c r="K29" s="77"/>
      <c r="L29" s="44"/>
      <c r="M29" s="44"/>
      <c r="N29" s="44"/>
      <c r="O29" s="44"/>
      <c r="P29" s="44"/>
      <c r="Q29" s="44"/>
      <c r="R29" s="44"/>
    </row>
    <row r="30" spans="1:18" s="7" customFormat="1" ht="12.75" hidden="1" customHeight="1" x14ac:dyDescent="0.2">
      <c r="A30" s="31" t="s">
        <v>144</v>
      </c>
      <c r="B30" s="47"/>
      <c r="C30" s="47"/>
      <c r="D30" s="98"/>
      <c r="E30" s="261" t="s">
        <v>639</v>
      </c>
      <c r="F30" s="261"/>
      <c r="G30" s="261"/>
      <c r="H30" s="261"/>
      <c r="I30" s="86"/>
      <c r="J30" s="44"/>
      <c r="K30" s="44"/>
      <c r="L30" s="44"/>
      <c r="M30" s="44"/>
      <c r="N30" s="44">
        <f t="shared" si="1"/>
        <v>0</v>
      </c>
      <c r="O30" s="44"/>
      <c r="P30" s="44"/>
      <c r="Q30" s="44"/>
      <c r="R30" s="44"/>
    </row>
    <row r="31" spans="1:18" s="7" customFormat="1" ht="12.75" hidden="1" customHeight="1" x14ac:dyDescent="0.2">
      <c r="A31" s="31" t="s">
        <v>23</v>
      </c>
      <c r="B31" s="47"/>
      <c r="C31" s="47"/>
      <c r="D31" s="98"/>
      <c r="E31" s="261" t="s">
        <v>640</v>
      </c>
      <c r="F31" s="261"/>
      <c r="G31" s="261"/>
      <c r="H31" s="261"/>
      <c r="I31" s="86"/>
      <c r="J31" s="44"/>
      <c r="K31" s="44"/>
      <c r="L31" s="44"/>
      <c r="M31" s="44"/>
      <c r="N31" s="44">
        <f t="shared" si="1"/>
        <v>0</v>
      </c>
      <c r="O31" s="44"/>
      <c r="P31" s="44"/>
      <c r="Q31" s="44"/>
      <c r="R31" s="44"/>
    </row>
    <row r="32" spans="1:18" s="7" customFormat="1" ht="15" customHeight="1" x14ac:dyDescent="0.2">
      <c r="A32" s="31" t="s">
        <v>26</v>
      </c>
      <c r="B32" s="47"/>
      <c r="C32" s="47"/>
      <c r="D32" s="98"/>
      <c r="E32" s="261" t="s">
        <v>320</v>
      </c>
      <c r="F32" s="261"/>
      <c r="G32" s="261"/>
      <c r="H32" s="261"/>
      <c r="I32" s="86"/>
      <c r="J32" s="44">
        <v>587958.69999999995</v>
      </c>
      <c r="K32" s="44"/>
      <c r="L32" s="44"/>
      <c r="M32" s="44"/>
      <c r="N32" s="44">
        <f>P32-L32</f>
        <v>935995</v>
      </c>
      <c r="O32" s="44"/>
      <c r="P32" s="44">
        <v>935995</v>
      </c>
      <c r="Q32" s="44"/>
      <c r="R32" s="44">
        <v>937201</v>
      </c>
    </row>
    <row r="33" spans="1:18" s="7" customFormat="1" ht="15" customHeight="1" x14ac:dyDescent="0.2">
      <c r="A33" s="31" t="s">
        <v>25</v>
      </c>
      <c r="B33" s="47"/>
      <c r="C33" s="47"/>
      <c r="D33" s="98"/>
      <c r="E33" s="261" t="s">
        <v>321</v>
      </c>
      <c r="F33" s="261"/>
      <c r="G33" s="261"/>
      <c r="H33" s="261"/>
      <c r="I33" s="86"/>
      <c r="J33" s="44">
        <v>102000</v>
      </c>
      <c r="K33" s="44"/>
      <c r="L33" s="44"/>
      <c r="M33" s="44"/>
      <c r="N33" s="44">
        <f t="shared" si="1"/>
        <v>160000</v>
      </c>
      <c r="O33" s="44"/>
      <c r="P33" s="44">
        <v>160000</v>
      </c>
      <c r="Q33" s="44"/>
      <c r="R33" s="44">
        <v>160000</v>
      </c>
    </row>
    <row r="34" spans="1:18" s="7" customFormat="1" ht="15" customHeight="1" x14ac:dyDescent="0.2">
      <c r="A34" s="31" t="s">
        <v>139</v>
      </c>
      <c r="B34" s="47"/>
      <c r="C34" s="47"/>
      <c r="D34" s="98"/>
      <c r="E34" s="261" t="s">
        <v>322</v>
      </c>
      <c r="F34" s="261"/>
      <c r="G34" s="261"/>
      <c r="H34" s="261"/>
      <c r="I34" s="86"/>
      <c r="J34" s="77">
        <v>604597</v>
      </c>
      <c r="K34" s="77"/>
      <c r="L34" s="44">
        <v>552809</v>
      </c>
      <c r="M34" s="44"/>
      <c r="N34" s="44">
        <f>P34-L34</f>
        <v>383186</v>
      </c>
      <c r="O34" s="44"/>
      <c r="P34" s="44">
        <v>935995</v>
      </c>
      <c r="Q34" s="44"/>
      <c r="R34" s="44">
        <v>937201</v>
      </c>
    </row>
    <row r="35" spans="1:18" s="7" customFormat="1" ht="15" customHeight="1" x14ac:dyDescent="0.2">
      <c r="A35" s="31" t="s">
        <v>248</v>
      </c>
      <c r="B35" s="47"/>
      <c r="C35" s="47"/>
      <c r="D35" s="98"/>
      <c r="E35" s="261" t="s">
        <v>323</v>
      </c>
      <c r="F35" s="261"/>
      <c r="G35" s="261"/>
      <c r="H35" s="261"/>
      <c r="I35" s="86"/>
      <c r="J35" s="44">
        <v>830477.66</v>
      </c>
      <c r="K35" s="44"/>
      <c r="L35" s="44">
        <v>396328.1</v>
      </c>
      <c r="M35" s="44"/>
      <c r="N35" s="44">
        <f t="shared" si="1"/>
        <v>902366.16</v>
      </c>
      <c r="O35" s="44"/>
      <c r="P35" s="44">
        <v>1298694.26</v>
      </c>
      <c r="Q35" s="44"/>
      <c r="R35" s="44">
        <v>1349569.44</v>
      </c>
    </row>
    <row r="36" spans="1:18" s="7" customFormat="1" ht="15" customHeight="1" x14ac:dyDescent="0.2">
      <c r="A36" s="31" t="s">
        <v>29</v>
      </c>
      <c r="B36" s="47"/>
      <c r="C36" s="47"/>
      <c r="D36" s="98"/>
      <c r="E36" s="261" t="s">
        <v>324</v>
      </c>
      <c r="F36" s="261"/>
      <c r="G36" s="261"/>
      <c r="H36" s="261"/>
      <c r="I36" s="86"/>
      <c r="J36" s="44">
        <v>24300</v>
      </c>
      <c r="K36" s="44"/>
      <c r="L36" s="44">
        <v>11900</v>
      </c>
      <c r="M36" s="44"/>
      <c r="N36" s="44">
        <f t="shared" si="1"/>
        <v>27100</v>
      </c>
      <c r="O36" s="44"/>
      <c r="P36" s="44">
        <v>39000</v>
      </c>
      <c r="Q36" s="44"/>
      <c r="R36" s="44">
        <v>38400</v>
      </c>
    </row>
    <row r="37" spans="1:18" s="7" customFormat="1" ht="15" customHeight="1" x14ac:dyDescent="0.2">
      <c r="A37" s="31" t="s">
        <v>30</v>
      </c>
      <c r="B37" s="47"/>
      <c r="C37" s="47"/>
      <c r="D37" s="98"/>
      <c r="E37" s="261" t="s">
        <v>325</v>
      </c>
      <c r="F37" s="261"/>
      <c r="G37" s="261"/>
      <c r="H37" s="261"/>
      <c r="I37" s="86"/>
      <c r="J37" s="44">
        <v>87966.93</v>
      </c>
      <c r="K37" s="44"/>
      <c r="L37" s="44">
        <v>60859.09</v>
      </c>
      <c r="M37" s="44"/>
      <c r="N37" s="44">
        <f t="shared" si="1"/>
        <v>149069.29</v>
      </c>
      <c r="O37" s="44"/>
      <c r="P37" s="44">
        <v>209928.38</v>
      </c>
      <c r="Q37" s="44"/>
      <c r="R37" s="44">
        <v>244001.16</v>
      </c>
    </row>
    <row r="38" spans="1:18" s="7" customFormat="1" ht="15" customHeight="1" x14ac:dyDescent="0.2">
      <c r="A38" s="31" t="s">
        <v>31</v>
      </c>
      <c r="B38" s="47"/>
      <c r="C38" s="47"/>
      <c r="D38" s="98"/>
      <c r="E38" s="261" t="s">
        <v>326</v>
      </c>
      <c r="F38" s="261"/>
      <c r="G38" s="261"/>
      <c r="H38" s="261"/>
      <c r="I38" s="86"/>
      <c r="J38" s="44">
        <v>24262.11</v>
      </c>
      <c r="K38" s="44"/>
      <c r="L38" s="44">
        <v>11900</v>
      </c>
      <c r="M38" s="44"/>
      <c r="N38" s="44">
        <f t="shared" si="1"/>
        <v>27100</v>
      </c>
      <c r="O38" s="44"/>
      <c r="P38" s="44">
        <v>39000</v>
      </c>
      <c r="Q38" s="44"/>
      <c r="R38" s="44">
        <v>38400</v>
      </c>
    </row>
    <row r="39" spans="1:18" s="7" customFormat="1" ht="12.75" hidden="1" customHeight="1" x14ac:dyDescent="0.2">
      <c r="A39" s="31" t="s">
        <v>146</v>
      </c>
      <c r="B39" s="47"/>
      <c r="C39" s="47"/>
      <c r="D39" s="98"/>
      <c r="E39" s="261" t="s">
        <v>641</v>
      </c>
      <c r="F39" s="261"/>
      <c r="G39" s="261"/>
      <c r="H39" s="261"/>
      <c r="I39" s="86"/>
      <c r="J39" s="44"/>
      <c r="K39" s="44"/>
      <c r="L39" s="44"/>
      <c r="M39" s="44"/>
      <c r="N39" s="44"/>
      <c r="O39" s="44"/>
      <c r="P39" s="44"/>
      <c r="Q39" s="44"/>
      <c r="R39" s="44"/>
    </row>
    <row r="40" spans="1:18" s="7" customFormat="1" ht="12.75" hidden="1" customHeight="1" x14ac:dyDescent="0.2">
      <c r="A40" s="31" t="s">
        <v>147</v>
      </c>
      <c r="B40" s="47"/>
      <c r="C40" s="47"/>
      <c r="D40" s="98"/>
      <c r="E40" s="261" t="s">
        <v>642</v>
      </c>
      <c r="F40" s="261"/>
      <c r="G40" s="261"/>
      <c r="H40" s="261"/>
      <c r="I40" s="86"/>
      <c r="J40" s="44"/>
      <c r="K40" s="44"/>
      <c r="L40" s="44"/>
      <c r="M40" s="44"/>
      <c r="N40" s="44"/>
      <c r="O40" s="44"/>
      <c r="P40" s="44"/>
      <c r="Q40" s="44"/>
      <c r="R40" s="44"/>
    </row>
    <row r="41" spans="1:18" s="7" customFormat="1" ht="15" customHeight="1" x14ac:dyDescent="0.2">
      <c r="A41" s="31" t="s">
        <v>32</v>
      </c>
      <c r="B41" s="47"/>
      <c r="C41" s="47"/>
      <c r="D41" s="98"/>
      <c r="E41" s="261" t="s">
        <v>327</v>
      </c>
      <c r="F41" s="261"/>
      <c r="G41" s="261"/>
      <c r="H41" s="261"/>
      <c r="I41" s="86"/>
      <c r="J41" s="44">
        <v>441674.8</v>
      </c>
      <c r="K41" s="44"/>
      <c r="L41" s="44"/>
      <c r="M41" s="44"/>
      <c r="N41" s="44">
        <f>P41-L41</f>
        <v>0</v>
      </c>
      <c r="O41" s="44"/>
      <c r="P41" s="44"/>
      <c r="Q41" s="44"/>
      <c r="R41" s="44"/>
    </row>
    <row r="42" spans="1:18" s="7" customFormat="1" ht="15" customHeight="1" x14ac:dyDescent="0.2">
      <c r="A42" s="31" t="s">
        <v>34</v>
      </c>
      <c r="B42" s="47"/>
      <c r="C42" s="47"/>
      <c r="D42" s="98"/>
      <c r="E42" s="261" t="s">
        <v>328</v>
      </c>
      <c r="F42" s="261"/>
      <c r="G42" s="261"/>
      <c r="H42" s="261"/>
      <c r="I42" s="86"/>
      <c r="J42" s="44">
        <v>290000</v>
      </c>
      <c r="K42" s="44"/>
      <c r="L42" s="44"/>
      <c r="M42" s="44"/>
      <c r="N42" s="44">
        <f>P42-L42</f>
        <v>170000</v>
      </c>
      <c r="O42" s="44"/>
      <c r="P42" s="44">
        <v>170000</v>
      </c>
      <c r="Q42" s="44"/>
      <c r="R42" s="44">
        <v>200000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.95" customHeight="1" x14ac:dyDescent="0.2">
      <c r="A44" s="58" t="s">
        <v>35</v>
      </c>
      <c r="B44" s="24"/>
      <c r="C44" s="24"/>
      <c r="J44" s="136">
        <f>SUM(J18:J43)</f>
        <v>10621177.08</v>
      </c>
      <c r="K44" s="137"/>
      <c r="L44" s="136">
        <f>SUM(L18:L43)</f>
        <v>4750831.2299999995</v>
      </c>
      <c r="M44" s="34"/>
      <c r="N44" s="136">
        <f>SUM(N18:N43)</f>
        <v>10641335.939999998</v>
      </c>
      <c r="O44" s="34"/>
      <c r="P44" s="136">
        <f>SUM(P18:P43)</f>
        <v>15392167.17</v>
      </c>
      <c r="Q44" s="34"/>
      <c r="R44" s="136">
        <f>SUM(R18:R42)</f>
        <v>16234100.59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2.75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6" customHeight="1" x14ac:dyDescent="0.2">
      <c r="A47" s="62"/>
      <c r="B47" s="12"/>
      <c r="C47" s="12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15" customHeight="1" x14ac:dyDescent="0.2">
      <c r="A48" s="31" t="s">
        <v>36</v>
      </c>
      <c r="B48" s="121"/>
      <c r="C48" s="121"/>
      <c r="D48" s="30"/>
      <c r="E48" s="261" t="s">
        <v>329</v>
      </c>
      <c r="F48" s="261"/>
      <c r="G48" s="261"/>
      <c r="H48" s="261"/>
      <c r="I48" s="86"/>
      <c r="J48" s="44">
        <v>146764</v>
      </c>
      <c r="K48" s="44"/>
      <c r="L48" s="44">
        <v>55440</v>
      </c>
      <c r="M48" s="44"/>
      <c r="N48" s="44">
        <f t="shared" ref="N48:N55" si="2">P48-L48</f>
        <v>213360</v>
      </c>
      <c r="O48" s="44"/>
      <c r="P48" s="44">
        <v>268800</v>
      </c>
      <c r="Q48" s="44"/>
      <c r="R48" s="44">
        <v>252000</v>
      </c>
    </row>
    <row r="49" spans="1:21" s="7" customFormat="1" ht="12.75" hidden="1" customHeight="1" x14ac:dyDescent="0.2">
      <c r="A49" s="31" t="s">
        <v>37</v>
      </c>
      <c r="B49" s="121"/>
      <c r="C49" s="121"/>
      <c r="D49" s="86"/>
      <c r="E49" s="261" t="s">
        <v>477</v>
      </c>
      <c r="F49" s="261"/>
      <c r="G49" s="261"/>
      <c r="H49" s="261"/>
      <c r="I49" s="86"/>
      <c r="J49" s="44"/>
      <c r="K49" s="44"/>
      <c r="L49" s="44"/>
      <c r="M49" s="44"/>
      <c r="N49" s="44">
        <f t="shared" si="2"/>
        <v>0</v>
      </c>
      <c r="O49" s="44"/>
      <c r="P49" s="44"/>
      <c r="Q49" s="44"/>
      <c r="R49" s="44"/>
    </row>
    <row r="50" spans="1:21" s="7" customFormat="1" ht="15" customHeight="1" x14ac:dyDescent="0.2">
      <c r="A50" s="31" t="s">
        <v>38</v>
      </c>
      <c r="B50" s="121"/>
      <c r="C50" s="121"/>
      <c r="D50" s="86"/>
      <c r="E50" s="261" t="s">
        <v>331</v>
      </c>
      <c r="F50" s="261"/>
      <c r="G50" s="261"/>
      <c r="H50" s="261"/>
      <c r="I50" s="86"/>
      <c r="J50" s="44"/>
      <c r="K50" s="44"/>
      <c r="L50" s="44"/>
      <c r="M50" s="44"/>
      <c r="N50" s="44">
        <f t="shared" si="2"/>
        <v>544000</v>
      </c>
      <c r="O50" s="44"/>
      <c r="P50" s="44">
        <v>544000</v>
      </c>
      <c r="Q50" s="44"/>
      <c r="R50" s="44">
        <v>558767</v>
      </c>
    </row>
    <row r="51" spans="1:21" s="7" customFormat="1" ht="12.75" hidden="1" customHeight="1" x14ac:dyDescent="0.2">
      <c r="A51" s="31" t="s">
        <v>141</v>
      </c>
      <c r="B51" s="121"/>
      <c r="C51" s="121"/>
      <c r="D51" s="30"/>
      <c r="E51" s="261" t="s">
        <v>373</v>
      </c>
      <c r="F51" s="261"/>
      <c r="G51" s="261"/>
      <c r="H51" s="261"/>
      <c r="I51" s="86"/>
      <c r="J51" s="44"/>
      <c r="K51" s="44"/>
      <c r="L51" s="44"/>
      <c r="M51" s="44"/>
      <c r="N51" s="44">
        <f t="shared" si="2"/>
        <v>0</v>
      </c>
      <c r="O51" s="44"/>
      <c r="P51" s="44"/>
      <c r="Q51" s="44"/>
      <c r="R51" s="44"/>
    </row>
    <row r="52" spans="1:21" s="7" customFormat="1" ht="12.75" hidden="1" customHeight="1" x14ac:dyDescent="0.2">
      <c r="A52" s="31" t="s">
        <v>39</v>
      </c>
      <c r="B52" s="121"/>
      <c r="C52" s="121"/>
      <c r="D52" s="30"/>
      <c r="E52" s="261" t="s">
        <v>333</v>
      </c>
      <c r="F52" s="261"/>
      <c r="G52" s="261"/>
      <c r="H52" s="261"/>
      <c r="I52" s="86"/>
      <c r="J52" s="44"/>
      <c r="K52" s="44"/>
      <c r="L52" s="44"/>
      <c r="M52" s="44"/>
      <c r="N52" s="44">
        <f>P52-L52</f>
        <v>0</v>
      </c>
      <c r="O52" s="44"/>
      <c r="P52" s="44"/>
      <c r="Q52" s="44"/>
      <c r="R52" s="44"/>
    </row>
    <row r="53" spans="1:21" s="7" customFormat="1" ht="15" customHeight="1" x14ac:dyDescent="0.2">
      <c r="A53" s="31" t="s">
        <v>41</v>
      </c>
      <c r="B53" s="121"/>
      <c r="C53" s="121"/>
      <c r="D53" s="30"/>
      <c r="E53" s="261" t="s">
        <v>644</v>
      </c>
      <c r="F53" s="261"/>
      <c r="G53" s="261"/>
      <c r="H53" s="261"/>
      <c r="I53" s="86"/>
      <c r="J53" s="44"/>
      <c r="K53" s="44"/>
      <c r="L53" s="44"/>
      <c r="M53" s="44"/>
      <c r="N53" s="44">
        <f t="shared" si="2"/>
        <v>126800</v>
      </c>
      <c r="O53" s="44"/>
      <c r="P53" s="44">
        <v>126800</v>
      </c>
      <c r="Q53" s="44"/>
      <c r="R53" s="44">
        <v>30935</v>
      </c>
    </row>
    <row r="54" spans="1:21" s="7" customFormat="1" ht="15" customHeight="1" x14ac:dyDescent="0.2">
      <c r="A54" s="31" t="s">
        <v>149</v>
      </c>
      <c r="B54" s="121"/>
      <c r="C54" s="121"/>
      <c r="D54" s="30"/>
      <c r="E54" s="261" t="s">
        <v>654</v>
      </c>
      <c r="F54" s="261"/>
      <c r="G54" s="261"/>
      <c r="H54" s="261"/>
      <c r="I54" s="86"/>
      <c r="J54" s="44">
        <v>270000</v>
      </c>
      <c r="K54" s="44"/>
      <c r="L54" s="44">
        <v>649740</v>
      </c>
      <c r="M54" s="44"/>
      <c r="N54" s="44">
        <f t="shared" si="2"/>
        <v>689330</v>
      </c>
      <c r="O54" s="44"/>
      <c r="P54" s="44">
        <v>1339070</v>
      </c>
      <c r="Q54" s="44"/>
      <c r="R54" s="44">
        <v>1748230</v>
      </c>
    </row>
    <row r="55" spans="1:21" s="7" customFormat="1" ht="15" customHeight="1" x14ac:dyDescent="0.2">
      <c r="A55" s="31" t="s">
        <v>150</v>
      </c>
      <c r="B55" s="121"/>
      <c r="C55" s="121"/>
      <c r="D55" s="30"/>
      <c r="E55" s="261" t="s">
        <v>655</v>
      </c>
      <c r="F55" s="261"/>
      <c r="G55" s="261"/>
      <c r="H55" s="261"/>
      <c r="I55" s="86"/>
      <c r="J55" s="44"/>
      <c r="K55" s="44"/>
      <c r="L55" s="44"/>
      <c r="M55" s="44"/>
      <c r="N55" s="44">
        <f t="shared" si="2"/>
        <v>137000</v>
      </c>
      <c r="O55" s="44"/>
      <c r="P55" s="44">
        <v>137000</v>
      </c>
      <c r="Q55" s="44"/>
      <c r="R55" s="44">
        <v>130525</v>
      </c>
      <c r="U55" s="7">
        <v>365950</v>
      </c>
    </row>
    <row r="56" spans="1:21" s="7" customFormat="1" ht="15" customHeight="1" x14ac:dyDescent="0.2">
      <c r="A56" s="31" t="s">
        <v>43</v>
      </c>
      <c r="B56" s="121"/>
      <c r="C56" s="121"/>
      <c r="D56" s="30"/>
      <c r="E56" s="261" t="s">
        <v>335</v>
      </c>
      <c r="F56" s="261"/>
      <c r="G56" s="261"/>
      <c r="H56" s="261"/>
      <c r="I56" s="86"/>
      <c r="J56" s="44">
        <v>96664.43</v>
      </c>
      <c r="K56" s="44"/>
      <c r="L56" s="44">
        <v>58706.6</v>
      </c>
      <c r="M56" s="44"/>
      <c r="N56" s="44">
        <f t="shared" ref="N56:N108" si="3">P56-L56</f>
        <v>105000</v>
      </c>
      <c r="O56" s="44"/>
      <c r="P56" s="44">
        <v>163706.6</v>
      </c>
      <c r="Q56" s="44"/>
      <c r="R56" s="44">
        <v>240000</v>
      </c>
      <c r="U56" s="7">
        <f>N146-U55</f>
        <v>15300005.939999998</v>
      </c>
    </row>
    <row r="57" spans="1:21" s="7" customFormat="1" ht="15" customHeight="1" x14ac:dyDescent="0.2">
      <c r="A57" s="31" t="s">
        <v>151</v>
      </c>
      <c r="B57" s="121"/>
      <c r="C57" s="121"/>
      <c r="D57" s="30"/>
      <c r="E57" s="261" t="s">
        <v>547</v>
      </c>
      <c r="F57" s="261" t="s">
        <v>12</v>
      </c>
      <c r="G57" s="261" t="s">
        <v>28</v>
      </c>
      <c r="H57" s="261" t="s">
        <v>101</v>
      </c>
      <c r="I57" s="86"/>
      <c r="J57" s="44">
        <v>11750</v>
      </c>
      <c r="K57" s="44"/>
      <c r="L57" s="44">
        <v>51700</v>
      </c>
      <c r="M57" s="44"/>
      <c r="N57" s="44">
        <f t="shared" si="3"/>
        <v>607580</v>
      </c>
      <c r="O57" s="44"/>
      <c r="P57" s="44">
        <v>659280</v>
      </c>
      <c r="Q57" s="44"/>
      <c r="R57" s="44">
        <v>115000</v>
      </c>
    </row>
    <row r="58" spans="1:21" s="7" customFormat="1" ht="12.75" hidden="1" customHeight="1" x14ac:dyDescent="0.2">
      <c r="A58" s="31" t="s">
        <v>51</v>
      </c>
      <c r="B58" s="121"/>
      <c r="C58" s="121"/>
      <c r="D58" s="30"/>
      <c r="E58" s="261" t="s">
        <v>648</v>
      </c>
      <c r="F58" s="261"/>
      <c r="G58" s="261"/>
      <c r="H58" s="261"/>
      <c r="I58" s="86"/>
      <c r="J58" s="44"/>
      <c r="K58" s="44"/>
      <c r="L58" s="44"/>
      <c r="M58" s="44"/>
      <c r="N58" s="44">
        <f t="shared" si="3"/>
        <v>0</v>
      </c>
      <c r="O58" s="44"/>
      <c r="P58" s="44"/>
      <c r="Q58" s="44"/>
      <c r="R58" s="44"/>
    </row>
    <row r="59" spans="1:21" s="7" customFormat="1" ht="15" customHeight="1" x14ac:dyDescent="0.2">
      <c r="A59" s="31" t="s">
        <v>47</v>
      </c>
      <c r="B59" s="121"/>
      <c r="C59" s="121"/>
      <c r="D59" s="30"/>
      <c r="E59" s="261" t="s">
        <v>649</v>
      </c>
      <c r="F59" s="261"/>
      <c r="G59" s="261"/>
      <c r="H59" s="261"/>
      <c r="I59" s="86"/>
      <c r="J59" s="44">
        <v>187250</v>
      </c>
      <c r="K59" s="44"/>
      <c r="L59" s="44"/>
      <c r="M59" s="44"/>
      <c r="N59" s="44">
        <f t="shared" si="3"/>
        <v>1075550</v>
      </c>
      <c r="O59" s="44"/>
      <c r="P59" s="44">
        <v>1075550</v>
      </c>
      <c r="Q59" s="44"/>
      <c r="R59" s="44">
        <v>495029</v>
      </c>
    </row>
    <row r="60" spans="1:21" s="7" customFormat="1" ht="12.75" hidden="1" customHeight="1" x14ac:dyDescent="0.2">
      <c r="A60" s="31" t="s">
        <v>52</v>
      </c>
      <c r="B60" s="121"/>
      <c r="C60" s="121"/>
      <c r="D60" s="86"/>
      <c r="E60" s="261" t="s">
        <v>650</v>
      </c>
      <c r="F60" s="261"/>
      <c r="G60" s="261"/>
      <c r="H60" s="261"/>
      <c r="I60" s="86"/>
      <c r="J60" s="44"/>
      <c r="K60" s="44"/>
      <c r="L60" s="44"/>
      <c r="M60" s="44"/>
      <c r="N60" s="44">
        <f t="shared" si="3"/>
        <v>0</v>
      </c>
      <c r="O60" s="44"/>
      <c r="P60" s="44"/>
      <c r="Q60" s="44"/>
      <c r="R60" s="44"/>
    </row>
    <row r="61" spans="1:21" s="7" customFormat="1" ht="12.75" hidden="1" customHeight="1" x14ac:dyDescent="0.2">
      <c r="A61" s="31" t="s">
        <v>54</v>
      </c>
      <c r="B61" s="121"/>
      <c r="C61" s="121"/>
      <c r="D61" s="86"/>
      <c r="E61" s="261" t="s">
        <v>651</v>
      </c>
      <c r="F61" s="261"/>
      <c r="G61" s="261"/>
      <c r="H61" s="261"/>
      <c r="I61" s="86"/>
      <c r="J61" s="44"/>
      <c r="K61" s="44"/>
      <c r="L61" s="44"/>
      <c r="M61" s="44"/>
      <c r="N61" s="44">
        <f t="shared" si="3"/>
        <v>0</v>
      </c>
      <c r="O61" s="44"/>
      <c r="P61" s="44"/>
      <c r="Q61" s="44"/>
      <c r="R61" s="44"/>
    </row>
    <row r="62" spans="1:21" s="7" customFormat="1" ht="12.75" hidden="1" customHeight="1" x14ac:dyDescent="0.2">
      <c r="A62" s="31" t="s">
        <v>55</v>
      </c>
      <c r="B62" s="121"/>
      <c r="C62" s="121"/>
      <c r="D62" s="86"/>
      <c r="E62" s="261" t="s">
        <v>652</v>
      </c>
      <c r="F62" s="261"/>
      <c r="G62" s="261"/>
      <c r="H62" s="261"/>
      <c r="I62" s="86"/>
      <c r="J62" s="44"/>
      <c r="K62" s="44"/>
      <c r="L62" s="44"/>
      <c r="M62" s="44"/>
      <c r="N62" s="44">
        <f t="shared" si="3"/>
        <v>0</v>
      </c>
      <c r="O62" s="44"/>
      <c r="P62" s="44"/>
      <c r="Q62" s="44"/>
      <c r="R62" s="44"/>
    </row>
    <row r="63" spans="1:21" s="7" customFormat="1" ht="12.75" hidden="1" customHeight="1" x14ac:dyDescent="0.2">
      <c r="A63" s="31" t="s">
        <v>56</v>
      </c>
      <c r="B63" s="121"/>
      <c r="C63" s="121"/>
      <c r="D63" s="86"/>
      <c r="E63" s="261" t="s">
        <v>653</v>
      </c>
      <c r="F63" s="261"/>
      <c r="G63" s="261"/>
      <c r="H63" s="261"/>
      <c r="I63" s="86"/>
      <c r="J63" s="44"/>
      <c r="K63" s="44"/>
      <c r="L63" s="44"/>
      <c r="M63" s="44"/>
      <c r="N63" s="44">
        <f t="shared" si="3"/>
        <v>0</v>
      </c>
      <c r="O63" s="44"/>
      <c r="P63" s="44"/>
      <c r="Q63" s="44"/>
      <c r="R63" s="44"/>
    </row>
    <row r="64" spans="1:21" s="7" customFormat="1" ht="12.75" hidden="1" customHeight="1" x14ac:dyDescent="0.2">
      <c r="A64" s="31" t="s">
        <v>67</v>
      </c>
      <c r="B64" s="121"/>
      <c r="C64" s="121"/>
      <c r="D64" s="86"/>
      <c r="E64" s="261" t="s">
        <v>343</v>
      </c>
      <c r="F64" s="261"/>
      <c r="G64" s="261"/>
      <c r="H64" s="261"/>
      <c r="I64" s="86"/>
      <c r="J64" s="44"/>
      <c r="K64" s="44"/>
      <c r="L64" s="44"/>
      <c r="M64" s="44"/>
      <c r="N64" s="44">
        <f t="shared" si="3"/>
        <v>0</v>
      </c>
      <c r="O64" s="44"/>
      <c r="P64" s="44"/>
      <c r="Q64" s="44"/>
      <c r="R64" s="44"/>
    </row>
    <row r="65" spans="1:18" s="7" customFormat="1" ht="12.75" hidden="1" customHeight="1" x14ac:dyDescent="0.2">
      <c r="A65" s="31" t="s">
        <v>65</v>
      </c>
      <c r="B65" s="121"/>
      <c r="C65" s="121"/>
      <c r="D65" s="86"/>
      <c r="E65" s="30">
        <v>5</v>
      </c>
      <c r="F65" s="125" t="s">
        <v>12</v>
      </c>
      <c r="G65" s="30" t="s">
        <v>66</v>
      </c>
      <c r="H65" s="30" t="s">
        <v>8</v>
      </c>
      <c r="I65" s="86"/>
      <c r="J65" s="44"/>
      <c r="K65" s="44"/>
      <c r="L65" s="44"/>
      <c r="M65" s="44"/>
      <c r="N65" s="44">
        <f t="shared" si="3"/>
        <v>0</v>
      </c>
      <c r="O65" s="44"/>
      <c r="P65" s="44"/>
      <c r="Q65" s="44"/>
      <c r="R65" s="44"/>
    </row>
    <row r="66" spans="1:18" s="7" customFormat="1" ht="12.75" hidden="1" customHeight="1" x14ac:dyDescent="0.2">
      <c r="A66" s="31" t="s">
        <v>60</v>
      </c>
      <c r="B66" s="121"/>
      <c r="C66" s="121"/>
      <c r="D66" s="86"/>
      <c r="E66" s="30">
        <v>5</v>
      </c>
      <c r="F66" s="125" t="s">
        <v>12</v>
      </c>
      <c r="G66" s="30" t="s">
        <v>58</v>
      </c>
      <c r="H66" s="30" t="s">
        <v>8</v>
      </c>
      <c r="I66" s="86"/>
      <c r="J66" s="44"/>
      <c r="K66" s="44"/>
      <c r="L66" s="44"/>
      <c r="M66" s="44"/>
      <c r="N66" s="44">
        <f t="shared" si="3"/>
        <v>0</v>
      </c>
      <c r="O66" s="44"/>
      <c r="P66" s="44"/>
      <c r="Q66" s="44"/>
      <c r="R66" s="44"/>
    </row>
    <row r="67" spans="1:18" s="7" customFormat="1" ht="12.75" hidden="1" customHeight="1" x14ac:dyDescent="0.2">
      <c r="A67" s="31" t="s">
        <v>61</v>
      </c>
      <c r="B67" s="121"/>
      <c r="C67" s="121"/>
      <c r="D67" s="86"/>
      <c r="E67" s="30">
        <v>5</v>
      </c>
      <c r="F67" s="125" t="s">
        <v>12</v>
      </c>
      <c r="G67" s="30" t="s">
        <v>58</v>
      </c>
      <c r="H67" s="30" t="s">
        <v>10</v>
      </c>
      <c r="I67" s="86"/>
      <c r="J67" s="44"/>
      <c r="K67" s="44"/>
      <c r="L67" s="44"/>
      <c r="M67" s="44"/>
      <c r="N67" s="44"/>
      <c r="O67" s="44"/>
      <c r="P67" s="44"/>
      <c r="Q67" s="44"/>
      <c r="R67" s="44"/>
    </row>
    <row r="68" spans="1:18" s="7" customFormat="1" ht="12.75" hidden="1" customHeight="1" x14ac:dyDescent="0.2">
      <c r="A68" s="31" t="s">
        <v>62</v>
      </c>
      <c r="B68" s="121"/>
      <c r="C68" s="121"/>
      <c r="D68" s="86"/>
      <c r="E68" s="30">
        <v>5</v>
      </c>
      <c r="F68" s="125" t="s">
        <v>12</v>
      </c>
      <c r="G68" s="30" t="s">
        <v>58</v>
      </c>
      <c r="H68" s="30" t="s">
        <v>63</v>
      </c>
      <c r="I68" s="86"/>
      <c r="J68" s="44"/>
      <c r="K68" s="44"/>
      <c r="L68" s="44"/>
      <c r="M68" s="44"/>
      <c r="N68" s="44">
        <f t="shared" si="3"/>
        <v>0</v>
      </c>
      <c r="O68" s="44"/>
      <c r="P68" s="44"/>
      <c r="Q68" s="44"/>
      <c r="R68" s="44"/>
    </row>
    <row r="69" spans="1:18" s="7" customFormat="1" ht="12.75" hidden="1" customHeight="1" x14ac:dyDescent="0.2">
      <c r="A69" s="31" t="s">
        <v>154</v>
      </c>
      <c r="B69" s="121"/>
      <c r="C69" s="121"/>
      <c r="D69" s="86"/>
      <c r="E69" s="30">
        <v>5</v>
      </c>
      <c r="F69" s="125" t="s">
        <v>12</v>
      </c>
      <c r="G69" s="30" t="s">
        <v>58</v>
      </c>
      <c r="H69" s="30" t="s">
        <v>15</v>
      </c>
      <c r="I69" s="86"/>
      <c r="J69" s="44"/>
      <c r="K69" s="44"/>
      <c r="L69" s="44"/>
      <c r="M69" s="44"/>
      <c r="N69" s="44">
        <f t="shared" si="3"/>
        <v>0</v>
      </c>
      <c r="O69" s="44"/>
      <c r="P69" s="44"/>
      <c r="Q69" s="44"/>
      <c r="R69" s="44"/>
    </row>
    <row r="70" spans="1:18" s="7" customFormat="1" ht="12.75" hidden="1" customHeight="1" x14ac:dyDescent="0.2">
      <c r="A70" s="31" t="s">
        <v>155</v>
      </c>
      <c r="B70" s="121"/>
      <c r="C70" s="121"/>
      <c r="D70" s="86"/>
      <c r="E70" s="30">
        <v>5</v>
      </c>
      <c r="F70" s="30" t="s">
        <v>12</v>
      </c>
      <c r="G70" s="30" t="s">
        <v>58</v>
      </c>
      <c r="H70" s="30" t="s">
        <v>17</v>
      </c>
      <c r="I70" s="86"/>
      <c r="J70" s="44"/>
      <c r="K70" s="44"/>
      <c r="L70" s="44"/>
      <c r="M70" s="44"/>
      <c r="N70" s="44">
        <f t="shared" si="3"/>
        <v>0</v>
      </c>
      <c r="O70" s="44"/>
      <c r="P70" s="44"/>
      <c r="Q70" s="44"/>
      <c r="R70" s="44"/>
    </row>
    <row r="71" spans="1:18" s="7" customFormat="1" ht="12.75" hidden="1" customHeight="1" x14ac:dyDescent="0.2">
      <c r="A71" s="31" t="s">
        <v>62</v>
      </c>
      <c r="B71" s="121"/>
      <c r="C71" s="121"/>
      <c r="D71" s="86"/>
      <c r="E71" s="30">
        <v>5</v>
      </c>
      <c r="F71" s="125" t="s">
        <v>12</v>
      </c>
      <c r="G71" s="30" t="s">
        <v>58</v>
      </c>
      <c r="H71" s="30" t="s">
        <v>63</v>
      </c>
      <c r="I71" s="86"/>
      <c r="J71" s="44"/>
      <c r="K71" s="44"/>
      <c r="L71" s="44"/>
      <c r="M71" s="44"/>
      <c r="N71" s="44">
        <f t="shared" si="3"/>
        <v>0</v>
      </c>
      <c r="O71" s="44"/>
      <c r="P71" s="44"/>
      <c r="Q71" s="44"/>
      <c r="R71" s="44"/>
    </row>
    <row r="72" spans="1:18" s="7" customFormat="1" ht="12.75" hidden="1" customHeight="1" x14ac:dyDescent="0.2">
      <c r="A72" s="31" t="s">
        <v>64</v>
      </c>
      <c r="B72" s="121"/>
      <c r="C72" s="121"/>
      <c r="D72" s="86"/>
      <c r="E72" s="30">
        <v>5</v>
      </c>
      <c r="F72" s="125" t="s">
        <v>12</v>
      </c>
      <c r="G72" s="30" t="s">
        <v>58</v>
      </c>
      <c r="H72" s="30" t="s">
        <v>19</v>
      </c>
      <c r="I72" s="86"/>
      <c r="J72" s="44"/>
      <c r="K72" s="44"/>
      <c r="L72" s="44"/>
      <c r="M72" s="44"/>
      <c r="N72" s="44">
        <f t="shared" si="3"/>
        <v>0</v>
      </c>
      <c r="O72" s="44"/>
      <c r="P72" s="44"/>
      <c r="Q72" s="44"/>
      <c r="R72" s="44"/>
    </row>
    <row r="73" spans="1:18" s="7" customFormat="1" ht="12.75" hidden="1" customHeight="1" x14ac:dyDescent="0.2">
      <c r="A73" s="31" t="s">
        <v>156</v>
      </c>
      <c r="B73" s="121"/>
      <c r="C73" s="121"/>
      <c r="D73" s="86"/>
      <c r="E73" s="30">
        <v>5</v>
      </c>
      <c r="F73" s="125" t="s">
        <v>12</v>
      </c>
      <c r="G73" s="30" t="s">
        <v>92</v>
      </c>
      <c r="H73" s="30" t="s">
        <v>8</v>
      </c>
      <c r="I73" s="86"/>
      <c r="J73" s="44"/>
      <c r="K73" s="44"/>
      <c r="L73" s="44"/>
      <c r="M73" s="44"/>
      <c r="N73" s="44">
        <f t="shared" si="3"/>
        <v>0</v>
      </c>
      <c r="O73" s="44"/>
      <c r="P73" s="44"/>
      <c r="Q73" s="44"/>
      <c r="R73" s="44"/>
    </row>
    <row r="74" spans="1:18" s="7" customFormat="1" ht="12.75" hidden="1" customHeight="1" x14ac:dyDescent="0.2">
      <c r="A74" s="31" t="s">
        <v>65</v>
      </c>
      <c r="B74" s="121"/>
      <c r="C74" s="121"/>
      <c r="D74" s="86"/>
      <c r="E74" s="30">
        <v>5</v>
      </c>
      <c r="F74" s="125" t="s">
        <v>12</v>
      </c>
      <c r="G74" s="30" t="s">
        <v>66</v>
      </c>
      <c r="H74" s="30" t="s">
        <v>8</v>
      </c>
      <c r="I74" s="86"/>
      <c r="J74" s="44"/>
      <c r="K74" s="44"/>
      <c r="L74" s="44"/>
      <c r="M74" s="44"/>
      <c r="N74" s="44">
        <f t="shared" si="3"/>
        <v>0</v>
      </c>
      <c r="O74" s="44"/>
      <c r="P74" s="44"/>
      <c r="Q74" s="44"/>
      <c r="R74" s="44"/>
    </row>
    <row r="75" spans="1:18" s="7" customFormat="1" ht="12.75" hidden="1" customHeight="1" x14ac:dyDescent="0.2">
      <c r="A75" s="31" t="s">
        <v>67</v>
      </c>
      <c r="B75" s="121"/>
      <c r="C75" s="121"/>
      <c r="D75" s="86"/>
      <c r="E75" s="30">
        <v>5</v>
      </c>
      <c r="F75" s="125" t="s">
        <v>12</v>
      </c>
      <c r="G75" s="30" t="s">
        <v>66</v>
      </c>
      <c r="H75" s="30" t="s">
        <v>10</v>
      </c>
      <c r="I75" s="86"/>
      <c r="J75" s="44"/>
      <c r="K75" s="44"/>
      <c r="L75" s="44"/>
      <c r="M75" s="44"/>
      <c r="N75" s="44">
        <f t="shared" si="3"/>
        <v>0</v>
      </c>
      <c r="O75" s="44"/>
      <c r="P75" s="44"/>
      <c r="Q75" s="44"/>
      <c r="R75" s="44"/>
    </row>
    <row r="76" spans="1:18" s="7" customFormat="1" ht="12.75" hidden="1" customHeight="1" x14ac:dyDescent="0.2">
      <c r="A76" s="31" t="s">
        <v>157</v>
      </c>
      <c r="B76" s="121"/>
      <c r="C76" s="121"/>
      <c r="D76" s="86"/>
      <c r="E76" s="30">
        <v>5</v>
      </c>
      <c r="F76" s="125" t="s">
        <v>12</v>
      </c>
      <c r="G76" s="30" t="s">
        <v>69</v>
      </c>
      <c r="H76" s="30" t="s">
        <v>8</v>
      </c>
      <c r="I76" s="86"/>
      <c r="J76" s="44"/>
      <c r="K76" s="44"/>
      <c r="L76" s="44"/>
      <c r="M76" s="44"/>
      <c r="N76" s="44">
        <f t="shared" si="3"/>
        <v>0</v>
      </c>
      <c r="O76" s="44"/>
      <c r="P76" s="44"/>
      <c r="Q76" s="44"/>
      <c r="R76" s="44"/>
    </row>
    <row r="77" spans="1:18" s="7" customFormat="1" ht="12.75" hidden="1" customHeight="1" x14ac:dyDescent="0.2">
      <c r="A77" s="31" t="s">
        <v>158</v>
      </c>
      <c r="B77" s="121"/>
      <c r="C77" s="121"/>
      <c r="D77" s="86"/>
      <c r="E77" s="30">
        <v>5</v>
      </c>
      <c r="F77" s="125" t="s">
        <v>12</v>
      </c>
      <c r="G77" s="30" t="s">
        <v>69</v>
      </c>
      <c r="H77" s="30" t="s">
        <v>10</v>
      </c>
      <c r="I77" s="86"/>
      <c r="J77" s="44"/>
      <c r="K77" s="44"/>
      <c r="L77" s="44"/>
      <c r="M77" s="44"/>
      <c r="N77" s="44">
        <f t="shared" si="3"/>
        <v>0</v>
      </c>
      <c r="O77" s="44"/>
      <c r="P77" s="44"/>
      <c r="Q77" s="44"/>
      <c r="R77" s="44"/>
    </row>
    <row r="78" spans="1:18" s="7" customFormat="1" ht="12.75" hidden="1" customHeight="1" x14ac:dyDescent="0.2">
      <c r="A78" s="31" t="s">
        <v>68</v>
      </c>
      <c r="B78" s="121"/>
      <c r="C78" s="121"/>
      <c r="D78" s="86"/>
      <c r="E78" s="30">
        <v>5</v>
      </c>
      <c r="F78" s="125" t="s">
        <v>12</v>
      </c>
      <c r="G78" s="30" t="s">
        <v>69</v>
      </c>
      <c r="H78" s="30" t="s">
        <v>15</v>
      </c>
      <c r="I78" s="86"/>
      <c r="J78" s="44"/>
      <c r="K78" s="44"/>
      <c r="L78" s="44"/>
      <c r="M78" s="44"/>
      <c r="N78" s="44">
        <f t="shared" si="3"/>
        <v>0</v>
      </c>
      <c r="O78" s="44"/>
      <c r="P78" s="44"/>
      <c r="Q78" s="44"/>
      <c r="R78" s="44"/>
    </row>
    <row r="79" spans="1:18" s="7" customFormat="1" ht="12.75" hidden="1" customHeight="1" x14ac:dyDescent="0.2">
      <c r="A79" s="31" t="s">
        <v>159</v>
      </c>
      <c r="B79" s="121"/>
      <c r="C79" s="121"/>
      <c r="D79" s="86"/>
      <c r="E79" s="30">
        <v>5</v>
      </c>
      <c r="F79" s="125" t="s">
        <v>12</v>
      </c>
      <c r="G79" s="30" t="s">
        <v>162</v>
      </c>
      <c r="H79" s="30" t="s">
        <v>8</v>
      </c>
      <c r="I79" s="86"/>
      <c r="J79" s="44"/>
      <c r="K79" s="44"/>
      <c r="L79" s="44"/>
      <c r="M79" s="44"/>
      <c r="N79" s="44">
        <f t="shared" si="3"/>
        <v>0</v>
      </c>
      <c r="O79" s="44"/>
      <c r="P79" s="44"/>
      <c r="Q79" s="44"/>
      <c r="R79" s="44"/>
    </row>
    <row r="80" spans="1:18" s="7" customFormat="1" ht="12.75" hidden="1" customHeight="1" x14ac:dyDescent="0.2">
      <c r="A80" s="31" t="s">
        <v>160</v>
      </c>
      <c r="B80" s="121"/>
      <c r="C80" s="121"/>
      <c r="D80" s="86"/>
      <c r="E80" s="30">
        <v>5</v>
      </c>
      <c r="F80" s="125" t="s">
        <v>12</v>
      </c>
      <c r="G80" s="30" t="s">
        <v>162</v>
      </c>
      <c r="H80" s="122" t="s">
        <v>48</v>
      </c>
      <c r="I80" s="86"/>
      <c r="J80" s="44"/>
      <c r="K80" s="44"/>
      <c r="L80" s="44"/>
      <c r="M80" s="44"/>
      <c r="N80" s="44">
        <f t="shared" si="3"/>
        <v>0</v>
      </c>
      <c r="O80" s="44"/>
      <c r="P80" s="44"/>
      <c r="Q80" s="44"/>
      <c r="R80" s="44"/>
    </row>
    <row r="81" spans="1:18" s="7" customFormat="1" ht="12.75" hidden="1" customHeight="1" x14ac:dyDescent="0.2">
      <c r="A81" s="31" t="s">
        <v>70</v>
      </c>
      <c r="B81" s="121"/>
      <c r="C81" s="121"/>
      <c r="D81" s="86"/>
      <c r="E81" s="30">
        <v>5</v>
      </c>
      <c r="F81" s="125" t="s">
        <v>12</v>
      </c>
      <c r="G81" s="30" t="s">
        <v>162</v>
      </c>
      <c r="H81" s="30" t="s">
        <v>10</v>
      </c>
      <c r="I81" s="86"/>
      <c r="J81" s="44"/>
      <c r="K81" s="44"/>
      <c r="L81" s="44"/>
      <c r="M81" s="44"/>
      <c r="N81" s="44">
        <f t="shared" si="3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161</v>
      </c>
      <c r="B82" s="121"/>
      <c r="C82" s="121"/>
      <c r="D82" s="86"/>
      <c r="E82" s="30">
        <v>5</v>
      </c>
      <c r="F82" s="125" t="s">
        <v>12</v>
      </c>
      <c r="G82" s="30" t="s">
        <v>162</v>
      </c>
      <c r="H82" s="30" t="s">
        <v>15</v>
      </c>
      <c r="I82" s="86"/>
      <c r="J82" s="44"/>
      <c r="K82" s="44"/>
      <c r="L82" s="44"/>
      <c r="M82" s="44"/>
      <c r="N82" s="44">
        <f t="shared" si="3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71</v>
      </c>
      <c r="B83" s="121"/>
      <c r="C83" s="121"/>
      <c r="D83" s="86"/>
      <c r="E83" s="30">
        <v>5</v>
      </c>
      <c r="F83" s="125" t="s">
        <v>12</v>
      </c>
      <c r="G83" s="30" t="s">
        <v>69</v>
      </c>
      <c r="H83" s="30" t="s">
        <v>48</v>
      </c>
      <c r="I83" s="86"/>
      <c r="J83" s="44"/>
      <c r="K83" s="44"/>
      <c r="L83" s="44"/>
      <c r="M83" s="44"/>
      <c r="N83" s="44">
        <f t="shared" si="3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163</v>
      </c>
      <c r="B84" s="121"/>
      <c r="C84" s="121"/>
      <c r="D84" s="86"/>
      <c r="E84" s="30">
        <v>5</v>
      </c>
      <c r="F84" s="125" t="s">
        <v>12</v>
      </c>
      <c r="G84" s="30" t="s">
        <v>73</v>
      </c>
      <c r="H84" s="30" t="s">
        <v>10</v>
      </c>
      <c r="I84" s="86"/>
      <c r="J84" s="44"/>
      <c r="K84" s="44"/>
      <c r="L84" s="44"/>
      <c r="M84" s="44"/>
      <c r="N84" s="44">
        <f t="shared" si="3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164</v>
      </c>
      <c r="B85" s="121"/>
      <c r="C85" s="121"/>
      <c r="D85" s="86"/>
      <c r="E85" s="30">
        <v>5</v>
      </c>
      <c r="F85" s="125" t="s">
        <v>12</v>
      </c>
      <c r="G85" s="30" t="s">
        <v>73</v>
      </c>
      <c r="H85" s="30" t="s">
        <v>15</v>
      </c>
      <c r="I85" s="86"/>
      <c r="J85" s="44"/>
      <c r="K85" s="44"/>
      <c r="L85" s="44"/>
      <c r="M85" s="44"/>
      <c r="N85" s="44">
        <f t="shared" si="3"/>
        <v>0</v>
      </c>
      <c r="O85" s="44"/>
      <c r="P85" s="44"/>
      <c r="Q85" s="44"/>
      <c r="R85" s="44"/>
    </row>
    <row r="86" spans="1:18" s="7" customFormat="1" ht="12.75" hidden="1" customHeight="1" x14ac:dyDescent="0.2">
      <c r="A86" s="31" t="s">
        <v>165</v>
      </c>
      <c r="B86" s="121"/>
      <c r="C86" s="121"/>
      <c r="D86" s="86"/>
      <c r="E86" s="30">
        <v>5</v>
      </c>
      <c r="F86" s="125" t="s">
        <v>12</v>
      </c>
      <c r="G86" s="30" t="s">
        <v>73</v>
      </c>
      <c r="H86" s="30" t="s">
        <v>17</v>
      </c>
      <c r="I86" s="86"/>
      <c r="J86" s="44"/>
      <c r="K86" s="44"/>
      <c r="L86" s="44"/>
      <c r="M86" s="44"/>
      <c r="N86" s="44">
        <f t="shared" si="3"/>
        <v>0</v>
      </c>
      <c r="O86" s="44"/>
      <c r="P86" s="44"/>
      <c r="Q86" s="44"/>
      <c r="R86" s="44"/>
    </row>
    <row r="87" spans="1:18" s="7" customFormat="1" ht="12.75" hidden="1" customHeight="1" x14ac:dyDescent="0.2">
      <c r="A87" s="31" t="s">
        <v>166</v>
      </c>
      <c r="B87" s="121"/>
      <c r="C87" s="121"/>
      <c r="D87" s="86"/>
      <c r="E87" s="30">
        <v>5</v>
      </c>
      <c r="F87" s="125" t="s">
        <v>12</v>
      </c>
      <c r="G87" s="30" t="s">
        <v>73</v>
      </c>
      <c r="H87" s="30" t="s">
        <v>8</v>
      </c>
      <c r="I87" s="86"/>
      <c r="J87" s="44"/>
      <c r="K87" s="44"/>
      <c r="L87" s="44"/>
      <c r="M87" s="44"/>
      <c r="N87" s="44">
        <f t="shared" si="3"/>
        <v>0</v>
      </c>
      <c r="O87" s="44"/>
      <c r="P87" s="44"/>
      <c r="Q87" s="44"/>
      <c r="R87" s="44"/>
    </row>
    <row r="88" spans="1:18" s="7" customFormat="1" ht="12.75" hidden="1" customHeight="1" x14ac:dyDescent="0.2">
      <c r="A88" s="31" t="s">
        <v>167</v>
      </c>
      <c r="B88" s="121"/>
      <c r="C88" s="121"/>
      <c r="D88" s="86"/>
      <c r="E88" s="30">
        <v>5</v>
      </c>
      <c r="F88" s="125" t="s">
        <v>12</v>
      </c>
      <c r="G88" s="30" t="s">
        <v>73</v>
      </c>
      <c r="H88" s="30" t="s">
        <v>44</v>
      </c>
      <c r="I88" s="86"/>
      <c r="J88" s="44"/>
      <c r="K88" s="44"/>
      <c r="L88" s="44"/>
      <c r="M88" s="44"/>
      <c r="N88" s="44">
        <f t="shared" si="3"/>
        <v>0</v>
      </c>
      <c r="O88" s="44"/>
      <c r="P88" s="44"/>
      <c r="Q88" s="44"/>
      <c r="R88" s="44"/>
    </row>
    <row r="89" spans="1:18" s="7" customFormat="1" ht="12.75" hidden="1" customHeight="1" x14ac:dyDescent="0.2">
      <c r="A89" s="31" t="s">
        <v>72</v>
      </c>
      <c r="B89" s="121"/>
      <c r="C89" s="121"/>
      <c r="D89" s="86"/>
      <c r="E89" s="30">
        <v>5</v>
      </c>
      <c r="F89" s="125" t="s">
        <v>12</v>
      </c>
      <c r="G89" s="30" t="s">
        <v>73</v>
      </c>
      <c r="H89" s="30" t="s">
        <v>63</v>
      </c>
      <c r="I89" s="86"/>
      <c r="J89" s="44"/>
      <c r="K89" s="44"/>
      <c r="L89" s="44"/>
      <c r="M89" s="44"/>
      <c r="N89" s="44">
        <f t="shared" si="3"/>
        <v>0</v>
      </c>
      <c r="O89" s="44"/>
      <c r="P89" s="44"/>
      <c r="Q89" s="44"/>
      <c r="R89" s="44"/>
    </row>
    <row r="90" spans="1:18" s="7" customFormat="1" ht="12.75" hidden="1" customHeight="1" x14ac:dyDescent="0.2">
      <c r="A90" s="31" t="s">
        <v>74</v>
      </c>
      <c r="B90" s="121"/>
      <c r="C90" s="121"/>
      <c r="D90" s="86"/>
      <c r="E90" s="30">
        <v>5</v>
      </c>
      <c r="F90" s="125" t="s">
        <v>12</v>
      </c>
      <c r="G90" s="30" t="s">
        <v>73</v>
      </c>
      <c r="H90" s="30" t="s">
        <v>19</v>
      </c>
      <c r="I90" s="86"/>
      <c r="J90" s="44"/>
      <c r="K90" s="44"/>
      <c r="L90" s="44"/>
      <c r="M90" s="44"/>
      <c r="N90" s="44">
        <f t="shared" si="3"/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75</v>
      </c>
      <c r="B91" s="121"/>
      <c r="C91" s="121"/>
      <c r="D91" s="86"/>
      <c r="E91" s="30">
        <v>5</v>
      </c>
      <c r="F91" s="125" t="s">
        <v>12</v>
      </c>
      <c r="G91" s="30" t="s">
        <v>73</v>
      </c>
      <c r="H91" s="30" t="s">
        <v>59</v>
      </c>
      <c r="I91" s="86"/>
      <c r="J91" s="44"/>
      <c r="K91" s="44"/>
      <c r="L91" s="44"/>
      <c r="M91" s="44"/>
      <c r="N91" s="44">
        <f t="shared" si="3"/>
        <v>0</v>
      </c>
      <c r="O91" s="44"/>
      <c r="P91" s="44"/>
      <c r="Q91" s="44"/>
      <c r="R91" s="44"/>
    </row>
    <row r="92" spans="1:18" s="7" customFormat="1" ht="12.75" hidden="1" customHeight="1" x14ac:dyDescent="0.2">
      <c r="A92" s="31" t="s">
        <v>76</v>
      </c>
      <c r="B92" s="121"/>
      <c r="C92" s="121"/>
      <c r="D92" s="86"/>
      <c r="E92" s="30">
        <v>5</v>
      </c>
      <c r="F92" s="125" t="s">
        <v>12</v>
      </c>
      <c r="G92" s="30" t="s">
        <v>73</v>
      </c>
      <c r="H92" s="30" t="s">
        <v>48</v>
      </c>
      <c r="I92" s="86"/>
      <c r="J92" s="44"/>
      <c r="K92" s="44"/>
      <c r="L92" s="44"/>
      <c r="M92" s="44"/>
      <c r="N92" s="44">
        <f t="shared" si="3"/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164</v>
      </c>
      <c r="B93" s="121"/>
      <c r="C93" s="121"/>
      <c r="D93" s="86"/>
      <c r="E93" s="30">
        <v>5</v>
      </c>
      <c r="F93" s="125" t="s">
        <v>12</v>
      </c>
      <c r="G93" s="30" t="s">
        <v>73</v>
      </c>
      <c r="H93" s="30" t="s">
        <v>15</v>
      </c>
      <c r="I93" s="86"/>
      <c r="J93" s="44"/>
      <c r="K93" s="44"/>
      <c r="L93" s="44"/>
      <c r="M93" s="44"/>
      <c r="N93" s="44">
        <f t="shared" si="3"/>
        <v>0</v>
      </c>
      <c r="O93" s="44"/>
      <c r="P93" s="44"/>
      <c r="Q93" s="44"/>
      <c r="R93" s="44"/>
    </row>
    <row r="94" spans="1:18" s="7" customFormat="1" ht="12.75" hidden="1" customHeight="1" x14ac:dyDescent="0.2">
      <c r="A94" s="31" t="s">
        <v>268</v>
      </c>
      <c r="B94" s="121"/>
      <c r="C94" s="121"/>
      <c r="D94" s="86"/>
      <c r="E94" s="261" t="s">
        <v>351</v>
      </c>
      <c r="F94" s="261"/>
      <c r="G94" s="261"/>
      <c r="H94" s="261"/>
      <c r="I94" s="86"/>
      <c r="J94" s="44"/>
      <c r="K94" s="44"/>
      <c r="L94" s="44"/>
      <c r="M94" s="44"/>
      <c r="N94" s="44">
        <f t="shared" si="3"/>
        <v>0</v>
      </c>
      <c r="O94" s="44"/>
      <c r="P94" s="44"/>
      <c r="Q94" s="44"/>
      <c r="R94" s="44"/>
    </row>
    <row r="95" spans="1:18" s="7" customFormat="1" ht="12.75" hidden="1" customHeight="1" x14ac:dyDescent="0.2">
      <c r="A95" s="31" t="s">
        <v>79</v>
      </c>
      <c r="B95" s="121"/>
      <c r="C95" s="121"/>
      <c r="D95" s="86"/>
      <c r="E95" s="261" t="s">
        <v>352</v>
      </c>
      <c r="F95" s="261"/>
      <c r="G95" s="261"/>
      <c r="H95" s="261"/>
      <c r="I95" s="86"/>
      <c r="J95" s="44"/>
      <c r="K95" s="44"/>
      <c r="L95" s="44"/>
      <c r="M95" s="44"/>
      <c r="N95" s="44">
        <f t="shared" si="3"/>
        <v>0</v>
      </c>
      <c r="O95" s="44"/>
      <c r="P95" s="44"/>
      <c r="Q95" s="44"/>
      <c r="R95" s="44"/>
    </row>
    <row r="96" spans="1:18" s="7" customFormat="1" ht="12.75" hidden="1" customHeight="1" x14ac:dyDescent="0.2">
      <c r="A96" s="31" t="s">
        <v>168</v>
      </c>
      <c r="B96" s="121"/>
      <c r="C96" s="121"/>
      <c r="D96" s="86"/>
      <c r="E96" s="30">
        <v>5</v>
      </c>
      <c r="F96" s="125" t="s">
        <v>12</v>
      </c>
      <c r="G96" s="30" t="s">
        <v>78</v>
      </c>
      <c r="H96" s="125" t="s">
        <v>59</v>
      </c>
      <c r="I96" s="86"/>
      <c r="J96" s="44"/>
      <c r="K96" s="44"/>
      <c r="L96" s="44"/>
      <c r="M96" s="44"/>
      <c r="N96" s="44">
        <f t="shared" si="3"/>
        <v>0</v>
      </c>
      <c r="O96" s="44"/>
      <c r="P96" s="44"/>
      <c r="Q96" s="44"/>
      <c r="R96" s="44"/>
    </row>
    <row r="97" spans="1:18" s="7" customFormat="1" ht="12.75" hidden="1" customHeight="1" x14ac:dyDescent="0.2">
      <c r="A97" s="31" t="s">
        <v>169</v>
      </c>
      <c r="B97" s="121"/>
      <c r="C97" s="121"/>
      <c r="D97" s="86"/>
      <c r="E97" s="30">
        <v>5</v>
      </c>
      <c r="F97" s="125" t="s">
        <v>12</v>
      </c>
      <c r="G97" s="30" t="s">
        <v>78</v>
      </c>
      <c r="H97" s="125" t="s">
        <v>19</v>
      </c>
      <c r="I97" s="86"/>
      <c r="J97" s="44"/>
      <c r="K97" s="44"/>
      <c r="L97" s="44"/>
      <c r="M97" s="44"/>
      <c r="N97" s="44">
        <f t="shared" si="3"/>
        <v>0</v>
      </c>
      <c r="O97" s="44"/>
      <c r="P97" s="44"/>
      <c r="Q97" s="44"/>
      <c r="R97" s="44"/>
    </row>
    <row r="98" spans="1:18" s="7" customFormat="1" ht="12.75" hidden="1" customHeight="1" x14ac:dyDescent="0.2">
      <c r="A98" s="31" t="s">
        <v>170</v>
      </c>
      <c r="B98" s="121"/>
      <c r="C98" s="121"/>
      <c r="D98" s="86"/>
      <c r="E98" s="30">
        <v>5</v>
      </c>
      <c r="F98" s="125" t="s">
        <v>12</v>
      </c>
      <c r="G98" s="30" t="s">
        <v>78</v>
      </c>
      <c r="H98" s="125" t="s">
        <v>81</v>
      </c>
      <c r="I98" s="86"/>
      <c r="J98" s="44"/>
      <c r="K98" s="44"/>
      <c r="L98" s="44"/>
      <c r="M98" s="44"/>
      <c r="N98" s="44">
        <f t="shared" si="3"/>
        <v>0</v>
      </c>
      <c r="O98" s="44"/>
      <c r="P98" s="44"/>
      <c r="Q98" s="44"/>
      <c r="R98" s="44"/>
    </row>
    <row r="99" spans="1:18" s="7" customFormat="1" ht="12.75" hidden="1" customHeight="1" x14ac:dyDescent="0.2">
      <c r="A99" s="31" t="s">
        <v>255</v>
      </c>
      <c r="B99" s="121"/>
      <c r="C99" s="121"/>
      <c r="D99" s="86"/>
      <c r="E99" s="30">
        <v>5</v>
      </c>
      <c r="F99" s="125" t="s">
        <v>12</v>
      </c>
      <c r="G99" s="30" t="s">
        <v>78</v>
      </c>
      <c r="H99" s="121">
        <v>990</v>
      </c>
      <c r="I99" s="86"/>
      <c r="J99" s="44"/>
      <c r="K99" s="44"/>
      <c r="L99" s="44"/>
      <c r="M99" s="44"/>
      <c r="N99" s="44"/>
      <c r="O99" s="44"/>
      <c r="P99" s="44"/>
      <c r="Q99" s="44"/>
      <c r="R99" s="44"/>
    </row>
    <row r="100" spans="1:18" s="7" customFormat="1" ht="12.75" hidden="1" customHeight="1" x14ac:dyDescent="0.2">
      <c r="A100" s="31" t="s">
        <v>82</v>
      </c>
      <c r="B100" s="121"/>
      <c r="C100" s="121"/>
      <c r="D100" s="86"/>
      <c r="E100" s="30">
        <v>5</v>
      </c>
      <c r="F100" s="125" t="s">
        <v>12</v>
      </c>
      <c r="G100" s="30" t="s">
        <v>83</v>
      </c>
      <c r="H100" s="125" t="s">
        <v>8</v>
      </c>
      <c r="I100" s="86"/>
      <c r="J100" s="44"/>
      <c r="K100" s="44"/>
      <c r="L100" s="44"/>
      <c r="M100" s="44"/>
      <c r="N100" s="44">
        <f t="shared" si="3"/>
        <v>0</v>
      </c>
      <c r="O100" s="44"/>
      <c r="P100" s="44"/>
      <c r="Q100" s="44"/>
      <c r="R100" s="44"/>
    </row>
    <row r="101" spans="1:18" s="7" customFormat="1" ht="12.75" hidden="1" customHeight="1" x14ac:dyDescent="0.2">
      <c r="A101" s="31" t="s">
        <v>84</v>
      </c>
      <c r="B101" s="121"/>
      <c r="C101" s="121"/>
      <c r="D101" s="86"/>
      <c r="E101" s="30">
        <v>5</v>
      </c>
      <c r="F101" s="125" t="s">
        <v>12</v>
      </c>
      <c r="G101" s="30" t="s">
        <v>83</v>
      </c>
      <c r="H101" s="125" t="s">
        <v>10</v>
      </c>
      <c r="I101" s="86"/>
      <c r="J101" s="44"/>
      <c r="K101" s="44"/>
      <c r="L101" s="44"/>
      <c r="M101" s="44"/>
      <c r="N101" s="44">
        <f t="shared" si="3"/>
        <v>0</v>
      </c>
      <c r="O101" s="44"/>
      <c r="P101" s="44"/>
      <c r="Q101" s="44"/>
      <c r="R101" s="44"/>
    </row>
    <row r="102" spans="1:18" s="7" customFormat="1" ht="12.75" hidden="1" customHeight="1" x14ac:dyDescent="0.2">
      <c r="A102" s="31" t="s">
        <v>85</v>
      </c>
      <c r="B102" s="121"/>
      <c r="C102" s="121"/>
      <c r="D102" s="86"/>
      <c r="E102" s="30">
        <v>5</v>
      </c>
      <c r="F102" s="125" t="s">
        <v>12</v>
      </c>
      <c r="G102" s="30" t="s">
        <v>83</v>
      </c>
      <c r="H102" s="125" t="s">
        <v>15</v>
      </c>
      <c r="I102" s="86"/>
      <c r="J102" s="44"/>
      <c r="K102" s="44"/>
      <c r="L102" s="44"/>
      <c r="M102" s="44"/>
      <c r="N102" s="44">
        <f t="shared" si="3"/>
        <v>0</v>
      </c>
      <c r="O102" s="44"/>
      <c r="P102" s="44"/>
      <c r="Q102" s="44"/>
      <c r="R102" s="44"/>
    </row>
    <row r="103" spans="1:18" s="7" customFormat="1" ht="12.75" hidden="1" customHeight="1" x14ac:dyDescent="0.2">
      <c r="A103" s="31" t="s">
        <v>171</v>
      </c>
      <c r="B103" s="121"/>
      <c r="C103" s="121"/>
      <c r="D103" s="86"/>
      <c r="E103" s="30">
        <v>5</v>
      </c>
      <c r="F103" s="125" t="s">
        <v>12</v>
      </c>
      <c r="G103" s="30" t="s">
        <v>173</v>
      </c>
      <c r="H103" s="125" t="s">
        <v>8</v>
      </c>
      <c r="I103" s="86"/>
      <c r="J103" s="44"/>
      <c r="K103" s="44"/>
      <c r="L103" s="44"/>
      <c r="M103" s="44"/>
      <c r="N103" s="44">
        <f t="shared" si="3"/>
        <v>0</v>
      </c>
      <c r="O103" s="44"/>
      <c r="P103" s="44"/>
      <c r="Q103" s="44"/>
      <c r="R103" s="44"/>
    </row>
    <row r="104" spans="1:18" s="7" customFormat="1" ht="12.75" hidden="1" customHeight="1" x14ac:dyDescent="0.2">
      <c r="A104" s="31" t="s">
        <v>172</v>
      </c>
      <c r="B104" s="121"/>
      <c r="C104" s="121"/>
      <c r="D104" s="86"/>
      <c r="E104" s="30">
        <v>5</v>
      </c>
      <c r="F104" s="125" t="s">
        <v>12</v>
      </c>
      <c r="G104" s="30" t="s">
        <v>173</v>
      </c>
      <c r="H104" s="125" t="s">
        <v>10</v>
      </c>
      <c r="I104" s="86"/>
      <c r="J104" s="44"/>
      <c r="K104" s="44"/>
      <c r="L104" s="44"/>
      <c r="M104" s="44"/>
      <c r="N104" s="44">
        <f t="shared" si="3"/>
        <v>0</v>
      </c>
      <c r="O104" s="44"/>
      <c r="P104" s="44"/>
      <c r="Q104" s="44"/>
      <c r="R104" s="44"/>
    </row>
    <row r="105" spans="1:18" s="7" customFormat="1" ht="12.75" hidden="1" customHeight="1" x14ac:dyDescent="0.2">
      <c r="A105" s="31" t="s">
        <v>86</v>
      </c>
      <c r="B105" s="121"/>
      <c r="C105" s="121"/>
      <c r="D105" s="86"/>
      <c r="E105" s="30">
        <v>5</v>
      </c>
      <c r="F105" s="125" t="s">
        <v>12</v>
      </c>
      <c r="G105" s="30" t="s">
        <v>173</v>
      </c>
      <c r="H105" s="125" t="s">
        <v>15</v>
      </c>
      <c r="I105" s="86"/>
      <c r="J105" s="44"/>
      <c r="K105" s="44"/>
      <c r="L105" s="44"/>
      <c r="M105" s="44"/>
      <c r="N105" s="44">
        <f t="shared" si="3"/>
        <v>0</v>
      </c>
      <c r="O105" s="44"/>
      <c r="P105" s="44"/>
      <c r="Q105" s="44"/>
      <c r="R105" s="44"/>
    </row>
    <row r="106" spans="1:18" s="7" customFormat="1" ht="12.75" hidden="1" customHeight="1" x14ac:dyDescent="0.2">
      <c r="A106" s="31" t="s">
        <v>61</v>
      </c>
      <c r="B106" s="121"/>
      <c r="C106" s="121"/>
      <c r="D106" s="86"/>
      <c r="E106" s="261" t="s">
        <v>354</v>
      </c>
      <c r="F106" s="261"/>
      <c r="G106" s="261"/>
      <c r="H106" s="261"/>
      <c r="I106" s="86"/>
      <c r="J106" s="44"/>
      <c r="K106" s="44"/>
      <c r="L106" s="44"/>
      <c r="M106" s="44"/>
      <c r="N106" s="44">
        <f t="shared" si="3"/>
        <v>0</v>
      </c>
      <c r="O106" s="44"/>
      <c r="P106" s="44"/>
      <c r="Q106" s="44"/>
      <c r="R106" s="44"/>
    </row>
    <row r="107" spans="1:18" s="7" customFormat="1" ht="12.75" hidden="1" customHeight="1" x14ac:dyDescent="0.2">
      <c r="A107" s="31" t="s">
        <v>80</v>
      </c>
      <c r="B107" s="121"/>
      <c r="C107" s="121"/>
      <c r="D107" s="86"/>
      <c r="E107" s="261" t="s">
        <v>359</v>
      </c>
      <c r="F107" s="261"/>
      <c r="G107" s="261"/>
      <c r="H107" s="261"/>
      <c r="I107" s="86"/>
      <c r="J107" s="44"/>
      <c r="K107" s="44"/>
      <c r="L107" s="44"/>
      <c r="M107" s="44"/>
      <c r="N107" s="44">
        <f t="shared" si="3"/>
        <v>0</v>
      </c>
      <c r="O107" s="44"/>
      <c r="P107" s="44"/>
      <c r="Q107" s="44"/>
      <c r="R107" s="44"/>
    </row>
    <row r="108" spans="1:18" s="7" customFormat="1" ht="15" customHeight="1" x14ac:dyDescent="0.2">
      <c r="A108" s="31" t="s">
        <v>245</v>
      </c>
      <c r="B108" s="121"/>
      <c r="C108" s="121"/>
      <c r="D108" s="86"/>
      <c r="E108" s="261" t="s">
        <v>360</v>
      </c>
      <c r="F108" s="261"/>
      <c r="G108" s="261"/>
      <c r="H108" s="261"/>
      <c r="I108" s="86"/>
      <c r="J108" s="44"/>
      <c r="K108" s="44"/>
      <c r="L108" s="44"/>
      <c r="M108" s="44"/>
      <c r="N108" s="44">
        <f t="shared" si="3"/>
        <v>15000</v>
      </c>
      <c r="O108" s="44"/>
      <c r="P108" s="44">
        <v>15000</v>
      </c>
      <c r="Q108" s="44"/>
      <c r="R108" s="44">
        <v>16100</v>
      </c>
    </row>
    <row r="109" spans="1:18" s="7" customFormat="1" ht="18.95" customHeight="1" x14ac:dyDescent="0.2">
      <c r="A109" s="276" t="s">
        <v>190</v>
      </c>
      <c r="B109" s="276"/>
      <c r="C109" s="276"/>
      <c r="J109" s="136">
        <f>SUM(J48:J108)</f>
        <v>712428.42999999993</v>
      </c>
      <c r="K109" s="137"/>
      <c r="L109" s="136">
        <f>SUM(L48:L108)</f>
        <v>815586.6</v>
      </c>
      <c r="M109" s="34"/>
      <c r="N109" s="136">
        <f>SUM(N48:N108)</f>
        <v>3513620</v>
      </c>
      <c r="O109" s="34"/>
      <c r="P109" s="136">
        <f>SUM(P48:P108)</f>
        <v>4329206.5999999996</v>
      </c>
      <c r="Q109" s="34"/>
      <c r="R109" s="136">
        <f>SUM(R48:R108)</f>
        <v>3586586</v>
      </c>
    </row>
    <row r="110" spans="1:18" s="7" customFormat="1" ht="6" customHeight="1" x14ac:dyDescent="0.2">
      <c r="A110" s="19"/>
      <c r="B110" s="19"/>
      <c r="C110" s="19"/>
      <c r="J110" s="18"/>
      <c r="K110" s="18"/>
    </row>
    <row r="111" spans="1:18" s="7" customFormat="1" ht="12" hidden="1" customHeight="1" x14ac:dyDescent="0.2">
      <c r="A111" s="63" t="s">
        <v>188</v>
      </c>
    </row>
    <row r="112" spans="1:18" s="7" customFormat="1" ht="12" hidden="1" customHeight="1" x14ac:dyDescent="0.2">
      <c r="A112" s="75" t="s">
        <v>108</v>
      </c>
      <c r="E112" s="98">
        <v>5</v>
      </c>
      <c r="F112" s="99" t="s">
        <v>28</v>
      </c>
      <c r="G112" s="98" t="s">
        <v>7</v>
      </c>
      <c r="H112" s="98" t="s">
        <v>17</v>
      </c>
    </row>
    <row r="113" spans="1:18" s="7" customFormat="1" ht="12" hidden="1" customHeight="1" x14ac:dyDescent="0.2">
      <c r="A113" s="75" t="s">
        <v>179</v>
      </c>
      <c r="E113" s="98">
        <v>5</v>
      </c>
      <c r="F113" s="99" t="s">
        <v>28</v>
      </c>
      <c r="G113" s="98" t="s">
        <v>7</v>
      </c>
      <c r="H113" s="98" t="s">
        <v>63</v>
      </c>
    </row>
    <row r="114" spans="1:18" s="7" customFormat="1" ht="12" hidden="1" customHeight="1" x14ac:dyDescent="0.2">
      <c r="A114" s="75" t="s">
        <v>180</v>
      </c>
      <c r="E114" s="98">
        <v>5</v>
      </c>
      <c r="F114" s="99" t="s">
        <v>28</v>
      </c>
      <c r="G114" s="98" t="s">
        <v>7</v>
      </c>
      <c r="H114" s="100" t="s">
        <v>48</v>
      </c>
    </row>
    <row r="115" spans="1:18" s="7" customFormat="1" ht="12" hidden="1" customHeight="1" x14ac:dyDescent="0.2">
      <c r="A115" s="75" t="s">
        <v>180</v>
      </c>
      <c r="E115" s="98">
        <v>5</v>
      </c>
      <c r="F115" s="99" t="s">
        <v>28</v>
      </c>
      <c r="G115" s="98" t="s">
        <v>7</v>
      </c>
      <c r="H115" s="100" t="s">
        <v>48</v>
      </c>
    </row>
    <row r="116" spans="1:18" s="7" customFormat="1" ht="12" hidden="1" customHeight="1" x14ac:dyDescent="0.2">
      <c r="A116" s="75" t="s">
        <v>181</v>
      </c>
      <c r="E116" s="98">
        <v>5</v>
      </c>
      <c r="F116" s="99" t="s">
        <v>28</v>
      </c>
      <c r="G116" s="98" t="s">
        <v>7</v>
      </c>
      <c r="H116" s="98" t="s">
        <v>10</v>
      </c>
    </row>
    <row r="117" spans="1:18" s="7" customFormat="1" ht="12" hidden="1" customHeight="1" x14ac:dyDescent="0.2">
      <c r="A117" s="75" t="s">
        <v>180</v>
      </c>
      <c r="E117" s="98">
        <v>5</v>
      </c>
      <c r="F117" s="99" t="s">
        <v>28</v>
      </c>
      <c r="G117" s="98" t="s">
        <v>7</v>
      </c>
      <c r="H117" s="100" t="s">
        <v>48</v>
      </c>
    </row>
    <row r="118" spans="1:18" s="7" customFormat="1" ht="12" hidden="1" customHeight="1" x14ac:dyDescent="0.2">
      <c r="A118" s="75" t="s">
        <v>182</v>
      </c>
      <c r="E118" s="98">
        <v>5</v>
      </c>
      <c r="F118" s="99" t="s">
        <v>28</v>
      </c>
      <c r="G118" s="98" t="s">
        <v>7</v>
      </c>
      <c r="H118" s="98" t="s">
        <v>8</v>
      </c>
    </row>
    <row r="119" spans="1:18" s="7" customFormat="1" ht="12" hidden="1" customHeight="1" x14ac:dyDescent="0.2">
      <c r="A119" s="75" t="s">
        <v>183</v>
      </c>
      <c r="E119" s="98">
        <v>5</v>
      </c>
      <c r="F119" s="99" t="s">
        <v>28</v>
      </c>
      <c r="G119" s="98" t="s">
        <v>7</v>
      </c>
      <c r="H119" s="98" t="s">
        <v>15</v>
      </c>
    </row>
    <row r="120" spans="1:18" s="7" customFormat="1" ht="18.95" hidden="1" customHeight="1" x14ac:dyDescent="0.2">
      <c r="A120" s="58" t="s">
        <v>184</v>
      </c>
      <c r="J120" s="59">
        <f>SUM(J112:J119)</f>
        <v>0</v>
      </c>
      <c r="K120" s="25"/>
      <c r="L120" s="59">
        <f>SUM(L112:L119)</f>
        <v>0</v>
      </c>
      <c r="M120" s="25"/>
      <c r="N120" s="59">
        <f>SUM(N112:N119)</f>
        <v>0</v>
      </c>
      <c r="O120" s="25"/>
      <c r="P120" s="59">
        <f>SUM(P112:P119)</f>
        <v>0</v>
      </c>
      <c r="Q120" s="25"/>
      <c r="R120" s="59">
        <f>SUM(R112:R119)</f>
        <v>0</v>
      </c>
    </row>
    <row r="121" spans="1:18" s="7" customFormat="1" ht="12.75" customHeight="1" x14ac:dyDescent="0.2">
      <c r="A121" s="62" t="s">
        <v>189</v>
      </c>
      <c r="B121" s="11"/>
      <c r="C121" s="11"/>
    </row>
    <row r="122" spans="1:18" s="7" customFormat="1" ht="12.75" hidden="1" customHeight="1" x14ac:dyDescent="0.2">
      <c r="A122" s="11" t="s">
        <v>88</v>
      </c>
      <c r="B122" s="22"/>
      <c r="C122" s="22"/>
    </row>
    <row r="123" spans="1:18" s="7" customFormat="1" ht="12.75" hidden="1" customHeight="1" x14ac:dyDescent="0.2">
      <c r="A123" s="64" t="s">
        <v>89</v>
      </c>
      <c r="B123" s="9"/>
      <c r="C123" s="9"/>
      <c r="E123" s="98">
        <v>1</v>
      </c>
      <c r="F123" s="99" t="s">
        <v>12</v>
      </c>
      <c r="G123" s="98" t="s">
        <v>53</v>
      </c>
      <c r="H123" s="100" t="s">
        <v>10</v>
      </c>
    </row>
    <row r="124" spans="1:18" s="7" customFormat="1" ht="12.75" hidden="1" customHeight="1" x14ac:dyDescent="0.2">
      <c r="A124" s="75" t="s">
        <v>91</v>
      </c>
      <c r="B124" s="97"/>
      <c r="C124" s="97"/>
      <c r="E124" s="98">
        <v>1</v>
      </c>
      <c r="F124" s="99" t="s">
        <v>92</v>
      </c>
      <c r="G124" s="98" t="s">
        <v>7</v>
      </c>
      <c r="H124" s="98" t="s">
        <v>8</v>
      </c>
    </row>
    <row r="125" spans="1:18" s="7" customFormat="1" ht="12.75" hidden="1" customHeight="1" x14ac:dyDescent="0.2">
      <c r="A125" s="75" t="s">
        <v>93</v>
      </c>
      <c r="B125" s="97"/>
      <c r="C125" s="97"/>
      <c r="E125" s="98">
        <v>1</v>
      </c>
      <c r="F125" s="99" t="s">
        <v>92</v>
      </c>
      <c r="G125" s="98" t="s">
        <v>33</v>
      </c>
      <c r="H125" s="98" t="s">
        <v>8</v>
      </c>
    </row>
    <row r="126" spans="1:18" s="7" customFormat="1" ht="12.75" hidden="1" customHeight="1" x14ac:dyDescent="0.2">
      <c r="A126" s="75" t="s">
        <v>94</v>
      </c>
      <c r="B126" s="102"/>
      <c r="C126" s="102"/>
      <c r="E126" s="98">
        <v>1</v>
      </c>
      <c r="F126" s="99" t="s">
        <v>92</v>
      </c>
      <c r="G126" s="98" t="s">
        <v>33</v>
      </c>
      <c r="H126" s="98" t="s">
        <v>48</v>
      </c>
    </row>
    <row r="127" spans="1:18" s="7" customFormat="1" ht="12.75" hidden="1" customHeight="1" x14ac:dyDescent="0.2">
      <c r="A127" s="75" t="s">
        <v>95</v>
      </c>
      <c r="B127" s="102"/>
      <c r="C127" s="102"/>
      <c r="D127" s="99"/>
      <c r="E127" s="98">
        <v>1</v>
      </c>
      <c r="F127" s="99" t="s">
        <v>92</v>
      </c>
      <c r="G127" s="98" t="s">
        <v>53</v>
      </c>
      <c r="H127" s="98" t="s">
        <v>10</v>
      </c>
    </row>
    <row r="128" spans="1:18" s="7" customFormat="1" ht="12.75" customHeight="1" x14ac:dyDescent="0.2">
      <c r="A128" s="75" t="s">
        <v>789</v>
      </c>
      <c r="B128" s="97"/>
      <c r="C128" s="97"/>
      <c r="E128" s="261" t="s">
        <v>807</v>
      </c>
      <c r="F128" s="261"/>
      <c r="G128" s="261"/>
      <c r="H128" s="261"/>
      <c r="N128" s="44">
        <f t="shared" ref="N128:N142" si="4">P128-L128</f>
        <v>40000</v>
      </c>
      <c r="P128" s="7">
        <v>40000</v>
      </c>
    </row>
    <row r="129" spans="1:18" s="7" customFormat="1" ht="12.75" hidden="1" customHeight="1" x14ac:dyDescent="0.2">
      <c r="A129" s="75" t="s">
        <v>102</v>
      </c>
      <c r="B129" s="97"/>
      <c r="C129" s="97"/>
      <c r="E129" s="30">
        <v>1</v>
      </c>
      <c r="F129" s="125" t="s">
        <v>92</v>
      </c>
      <c r="G129" s="30" t="s">
        <v>53</v>
      </c>
      <c r="H129" s="30" t="s">
        <v>24</v>
      </c>
      <c r="N129" s="44">
        <f t="shared" si="4"/>
        <v>0</v>
      </c>
    </row>
    <row r="130" spans="1:18" s="7" customFormat="1" ht="6" hidden="1" customHeight="1" x14ac:dyDescent="0.2">
      <c r="A130" s="75"/>
      <c r="B130" s="97"/>
      <c r="C130" s="97"/>
      <c r="E130" s="30"/>
      <c r="F130" s="125"/>
      <c r="G130" s="30"/>
      <c r="H130" s="30"/>
      <c r="N130" s="44">
        <f t="shared" si="4"/>
        <v>0</v>
      </c>
    </row>
    <row r="131" spans="1:18" s="7" customFormat="1" ht="12.75" hidden="1" customHeight="1" x14ac:dyDescent="0.2">
      <c r="A131" s="75" t="s">
        <v>264</v>
      </c>
      <c r="B131" s="97"/>
      <c r="C131" s="97"/>
      <c r="D131" s="99"/>
      <c r="E131" s="30">
        <v>1</v>
      </c>
      <c r="F131" s="125" t="s">
        <v>92</v>
      </c>
      <c r="G131" s="30" t="s">
        <v>53</v>
      </c>
      <c r="H131" s="30" t="s">
        <v>44</v>
      </c>
      <c r="N131" s="44">
        <f t="shared" si="4"/>
        <v>0</v>
      </c>
    </row>
    <row r="132" spans="1:18" s="7" customFormat="1" ht="12.75" hidden="1" customHeight="1" x14ac:dyDescent="0.2">
      <c r="A132" s="75" t="s">
        <v>104</v>
      </c>
      <c r="B132" s="97"/>
      <c r="C132" s="97"/>
      <c r="D132" s="99"/>
      <c r="E132" s="30">
        <v>1</v>
      </c>
      <c r="F132" s="125" t="s">
        <v>92</v>
      </c>
      <c r="G132" s="30" t="s">
        <v>53</v>
      </c>
      <c r="H132" s="122" t="s">
        <v>48</v>
      </c>
      <c r="N132" s="44">
        <f t="shared" si="4"/>
        <v>0</v>
      </c>
    </row>
    <row r="133" spans="1:18" s="7" customFormat="1" ht="12.75" hidden="1" customHeight="1" x14ac:dyDescent="0.2">
      <c r="A133" s="75" t="s">
        <v>174</v>
      </c>
      <c r="B133" s="97"/>
      <c r="C133" s="97"/>
      <c r="E133" s="30">
        <v>1</v>
      </c>
      <c r="F133" s="125" t="s">
        <v>92</v>
      </c>
      <c r="G133" s="30" t="s">
        <v>53</v>
      </c>
      <c r="H133" s="30" t="s">
        <v>81</v>
      </c>
      <c r="N133" s="44">
        <f t="shared" si="4"/>
        <v>0</v>
      </c>
    </row>
    <row r="134" spans="1:18" s="7" customFormat="1" ht="12.75" hidden="1" customHeight="1" x14ac:dyDescent="0.2">
      <c r="A134" s="75" t="s">
        <v>175</v>
      </c>
      <c r="B134" s="97"/>
      <c r="C134" s="97"/>
      <c r="E134" s="30">
        <v>1</v>
      </c>
      <c r="F134" s="125" t="s">
        <v>92</v>
      </c>
      <c r="G134" s="30" t="s">
        <v>53</v>
      </c>
      <c r="H134" s="30" t="s">
        <v>44</v>
      </c>
      <c r="N134" s="44">
        <f t="shared" si="4"/>
        <v>0</v>
      </c>
    </row>
    <row r="135" spans="1:18" s="7" customFormat="1" ht="12.75" hidden="1" customHeight="1" x14ac:dyDescent="0.2">
      <c r="A135" s="75" t="s">
        <v>176</v>
      </c>
      <c r="B135" s="97"/>
      <c r="C135" s="97"/>
      <c r="E135" s="30">
        <v>1</v>
      </c>
      <c r="F135" s="125" t="s">
        <v>92</v>
      </c>
      <c r="G135" s="30" t="s">
        <v>53</v>
      </c>
      <c r="H135" s="30" t="s">
        <v>145</v>
      </c>
      <c r="N135" s="44">
        <f t="shared" si="4"/>
        <v>0</v>
      </c>
    </row>
    <row r="136" spans="1:18" s="7" customFormat="1" ht="12.75" hidden="1" customHeight="1" x14ac:dyDescent="0.2">
      <c r="A136" s="75" t="s">
        <v>100</v>
      </c>
      <c r="B136" s="97"/>
      <c r="C136" s="97"/>
      <c r="E136" s="30">
        <v>1</v>
      </c>
      <c r="F136" s="125" t="s">
        <v>92</v>
      </c>
      <c r="G136" s="30" t="s">
        <v>53</v>
      </c>
      <c r="H136" s="30" t="s">
        <v>101</v>
      </c>
      <c r="N136" s="44">
        <f t="shared" si="4"/>
        <v>0</v>
      </c>
    </row>
    <row r="137" spans="1:18" s="7" customFormat="1" ht="12.75" hidden="1" customHeight="1" x14ac:dyDescent="0.2">
      <c r="A137" s="75" t="s">
        <v>103</v>
      </c>
      <c r="B137" s="97"/>
      <c r="C137" s="97"/>
      <c r="E137" s="30">
        <v>1</v>
      </c>
      <c r="F137" s="125" t="s">
        <v>92</v>
      </c>
      <c r="G137" s="30" t="s">
        <v>53</v>
      </c>
      <c r="H137" s="30" t="s">
        <v>27</v>
      </c>
      <c r="N137" s="44">
        <f t="shared" si="4"/>
        <v>0</v>
      </c>
    </row>
    <row r="138" spans="1:18" s="7" customFormat="1" ht="12.75" hidden="1" customHeight="1" x14ac:dyDescent="0.2">
      <c r="A138" s="75" t="s">
        <v>104</v>
      </c>
      <c r="B138" s="97"/>
      <c r="C138" s="97"/>
      <c r="D138" s="99"/>
      <c r="E138" s="30">
        <v>1</v>
      </c>
      <c r="F138" s="125" t="s">
        <v>92</v>
      </c>
      <c r="G138" s="30" t="s">
        <v>53</v>
      </c>
      <c r="H138" s="122" t="s">
        <v>48</v>
      </c>
      <c r="N138" s="44">
        <f t="shared" si="4"/>
        <v>0</v>
      </c>
    </row>
    <row r="139" spans="1:18" s="7" customFormat="1" ht="12.75" hidden="1" customHeight="1" x14ac:dyDescent="0.2">
      <c r="A139" s="75" t="s">
        <v>105</v>
      </c>
      <c r="B139" s="97"/>
      <c r="C139" s="97"/>
      <c r="D139" s="99"/>
      <c r="E139" s="30">
        <v>1</v>
      </c>
      <c r="F139" s="125" t="s">
        <v>92</v>
      </c>
      <c r="G139" s="30" t="s">
        <v>66</v>
      </c>
      <c r="H139" s="30" t="s">
        <v>8</v>
      </c>
      <c r="N139" s="44">
        <f t="shared" si="4"/>
        <v>0</v>
      </c>
    </row>
    <row r="140" spans="1:18" s="7" customFormat="1" ht="12.75" hidden="1" customHeight="1" x14ac:dyDescent="0.2">
      <c r="A140" s="75" t="s">
        <v>96</v>
      </c>
      <c r="B140" s="97"/>
      <c r="C140" s="97"/>
      <c r="E140" s="30">
        <v>1</v>
      </c>
      <c r="F140" s="125" t="s">
        <v>92</v>
      </c>
      <c r="G140" s="30" t="s">
        <v>92</v>
      </c>
      <c r="H140" s="30" t="s">
        <v>8</v>
      </c>
      <c r="N140" s="44">
        <f t="shared" si="4"/>
        <v>0</v>
      </c>
    </row>
    <row r="141" spans="1:18" s="7" customFormat="1" ht="12.75" customHeight="1" x14ac:dyDescent="0.2">
      <c r="A141" s="75" t="s">
        <v>106</v>
      </c>
      <c r="B141" s="97"/>
      <c r="C141" s="97"/>
      <c r="D141" s="99"/>
      <c r="E141" s="261" t="s">
        <v>603</v>
      </c>
      <c r="F141" s="261"/>
      <c r="G141" s="261"/>
      <c r="H141" s="261"/>
      <c r="N141" s="44">
        <f t="shared" si="4"/>
        <v>341000</v>
      </c>
      <c r="P141" s="7">
        <v>341000</v>
      </c>
    </row>
    <row r="142" spans="1:18" s="7" customFormat="1" ht="12.75" customHeight="1" x14ac:dyDescent="0.2">
      <c r="A142" s="75" t="s">
        <v>790</v>
      </c>
      <c r="B142" s="97"/>
      <c r="C142" s="97"/>
      <c r="D142" s="99"/>
      <c r="E142" s="261" t="s">
        <v>806</v>
      </c>
      <c r="F142" s="261"/>
      <c r="G142" s="261"/>
      <c r="H142" s="261"/>
      <c r="N142" s="44">
        <f t="shared" si="4"/>
        <v>1130000</v>
      </c>
      <c r="P142" s="7">
        <v>1130000</v>
      </c>
    </row>
    <row r="143" spans="1:18" s="7" customFormat="1" ht="12.75" hidden="1" customHeight="1" x14ac:dyDescent="0.2">
      <c r="A143" s="75" t="s">
        <v>178</v>
      </c>
      <c r="B143" s="97"/>
      <c r="C143" s="97"/>
      <c r="D143" s="99"/>
      <c r="E143" s="98">
        <v>1</v>
      </c>
      <c r="F143" s="99" t="s">
        <v>92</v>
      </c>
      <c r="G143" s="98" t="s">
        <v>28</v>
      </c>
      <c r="H143" s="98" t="s">
        <v>44</v>
      </c>
    </row>
    <row r="144" spans="1:18" s="25" customFormat="1" ht="18.95" customHeight="1" x14ac:dyDescent="0.2">
      <c r="A144" s="58" t="s">
        <v>107</v>
      </c>
      <c r="B144" s="24"/>
      <c r="C144" s="24"/>
      <c r="J144" s="20">
        <f>SUM(J124:J143)</f>
        <v>0</v>
      </c>
      <c r="K144" s="21"/>
      <c r="L144" s="20">
        <f>SUM(L124:L143)</f>
        <v>0</v>
      </c>
      <c r="N144" s="20">
        <f>SUM(N124:N143)</f>
        <v>1511000</v>
      </c>
      <c r="P144" s="20">
        <f>SUM(P124:P143)</f>
        <v>1511000</v>
      </c>
      <c r="R144" s="20">
        <f>SUM(R124:R143)</f>
        <v>0</v>
      </c>
    </row>
    <row r="145" spans="1:18" s="7" customFormat="1" ht="6" customHeight="1" x14ac:dyDescent="0.2"/>
    <row r="146" spans="1:18" s="7" customFormat="1" ht="20.100000000000001" customHeight="1" thickBot="1" x14ac:dyDescent="0.25">
      <c r="A146" s="11" t="s">
        <v>109</v>
      </c>
      <c r="B146" s="26"/>
      <c r="C146" s="26"/>
      <c r="E146" s="75"/>
      <c r="F146" s="192"/>
      <c r="G146" s="192"/>
      <c r="H146" s="192"/>
      <c r="J146" s="27">
        <f>J44+J109+J120+J144</f>
        <v>11333605.51</v>
      </c>
      <c r="K146" s="21"/>
      <c r="L146" s="27">
        <f>L44+L109+L120+L144</f>
        <v>5566417.8299999991</v>
      </c>
      <c r="N146" s="27">
        <f>N44+N109+N120+N144</f>
        <v>15665955.939999998</v>
      </c>
      <c r="P146" s="27">
        <f>P44+P109+P120+P144</f>
        <v>21232373.77</v>
      </c>
      <c r="R146" s="27">
        <f>R44+R109+R120+R144</f>
        <v>19820686.59</v>
      </c>
    </row>
    <row r="147" spans="1:18" s="7" customFormat="1" ht="13.5" thickTop="1" x14ac:dyDescent="0.2">
      <c r="A147" s="29"/>
      <c r="B147" s="29"/>
      <c r="C147" s="29"/>
      <c r="D147" s="32"/>
      <c r="E147" s="29"/>
      <c r="F147" s="29"/>
      <c r="H147" s="33"/>
      <c r="I147" s="33"/>
      <c r="J147" s="33"/>
      <c r="K147" s="33"/>
      <c r="L147" s="33"/>
      <c r="M147" s="33"/>
    </row>
    <row r="148" spans="1:18" s="7" customFormat="1" x14ac:dyDescent="0.2"/>
    <row r="149" spans="1:18" x14ac:dyDescent="0.2">
      <c r="A149" s="261" t="s">
        <v>844</v>
      </c>
      <c r="B149" s="261"/>
      <c r="C149" s="261"/>
      <c r="D149" s="31"/>
      <c r="E149" s="30"/>
      <c r="G149" s="29"/>
      <c r="I149" s="29"/>
      <c r="J149" s="261" t="s">
        <v>846</v>
      </c>
      <c r="K149" s="261"/>
      <c r="L149" s="261"/>
      <c r="M149" s="42"/>
      <c r="N149" s="44"/>
      <c r="O149" s="44"/>
      <c r="P149" s="263" t="s">
        <v>134</v>
      </c>
      <c r="Q149" s="263"/>
      <c r="R149" s="263"/>
    </row>
    <row r="150" spans="1:18" x14ac:dyDescent="0.2">
      <c r="A150" s="45"/>
      <c r="D150" s="31"/>
      <c r="E150" s="46"/>
      <c r="G150" s="29"/>
      <c r="I150" s="29"/>
      <c r="J150" s="177"/>
      <c r="M150" s="177"/>
      <c r="N150" s="34"/>
      <c r="O150" s="34"/>
      <c r="P150" s="46"/>
    </row>
    <row r="151" spans="1:18" x14ac:dyDescent="0.2">
      <c r="A151" s="45"/>
      <c r="D151" s="31"/>
      <c r="E151" s="46"/>
      <c r="G151" s="29"/>
      <c r="I151" s="29"/>
      <c r="J151" s="177"/>
      <c r="M151" s="177"/>
      <c r="N151" s="34"/>
      <c r="O151" s="34"/>
      <c r="P151" s="46"/>
    </row>
    <row r="152" spans="1:18" x14ac:dyDescent="0.2">
      <c r="A152" s="47"/>
      <c r="D152" s="29"/>
      <c r="E152" s="48"/>
      <c r="G152" s="29"/>
      <c r="I152" s="29"/>
      <c r="J152" s="29"/>
      <c r="M152" s="29"/>
      <c r="P152" s="48"/>
    </row>
    <row r="153" spans="1:18" x14ac:dyDescent="0.2">
      <c r="A153" s="275" t="s">
        <v>799</v>
      </c>
      <c r="B153" s="275"/>
      <c r="C153" s="275"/>
      <c r="D153" s="50"/>
      <c r="E153" s="51"/>
      <c r="G153" s="29"/>
      <c r="I153" s="29"/>
      <c r="J153" s="275" t="s">
        <v>271</v>
      </c>
      <c r="K153" s="275"/>
      <c r="L153" s="275"/>
      <c r="M153" s="52"/>
      <c r="N153" s="54"/>
      <c r="O153" s="54"/>
      <c r="P153" s="264" t="s">
        <v>816</v>
      </c>
      <c r="Q153" s="264"/>
      <c r="R153" s="264"/>
    </row>
    <row r="154" spans="1:18" x14ac:dyDescent="0.2">
      <c r="A154" s="261" t="s">
        <v>801</v>
      </c>
      <c r="B154" s="261"/>
      <c r="C154" s="261"/>
      <c r="D154" s="29"/>
      <c r="E154" s="30"/>
      <c r="G154" s="29"/>
      <c r="I154" s="29"/>
      <c r="J154" s="261" t="s">
        <v>254</v>
      </c>
      <c r="K154" s="261"/>
      <c r="L154" s="261"/>
      <c r="M154" s="31"/>
      <c r="N154" s="33"/>
      <c r="O154" s="33"/>
      <c r="P154" s="265" t="s">
        <v>138</v>
      </c>
      <c r="Q154" s="265"/>
      <c r="R154" s="265"/>
    </row>
  </sheetData>
  <customSheetViews>
    <customSheetView guid="{1998FCB8-1FEB-4076-ACE6-A225EE4366B3}" showPageBreaks="1" printArea="1" hiddenRows="1" view="pageBreakPreview">
      <pane xSplit="1" ySplit="16" topLeftCell="B147" activePane="bottomRight" state="frozen"/>
      <selection pane="bottomRight" activeCell="J108" sqref="J108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59" activePane="bottomRight" state="frozen"/>
      <selection pane="bottomRight" activeCell="J142" sqref="J142"/>
      <rowBreaks count="1" manualBreakCount="1">
        <brk id="6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0" activePane="bottomRight" state="frozen"/>
      <selection pane="bottomRight" activeCell="E142" sqref="E142:H142"/>
      <rowBreaks count="1" manualBreakCount="1">
        <brk id="6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59" activePane="bottomRight" state="frozen"/>
      <selection pane="bottomRight" activeCell="J142" sqref="J142"/>
      <rowBreaks count="1" manualBreakCount="1">
        <brk id="6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59" activePane="bottomRight" state="frozen"/>
      <selection pane="bottomRight" activeCell="J142" sqref="J142"/>
      <rowBreaks count="1" manualBreakCount="1">
        <brk id="6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21" activePane="bottomRight" state="frozen"/>
      <selection pane="bottomRight" activeCell="L48" sqref="L48"/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6" topLeftCell="B147" activePane="bottomRight" state="frozen"/>
      <selection pane="bottomRight" activeCell="J108" sqref="J108"/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Footer>&amp;C&amp;"Arial Narrow,Regular"&amp;9Page &amp;P of &amp;N</oddFooter>
      </headerFooter>
    </customSheetView>
  </customSheetViews>
  <mergeCells count="68">
    <mergeCell ref="A149:C149"/>
    <mergeCell ref="J149:L149"/>
    <mergeCell ref="A153:C153"/>
    <mergeCell ref="J153:L153"/>
    <mergeCell ref="A154:C154"/>
    <mergeCell ref="J154:L154"/>
    <mergeCell ref="A109:C109"/>
    <mergeCell ref="E59:H59"/>
    <mergeCell ref="E60:H60"/>
    <mergeCell ref="E61:H61"/>
    <mergeCell ref="E62:H62"/>
    <mergeCell ref="E63:H63"/>
    <mergeCell ref="E64:H64"/>
    <mergeCell ref="E94:H94"/>
    <mergeCell ref="E95:H95"/>
    <mergeCell ref="E106:H106"/>
    <mergeCell ref="E107:H107"/>
    <mergeCell ref="E108:H108"/>
    <mergeCell ref="E58:H58"/>
    <mergeCell ref="E54:H54"/>
    <mergeCell ref="E55:H55"/>
    <mergeCell ref="E51:H51"/>
    <mergeCell ref="E52:H52"/>
    <mergeCell ref="E53:H53"/>
    <mergeCell ref="E56:H56"/>
    <mergeCell ref="E57:H57"/>
    <mergeCell ref="E29:H29"/>
    <mergeCell ref="E30:H30"/>
    <mergeCell ref="E31:H31"/>
    <mergeCell ref="E32:H32"/>
    <mergeCell ref="E50:H50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8:H48"/>
    <mergeCell ref="E49:H49"/>
    <mergeCell ref="E24:H24"/>
    <mergeCell ref="E25:H25"/>
    <mergeCell ref="E26:H26"/>
    <mergeCell ref="E27:H27"/>
    <mergeCell ref="E28:H28"/>
    <mergeCell ref="E128:H128"/>
    <mergeCell ref="E21:H21"/>
    <mergeCell ref="A3:S3"/>
    <mergeCell ref="A4:S4"/>
    <mergeCell ref="L11:P11"/>
    <mergeCell ref="P12:P14"/>
    <mergeCell ref="A13:C13"/>
    <mergeCell ref="E13:H13"/>
    <mergeCell ref="A15:C15"/>
    <mergeCell ref="E15:H15"/>
    <mergeCell ref="E18:H18"/>
    <mergeCell ref="E19:H19"/>
    <mergeCell ref="E20:H20"/>
    <mergeCell ref="E33:H33"/>
    <mergeCell ref="E22:H22"/>
    <mergeCell ref="E23:H23"/>
    <mergeCell ref="P153:R153"/>
    <mergeCell ref="P154:R154"/>
    <mergeCell ref="P149:R149"/>
    <mergeCell ref="E142:H142"/>
    <mergeCell ref="E141:H141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8"/>
  <headerFooter alignWithMargins="0">
    <oddFooter>&amp;C&amp;"Arial Narrow,Regular"&amp;9Page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175"/>
  <sheetViews>
    <sheetView view="pageBreakPreview" zoomScaleSheetLayoutView="100" workbookViewId="0">
      <pane xSplit="1" ySplit="15" topLeftCell="B141" activePane="bottomRight" state="frozen"/>
      <selection pane="topRight" activeCell="B1" sqref="B1"/>
      <selection pane="bottomLeft" activeCell="A16" sqref="A16"/>
      <selection pane="bottomRight" activeCell="N172" sqref="N17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0.6640625" style="1" customWidth="1"/>
    <col min="22" max="22" width="10.109375" style="1" customWidth="1"/>
    <col min="23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213</v>
      </c>
      <c r="H6" s="3"/>
      <c r="I6" s="3"/>
      <c r="R6" s="70">
        <v>8751</v>
      </c>
    </row>
    <row r="7" spans="1:19" ht="15" customHeight="1" x14ac:dyDescent="0.2">
      <c r="A7" s="5" t="s">
        <v>118</v>
      </c>
      <c r="B7" s="2" t="s">
        <v>112</v>
      </c>
      <c r="C7" s="5" t="s">
        <v>212</v>
      </c>
    </row>
    <row r="8" spans="1:19" ht="15" customHeight="1" x14ac:dyDescent="0.2">
      <c r="A8" s="5" t="s">
        <v>119</v>
      </c>
      <c r="B8" s="2" t="s">
        <v>112</v>
      </c>
      <c r="C8" s="5" t="s">
        <v>214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121"/>
      <c r="C18" s="121"/>
      <c r="D18" s="30"/>
      <c r="E18" s="261" t="s">
        <v>312</v>
      </c>
      <c r="F18" s="261"/>
      <c r="G18" s="261"/>
      <c r="H18" s="261"/>
      <c r="I18" s="30"/>
      <c r="J18" s="77">
        <v>30029725.210000001</v>
      </c>
      <c r="K18" s="77"/>
      <c r="L18" s="44">
        <v>14896867.43</v>
      </c>
      <c r="M18" s="44"/>
      <c r="N18" s="44">
        <f t="shared" ref="N18:N23" si="0">P18-L18</f>
        <v>45870910.950000003</v>
      </c>
      <c r="O18" s="44"/>
      <c r="P18" s="44">
        <v>60767778.380000003</v>
      </c>
      <c r="Q18" s="44"/>
      <c r="R18" s="44">
        <v>63292539.149999999</v>
      </c>
    </row>
    <row r="19" spans="1:18" s="7" customFormat="1" ht="12.75" hidden="1" customHeight="1" x14ac:dyDescent="0.2">
      <c r="A19" s="31" t="s">
        <v>9</v>
      </c>
      <c r="B19" s="121"/>
      <c r="C19" s="121"/>
      <c r="D19" s="86"/>
      <c r="E19" s="261" t="s">
        <v>489</v>
      </c>
      <c r="F19" s="261"/>
      <c r="G19" s="261"/>
      <c r="H19" s="261"/>
      <c r="I19" s="86"/>
      <c r="J19" s="44"/>
      <c r="K19" s="44"/>
      <c r="L19" s="44"/>
      <c r="M19" s="44"/>
      <c r="N19" s="44">
        <f t="shared" si="0"/>
        <v>0</v>
      </c>
      <c r="O19" s="44"/>
      <c r="P19" s="44"/>
      <c r="Q19" s="44"/>
      <c r="R19" s="44"/>
    </row>
    <row r="20" spans="1:18" s="7" customFormat="1" ht="15" customHeight="1" x14ac:dyDescent="0.2">
      <c r="A20" s="31" t="s">
        <v>11</v>
      </c>
      <c r="B20" s="121"/>
      <c r="C20" s="121"/>
      <c r="D20" s="30"/>
      <c r="E20" s="261" t="s">
        <v>313</v>
      </c>
      <c r="F20" s="261"/>
      <c r="G20" s="261"/>
      <c r="H20" s="261"/>
      <c r="I20" s="86"/>
      <c r="J20" s="77">
        <v>2444080.4500000002</v>
      </c>
      <c r="K20" s="77"/>
      <c r="L20" s="44">
        <v>1196746.96</v>
      </c>
      <c r="M20" s="44"/>
      <c r="N20" s="44">
        <f t="shared" si="0"/>
        <v>3723253.04</v>
      </c>
      <c r="O20" s="44"/>
      <c r="P20" s="44">
        <v>4920000</v>
      </c>
      <c r="Q20" s="44"/>
      <c r="R20" s="44">
        <v>4920000</v>
      </c>
    </row>
    <row r="21" spans="1:18" s="7" customFormat="1" ht="15" customHeight="1" x14ac:dyDescent="0.2">
      <c r="A21" s="31" t="s">
        <v>13</v>
      </c>
      <c r="B21" s="121"/>
      <c r="C21" s="121"/>
      <c r="D21" s="30"/>
      <c r="E21" s="261" t="s">
        <v>314</v>
      </c>
      <c r="F21" s="261"/>
      <c r="G21" s="261"/>
      <c r="H21" s="261"/>
      <c r="I21" s="86"/>
      <c r="J21" s="77">
        <v>169500</v>
      </c>
      <c r="K21" s="77"/>
      <c r="L21" s="44">
        <v>96000</v>
      </c>
      <c r="M21" s="44"/>
      <c r="N21" s="44">
        <f t="shared" si="0"/>
        <v>96000</v>
      </c>
      <c r="O21" s="44"/>
      <c r="P21" s="44">
        <v>192000</v>
      </c>
      <c r="Q21" s="44"/>
      <c r="R21" s="44">
        <v>192000</v>
      </c>
    </row>
    <row r="22" spans="1:18" s="7" customFormat="1" ht="15" customHeight="1" x14ac:dyDescent="0.2">
      <c r="A22" s="31" t="s">
        <v>14</v>
      </c>
      <c r="B22" s="121"/>
      <c r="C22" s="121"/>
      <c r="D22" s="30"/>
      <c r="E22" s="261" t="s">
        <v>315</v>
      </c>
      <c r="F22" s="261"/>
      <c r="G22" s="261"/>
      <c r="H22" s="261"/>
      <c r="I22" s="86"/>
      <c r="J22" s="77">
        <v>0</v>
      </c>
      <c r="K22" s="77"/>
      <c r="L22" s="44"/>
      <c r="M22" s="44"/>
      <c r="N22" s="44">
        <f t="shared" si="0"/>
        <v>0</v>
      </c>
      <c r="O22" s="44"/>
      <c r="P22" s="44"/>
      <c r="Q22" s="44"/>
      <c r="R22" s="44"/>
    </row>
    <row r="23" spans="1:18" s="7" customFormat="1" ht="15" customHeight="1" x14ac:dyDescent="0.2">
      <c r="A23" s="31" t="s">
        <v>16</v>
      </c>
      <c r="B23" s="121"/>
      <c r="C23" s="121"/>
      <c r="D23" s="30"/>
      <c r="E23" s="261" t="s">
        <v>316</v>
      </c>
      <c r="F23" s="261"/>
      <c r="G23" s="261"/>
      <c r="H23" s="261"/>
      <c r="I23" s="86"/>
      <c r="J23" s="77">
        <v>624000</v>
      </c>
      <c r="K23" s="77"/>
      <c r="L23" s="44">
        <v>594000</v>
      </c>
      <c r="M23" s="44"/>
      <c r="N23" s="44">
        <f t="shared" si="0"/>
        <v>636000</v>
      </c>
      <c r="O23" s="44"/>
      <c r="P23" s="44">
        <v>1230000</v>
      </c>
      <c r="Q23" s="44"/>
      <c r="R23" s="44">
        <v>1230000</v>
      </c>
    </row>
    <row r="24" spans="1:18" s="7" customFormat="1" ht="12.75" hidden="1" customHeight="1" x14ac:dyDescent="0.2">
      <c r="A24" s="31" t="s">
        <v>140</v>
      </c>
      <c r="B24" s="121"/>
      <c r="C24" s="121"/>
      <c r="D24" s="30"/>
      <c r="E24" s="261" t="s">
        <v>490</v>
      </c>
      <c r="F24" s="261"/>
      <c r="G24" s="261"/>
      <c r="H24" s="261"/>
      <c r="I24" s="86"/>
      <c r="J24" s="77"/>
      <c r="K24" s="77"/>
      <c r="L24" s="44"/>
      <c r="M24" s="44"/>
      <c r="N24" s="44"/>
      <c r="O24" s="44"/>
      <c r="P24" s="44"/>
      <c r="Q24" s="44"/>
      <c r="R24" s="44"/>
    </row>
    <row r="25" spans="1:18" s="7" customFormat="1" ht="12.75" hidden="1" customHeight="1" x14ac:dyDescent="0.2">
      <c r="A25" s="31" t="s">
        <v>20</v>
      </c>
      <c r="B25" s="121"/>
      <c r="C25" s="121"/>
      <c r="D25" s="86"/>
      <c r="E25" s="261" t="s">
        <v>491</v>
      </c>
      <c r="F25" s="261"/>
      <c r="G25" s="261"/>
      <c r="H25" s="261"/>
      <c r="I25" s="86"/>
      <c r="J25" s="77"/>
      <c r="K25" s="77"/>
      <c r="L25" s="44"/>
      <c r="M25" s="44"/>
      <c r="N25" s="44"/>
      <c r="O25" s="44"/>
      <c r="P25" s="44"/>
      <c r="Q25" s="44"/>
      <c r="R25" s="44"/>
    </row>
    <row r="26" spans="1:18" s="7" customFormat="1" ht="12.75" hidden="1" customHeight="1" x14ac:dyDescent="0.2">
      <c r="A26" s="31" t="s">
        <v>142</v>
      </c>
      <c r="B26" s="121"/>
      <c r="C26" s="121"/>
      <c r="D26" s="86"/>
      <c r="E26" s="261" t="s">
        <v>492</v>
      </c>
      <c r="F26" s="261"/>
      <c r="G26" s="261"/>
      <c r="H26" s="261"/>
      <c r="I26" s="86"/>
      <c r="J26" s="77"/>
      <c r="K26" s="77"/>
      <c r="L26" s="44"/>
      <c r="M26" s="44"/>
      <c r="N26" s="44"/>
      <c r="O26" s="44"/>
      <c r="P26" s="44"/>
      <c r="Q26" s="44"/>
      <c r="R26" s="44"/>
    </row>
    <row r="27" spans="1:18" s="7" customFormat="1" ht="12.75" hidden="1" customHeight="1" x14ac:dyDescent="0.2">
      <c r="A27" s="31" t="s">
        <v>143</v>
      </c>
      <c r="B27" s="121"/>
      <c r="C27" s="121"/>
      <c r="D27" s="30"/>
      <c r="E27" s="261" t="s">
        <v>493</v>
      </c>
      <c r="F27" s="261"/>
      <c r="G27" s="261"/>
      <c r="H27" s="261"/>
      <c r="I27" s="86"/>
      <c r="J27" s="77"/>
      <c r="K27" s="77"/>
      <c r="L27" s="44"/>
      <c r="M27" s="44"/>
      <c r="N27" s="44">
        <f t="shared" ref="N27:N43" si="1">P27-L27</f>
        <v>0</v>
      </c>
      <c r="O27" s="44"/>
      <c r="P27" s="44"/>
      <c r="Q27" s="44"/>
      <c r="R27" s="44"/>
    </row>
    <row r="28" spans="1:18" s="7" customFormat="1" ht="12.75" hidden="1" customHeight="1" x14ac:dyDescent="0.2">
      <c r="A28" s="31" t="s">
        <v>18</v>
      </c>
      <c r="B28" s="121"/>
      <c r="C28" s="121"/>
      <c r="D28" s="30"/>
      <c r="E28" s="261" t="s">
        <v>494</v>
      </c>
      <c r="F28" s="261"/>
      <c r="G28" s="261"/>
      <c r="H28" s="261"/>
      <c r="I28" s="86"/>
      <c r="J28" s="77"/>
      <c r="K28" s="77"/>
      <c r="L28" s="44"/>
      <c r="M28" s="44"/>
      <c r="N28" s="44">
        <f t="shared" si="1"/>
        <v>0</v>
      </c>
      <c r="O28" s="44"/>
      <c r="P28" s="44"/>
      <c r="Q28" s="44"/>
      <c r="R28" s="44"/>
    </row>
    <row r="29" spans="1:18" s="7" customFormat="1" ht="12.75" hidden="1" customHeight="1" x14ac:dyDescent="0.2">
      <c r="A29" s="31" t="s">
        <v>21</v>
      </c>
      <c r="B29" s="121"/>
      <c r="C29" s="121"/>
      <c r="D29" s="30"/>
      <c r="E29" s="261" t="s">
        <v>638</v>
      </c>
      <c r="F29" s="261"/>
      <c r="G29" s="261"/>
      <c r="H29" s="261"/>
      <c r="I29" s="86"/>
      <c r="J29" s="77"/>
      <c r="K29" s="77"/>
      <c r="L29" s="44"/>
      <c r="M29" s="44"/>
      <c r="N29" s="44">
        <f t="shared" si="1"/>
        <v>0</v>
      </c>
      <c r="O29" s="44"/>
      <c r="P29" s="44"/>
      <c r="Q29" s="44"/>
      <c r="R29" s="44"/>
    </row>
    <row r="30" spans="1:18" s="7" customFormat="1" ht="15" hidden="1" customHeight="1" x14ac:dyDescent="0.2">
      <c r="A30" s="31" t="s">
        <v>22</v>
      </c>
      <c r="B30" s="121"/>
      <c r="C30" s="121"/>
      <c r="D30" s="30"/>
      <c r="E30" s="261" t="s">
        <v>318</v>
      </c>
      <c r="F30" s="261"/>
      <c r="G30" s="261"/>
      <c r="H30" s="261"/>
      <c r="I30" s="86"/>
      <c r="J30" s="77">
        <v>0</v>
      </c>
      <c r="K30" s="77"/>
      <c r="L30" s="44"/>
      <c r="M30" s="44"/>
      <c r="N30" s="44"/>
      <c r="O30" s="44"/>
      <c r="P30" s="44"/>
      <c r="Q30" s="44"/>
      <c r="R30" s="44"/>
    </row>
    <row r="31" spans="1:18" s="7" customFormat="1" ht="12.75" hidden="1" customHeight="1" x14ac:dyDescent="0.2">
      <c r="A31" s="31" t="s">
        <v>144</v>
      </c>
      <c r="B31" s="121"/>
      <c r="C31" s="121"/>
      <c r="D31" s="30"/>
      <c r="E31" s="261" t="s">
        <v>640</v>
      </c>
      <c r="F31" s="261"/>
      <c r="G31" s="261"/>
      <c r="H31" s="261"/>
      <c r="I31" s="86"/>
      <c r="J31" s="44"/>
      <c r="K31" s="44"/>
      <c r="L31" s="44"/>
      <c r="M31" s="44"/>
      <c r="N31" s="44">
        <f t="shared" si="1"/>
        <v>0</v>
      </c>
      <c r="O31" s="44"/>
      <c r="P31" s="44"/>
      <c r="Q31" s="44"/>
      <c r="R31" s="44"/>
    </row>
    <row r="32" spans="1:18" s="7" customFormat="1" ht="12.75" hidden="1" customHeight="1" x14ac:dyDescent="0.2">
      <c r="A32" s="31" t="s">
        <v>23</v>
      </c>
      <c r="B32" s="121"/>
      <c r="C32" s="121"/>
      <c r="D32" s="30"/>
      <c r="E32" s="261" t="s">
        <v>656</v>
      </c>
      <c r="F32" s="261"/>
      <c r="G32" s="261"/>
      <c r="H32" s="261"/>
      <c r="I32" s="86"/>
      <c r="J32" s="44"/>
      <c r="K32" s="44"/>
      <c r="L32" s="44"/>
      <c r="M32" s="44"/>
      <c r="N32" s="44">
        <f t="shared" si="1"/>
        <v>0</v>
      </c>
      <c r="O32" s="44"/>
      <c r="P32" s="44"/>
      <c r="Q32" s="44"/>
      <c r="R32" s="44"/>
    </row>
    <row r="33" spans="1:18" s="7" customFormat="1" ht="15" customHeight="1" x14ac:dyDescent="0.2">
      <c r="A33" s="31" t="s">
        <v>26</v>
      </c>
      <c r="B33" s="121"/>
      <c r="C33" s="121"/>
      <c r="D33" s="30"/>
      <c r="E33" s="261" t="s">
        <v>320</v>
      </c>
      <c r="F33" s="261"/>
      <c r="G33" s="261"/>
      <c r="H33" s="261"/>
      <c r="I33" s="86"/>
      <c r="J33" s="44">
        <v>2558422.9</v>
      </c>
      <c r="K33" s="44"/>
      <c r="L33" s="44"/>
      <c r="M33" s="44"/>
      <c r="N33" s="44">
        <f>P33-L33</f>
        <v>5066084</v>
      </c>
      <c r="O33" s="44"/>
      <c r="P33" s="44">
        <v>5066084</v>
      </c>
      <c r="Q33" s="44"/>
      <c r="R33" s="44">
        <v>5279197</v>
      </c>
    </row>
    <row r="34" spans="1:18" s="7" customFormat="1" ht="15" customHeight="1" x14ac:dyDescent="0.2">
      <c r="A34" s="31" t="s">
        <v>25</v>
      </c>
      <c r="B34" s="121"/>
      <c r="C34" s="121"/>
      <c r="D34" s="30"/>
      <c r="E34" s="261" t="s">
        <v>321</v>
      </c>
      <c r="F34" s="261"/>
      <c r="G34" s="261"/>
      <c r="H34" s="261"/>
      <c r="I34" s="86"/>
      <c r="J34" s="44">
        <v>515250</v>
      </c>
      <c r="K34" s="44"/>
      <c r="L34" s="44"/>
      <c r="M34" s="44"/>
      <c r="N34" s="44">
        <f t="shared" si="1"/>
        <v>1025000</v>
      </c>
      <c r="O34" s="44"/>
      <c r="P34" s="44">
        <v>1025000</v>
      </c>
      <c r="Q34" s="44"/>
      <c r="R34" s="44">
        <v>1025000</v>
      </c>
    </row>
    <row r="35" spans="1:18" s="7" customFormat="1" ht="15" customHeight="1" x14ac:dyDescent="0.2">
      <c r="A35" s="31" t="s">
        <v>139</v>
      </c>
      <c r="B35" s="121"/>
      <c r="C35" s="121"/>
      <c r="D35" s="30"/>
      <c r="E35" s="261" t="s">
        <v>322</v>
      </c>
      <c r="F35" s="261"/>
      <c r="G35" s="261"/>
      <c r="H35" s="261"/>
      <c r="I35" s="86"/>
      <c r="J35" s="77">
        <v>2571545</v>
      </c>
      <c r="K35" s="77"/>
      <c r="L35" s="44">
        <v>2507642</v>
      </c>
      <c r="M35" s="44"/>
      <c r="N35" s="44">
        <f>P35-L35</f>
        <v>2558442</v>
      </c>
      <c r="O35" s="44"/>
      <c r="P35" s="44">
        <v>5066084</v>
      </c>
      <c r="Q35" s="44"/>
      <c r="R35" s="44">
        <v>5279197</v>
      </c>
    </row>
    <row r="36" spans="1:18" s="7" customFormat="1" ht="15" customHeight="1" x14ac:dyDescent="0.2">
      <c r="A36" s="31" t="s">
        <v>248</v>
      </c>
      <c r="B36" s="121"/>
      <c r="C36" s="121"/>
      <c r="D36" s="30"/>
      <c r="E36" s="261" t="s">
        <v>323</v>
      </c>
      <c r="F36" s="261"/>
      <c r="G36" s="261"/>
      <c r="H36" s="261"/>
      <c r="I36" s="86"/>
      <c r="J36" s="44">
        <v>3601821.52</v>
      </c>
      <c r="K36" s="44"/>
      <c r="L36" s="44">
        <v>1784241.7</v>
      </c>
      <c r="M36" s="44"/>
      <c r="N36" s="44">
        <f t="shared" si="1"/>
        <v>5510919.2599999998</v>
      </c>
      <c r="O36" s="44"/>
      <c r="P36" s="44">
        <v>7295160.96</v>
      </c>
      <c r="Q36" s="44"/>
      <c r="R36" s="44">
        <v>7602043.6799999997</v>
      </c>
    </row>
    <row r="37" spans="1:18" s="7" customFormat="1" ht="15" customHeight="1" x14ac:dyDescent="0.2">
      <c r="A37" s="31" t="s">
        <v>29</v>
      </c>
      <c r="B37" s="121"/>
      <c r="C37" s="121"/>
      <c r="D37" s="30"/>
      <c r="E37" s="261" t="s">
        <v>324</v>
      </c>
      <c r="F37" s="261"/>
      <c r="G37" s="261"/>
      <c r="H37" s="261"/>
      <c r="I37" s="86"/>
      <c r="J37" s="44">
        <v>122500</v>
      </c>
      <c r="K37" s="44"/>
      <c r="L37" s="44">
        <v>59900</v>
      </c>
      <c r="M37" s="44"/>
      <c r="N37" s="44">
        <f t="shared" si="1"/>
        <v>186100</v>
      </c>
      <c r="O37" s="44"/>
      <c r="P37" s="44">
        <v>246000</v>
      </c>
      <c r="Q37" s="44"/>
      <c r="R37" s="44">
        <v>246000</v>
      </c>
    </row>
    <row r="38" spans="1:18" s="7" customFormat="1" ht="15" customHeight="1" x14ac:dyDescent="0.2">
      <c r="A38" s="31" t="s">
        <v>30</v>
      </c>
      <c r="B38" s="121"/>
      <c r="C38" s="121"/>
      <c r="D38" s="30"/>
      <c r="E38" s="261" t="s">
        <v>325</v>
      </c>
      <c r="F38" s="261"/>
      <c r="G38" s="261"/>
      <c r="H38" s="261"/>
      <c r="I38" s="86"/>
      <c r="J38" s="44">
        <v>414941.45</v>
      </c>
      <c r="K38" s="44"/>
      <c r="L38" s="44">
        <v>290287.15999999997</v>
      </c>
      <c r="M38" s="44"/>
      <c r="N38" s="44">
        <f t="shared" si="1"/>
        <v>914075.8</v>
      </c>
      <c r="O38" s="44"/>
      <c r="P38" s="44">
        <v>1204362.96</v>
      </c>
      <c r="Q38" s="44"/>
      <c r="R38" s="44">
        <v>1415425.1159999997</v>
      </c>
    </row>
    <row r="39" spans="1:18" s="7" customFormat="1" ht="15" customHeight="1" x14ac:dyDescent="0.2">
      <c r="A39" s="31" t="s">
        <v>31</v>
      </c>
      <c r="B39" s="121"/>
      <c r="C39" s="121"/>
      <c r="D39" s="30"/>
      <c r="E39" s="261" t="s">
        <v>326</v>
      </c>
      <c r="F39" s="261"/>
      <c r="G39" s="261"/>
      <c r="H39" s="261"/>
      <c r="I39" s="86"/>
      <c r="J39" s="44">
        <v>122500</v>
      </c>
      <c r="K39" s="44"/>
      <c r="L39" s="44">
        <v>59699.01</v>
      </c>
      <c r="M39" s="44"/>
      <c r="N39" s="44">
        <f t="shared" si="1"/>
        <v>186300.99</v>
      </c>
      <c r="O39" s="44"/>
      <c r="P39" s="44">
        <v>246000</v>
      </c>
      <c r="Q39" s="44"/>
      <c r="R39" s="44">
        <v>246000</v>
      </c>
    </row>
    <row r="40" spans="1:18" s="7" customFormat="1" ht="12.75" hidden="1" customHeight="1" x14ac:dyDescent="0.2">
      <c r="A40" s="31" t="s">
        <v>146</v>
      </c>
      <c r="B40" s="121"/>
      <c r="C40" s="121"/>
      <c r="D40" s="30"/>
      <c r="E40" s="261" t="s">
        <v>371</v>
      </c>
      <c r="F40" s="261"/>
      <c r="G40" s="261"/>
      <c r="H40" s="261"/>
      <c r="I40" s="86"/>
      <c r="J40" s="44"/>
      <c r="K40" s="44"/>
      <c r="L40" s="44"/>
      <c r="M40" s="44"/>
      <c r="N40" s="44">
        <f t="shared" si="1"/>
        <v>0</v>
      </c>
      <c r="O40" s="44"/>
      <c r="P40" s="44"/>
      <c r="Q40" s="44"/>
      <c r="R40" s="44"/>
    </row>
    <row r="41" spans="1:18" s="7" customFormat="1" ht="12.75" hidden="1" customHeight="1" x14ac:dyDescent="0.2">
      <c r="A41" s="31" t="s">
        <v>147</v>
      </c>
      <c r="B41" s="121"/>
      <c r="C41" s="121"/>
      <c r="D41" s="30"/>
      <c r="E41" s="261" t="s">
        <v>372</v>
      </c>
      <c r="F41" s="261"/>
      <c r="G41" s="261"/>
      <c r="H41" s="261"/>
      <c r="I41" s="86"/>
      <c r="J41" s="44"/>
      <c r="K41" s="44"/>
      <c r="L41" s="44"/>
      <c r="M41" s="44"/>
      <c r="N41" s="44">
        <f t="shared" si="1"/>
        <v>0</v>
      </c>
      <c r="O41" s="44"/>
      <c r="P41" s="44"/>
      <c r="Q41" s="44"/>
      <c r="R41" s="44"/>
    </row>
    <row r="42" spans="1:18" s="7" customFormat="1" ht="15" customHeight="1" x14ac:dyDescent="0.2">
      <c r="A42" s="31" t="s">
        <v>32</v>
      </c>
      <c r="B42" s="121"/>
      <c r="C42" s="121"/>
      <c r="D42" s="30"/>
      <c r="E42" s="261" t="s">
        <v>327</v>
      </c>
      <c r="F42" s="261"/>
      <c r="G42" s="261"/>
      <c r="H42" s="261"/>
      <c r="I42" s="86"/>
      <c r="J42" s="44">
        <v>2305444.84</v>
      </c>
      <c r="K42" s="44"/>
      <c r="L42" s="44"/>
      <c r="M42" s="44"/>
      <c r="N42" s="44">
        <f t="shared" si="1"/>
        <v>1395141.46</v>
      </c>
      <c r="O42" s="44"/>
      <c r="P42" s="44">
        <v>1395141.46</v>
      </c>
      <c r="Q42" s="44"/>
      <c r="R42" s="44">
        <v>554575.73</v>
      </c>
    </row>
    <row r="43" spans="1:18" s="7" customFormat="1" ht="15" customHeight="1" x14ac:dyDescent="0.2">
      <c r="A43" s="31" t="s">
        <v>34</v>
      </c>
      <c r="B43" s="121"/>
      <c r="C43" s="121"/>
      <c r="D43" s="30"/>
      <c r="E43" s="261" t="s">
        <v>328</v>
      </c>
      <c r="F43" s="261"/>
      <c r="G43" s="261"/>
      <c r="H43" s="261"/>
      <c r="I43" s="86"/>
      <c r="J43" s="44">
        <v>1639356.21</v>
      </c>
      <c r="K43" s="44"/>
      <c r="L43" s="44">
        <v>15000</v>
      </c>
      <c r="M43" s="44"/>
      <c r="N43" s="44">
        <f t="shared" si="1"/>
        <v>1045000</v>
      </c>
      <c r="O43" s="44"/>
      <c r="P43" s="44">
        <v>1060000</v>
      </c>
      <c r="Q43" s="44"/>
      <c r="R43" s="44">
        <v>1170000</v>
      </c>
    </row>
    <row r="44" spans="1:18" s="7" customFormat="1" ht="12.75" hidden="1" customHeight="1" x14ac:dyDescent="0.2">
      <c r="A44" s="75"/>
      <c r="B44" s="97"/>
      <c r="C44" s="97"/>
      <c r="D44" s="98"/>
      <c r="E44" s="98">
        <v>5</v>
      </c>
      <c r="F44" s="99" t="s">
        <v>7</v>
      </c>
      <c r="G44" s="98" t="s">
        <v>28</v>
      </c>
      <c r="H44" s="98" t="s">
        <v>63</v>
      </c>
      <c r="J44" s="34"/>
      <c r="K44" s="34"/>
      <c r="L44" s="34"/>
      <c r="M44" s="34"/>
      <c r="N44" s="34"/>
      <c r="O44" s="34"/>
      <c r="P44" s="34"/>
      <c r="Q44" s="34"/>
      <c r="R44" s="34"/>
    </row>
    <row r="45" spans="1:18" s="7" customFormat="1" ht="15" hidden="1" customHeight="1" x14ac:dyDescent="0.2">
      <c r="A45" s="75" t="s">
        <v>837</v>
      </c>
      <c r="B45" s="97"/>
      <c r="C45" s="97"/>
      <c r="D45" s="98"/>
      <c r="E45" s="98"/>
      <c r="F45" s="99"/>
      <c r="G45" s="98"/>
      <c r="H45" s="98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7" customFormat="1" ht="15" hidden="1" customHeight="1" x14ac:dyDescent="0.2">
      <c r="A46" s="31" t="s">
        <v>6</v>
      </c>
      <c r="B46" s="121"/>
      <c r="C46" s="121"/>
      <c r="D46" s="30"/>
      <c r="E46" s="261" t="s">
        <v>312</v>
      </c>
      <c r="F46" s="261"/>
      <c r="G46" s="261"/>
      <c r="H46" s="261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hidden="1" customHeight="1" x14ac:dyDescent="0.2">
      <c r="A47" s="31" t="s">
        <v>11</v>
      </c>
      <c r="B47" s="121"/>
      <c r="C47" s="121"/>
      <c r="D47" s="30"/>
      <c r="E47" s="261" t="s">
        <v>313</v>
      </c>
      <c r="F47" s="261"/>
      <c r="G47" s="261"/>
      <c r="H47" s="261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15" hidden="1" customHeight="1" x14ac:dyDescent="0.2">
      <c r="A48" s="31" t="s">
        <v>25</v>
      </c>
      <c r="B48" s="121"/>
      <c r="C48" s="121"/>
      <c r="D48" s="30"/>
      <c r="E48" s="261" t="s">
        <v>321</v>
      </c>
      <c r="F48" s="261"/>
      <c r="G48" s="261"/>
      <c r="H48" s="261"/>
      <c r="J48" s="34"/>
      <c r="K48" s="34"/>
      <c r="L48" s="34"/>
      <c r="M48" s="34"/>
      <c r="N48" s="34"/>
      <c r="O48" s="34"/>
      <c r="P48" s="34"/>
      <c r="Q48" s="34"/>
      <c r="R48" s="34"/>
    </row>
    <row r="49" spans="1:18" s="7" customFormat="1" ht="15" hidden="1" customHeight="1" x14ac:dyDescent="0.2">
      <c r="A49" s="31" t="s">
        <v>248</v>
      </c>
      <c r="B49" s="121"/>
      <c r="C49" s="121"/>
      <c r="D49" s="30"/>
      <c r="E49" s="261" t="s">
        <v>323</v>
      </c>
      <c r="F49" s="261"/>
      <c r="G49" s="261"/>
      <c r="H49" s="261"/>
      <c r="J49" s="34"/>
      <c r="K49" s="34"/>
      <c r="L49" s="34"/>
      <c r="M49" s="34"/>
      <c r="N49" s="34"/>
      <c r="O49" s="34"/>
      <c r="P49" s="34"/>
      <c r="Q49" s="34"/>
      <c r="R49" s="34"/>
    </row>
    <row r="50" spans="1:18" s="7" customFormat="1" ht="15" hidden="1" customHeight="1" x14ac:dyDescent="0.2">
      <c r="A50" s="31" t="s">
        <v>29</v>
      </c>
      <c r="B50" s="121"/>
      <c r="C50" s="121"/>
      <c r="D50" s="30"/>
      <c r="E50" s="261" t="s">
        <v>324</v>
      </c>
      <c r="F50" s="261"/>
      <c r="G50" s="261"/>
      <c r="H50" s="261"/>
      <c r="J50" s="34"/>
      <c r="K50" s="34"/>
      <c r="L50" s="34"/>
      <c r="M50" s="34"/>
      <c r="N50" s="34"/>
      <c r="O50" s="34"/>
      <c r="P50" s="34"/>
      <c r="Q50" s="34"/>
      <c r="R50" s="34"/>
    </row>
    <row r="51" spans="1:18" s="7" customFormat="1" ht="15" hidden="1" customHeight="1" x14ac:dyDescent="0.2">
      <c r="A51" s="31" t="s">
        <v>30</v>
      </c>
      <c r="B51" s="121"/>
      <c r="C51" s="121"/>
      <c r="D51" s="30"/>
      <c r="E51" s="261" t="s">
        <v>325</v>
      </c>
      <c r="F51" s="261"/>
      <c r="G51" s="261"/>
      <c r="H51" s="261"/>
      <c r="J51" s="34"/>
      <c r="K51" s="34"/>
      <c r="L51" s="34"/>
      <c r="M51" s="34"/>
      <c r="N51" s="34"/>
      <c r="O51" s="34"/>
      <c r="P51" s="34"/>
      <c r="Q51" s="34"/>
      <c r="R51" s="34"/>
    </row>
    <row r="52" spans="1:18" s="7" customFormat="1" ht="15" hidden="1" customHeight="1" x14ac:dyDescent="0.2">
      <c r="A52" s="31" t="s">
        <v>26</v>
      </c>
      <c r="B52" s="121"/>
      <c r="C52" s="121"/>
      <c r="D52" s="30"/>
      <c r="E52" s="261" t="s">
        <v>320</v>
      </c>
      <c r="F52" s="261"/>
      <c r="G52" s="261"/>
      <c r="H52" s="261"/>
      <c r="J52" s="34"/>
      <c r="K52" s="34"/>
      <c r="L52" s="34"/>
      <c r="M52" s="34"/>
      <c r="N52" s="34"/>
      <c r="O52" s="34"/>
      <c r="P52" s="34"/>
      <c r="Q52" s="34"/>
      <c r="R52" s="34"/>
    </row>
    <row r="53" spans="1:18" s="7" customFormat="1" ht="12.75" hidden="1" customHeight="1" x14ac:dyDescent="0.2">
      <c r="A53" s="75"/>
      <c r="B53" s="97"/>
      <c r="C53" s="97"/>
      <c r="D53" s="98"/>
      <c r="E53" s="98"/>
      <c r="F53" s="99"/>
      <c r="G53" s="98"/>
      <c r="H53" s="98"/>
      <c r="J53" s="34"/>
      <c r="K53" s="34"/>
      <c r="L53" s="34"/>
      <c r="M53" s="34"/>
      <c r="N53" s="34"/>
      <c r="O53" s="34"/>
      <c r="P53" s="34"/>
      <c r="Q53" s="34"/>
      <c r="R53" s="34"/>
    </row>
    <row r="54" spans="1:18" s="7" customFormat="1" ht="18" customHeight="1" x14ac:dyDescent="0.2">
      <c r="A54" s="58" t="s">
        <v>35</v>
      </c>
      <c r="B54" s="24"/>
      <c r="C54" s="24"/>
      <c r="J54" s="136">
        <f>SUM(J18:J53)</f>
        <v>47119087.580000006</v>
      </c>
      <c r="K54" s="137"/>
      <c r="L54" s="136">
        <f>SUM(L18:L43)</f>
        <v>21500384.260000002</v>
      </c>
      <c r="M54" s="136">
        <f t="shared" ref="M54:P54" si="2">SUM(M18:M43)</f>
        <v>0</v>
      </c>
      <c r="N54" s="136">
        <f t="shared" si="2"/>
        <v>68213227.5</v>
      </c>
      <c r="O54" s="136">
        <f t="shared" si="2"/>
        <v>0</v>
      </c>
      <c r="P54" s="136">
        <f t="shared" si="2"/>
        <v>89713611.759999976</v>
      </c>
      <c r="Q54" s="34"/>
      <c r="R54" s="144">
        <f>SUM(R18:R44)</f>
        <v>92451977.676000014</v>
      </c>
    </row>
    <row r="55" spans="1:18" s="7" customFormat="1" ht="6" customHeight="1" x14ac:dyDescent="0.2">
      <c r="A55" s="17"/>
      <c r="B55" s="17"/>
      <c r="C55" s="17"/>
      <c r="J55" s="137"/>
      <c r="K55" s="137"/>
      <c r="L55" s="34"/>
      <c r="M55" s="34"/>
      <c r="N55" s="34"/>
      <c r="O55" s="34"/>
      <c r="P55" s="34"/>
      <c r="Q55" s="34"/>
      <c r="R55" s="34"/>
    </row>
    <row r="56" spans="1:18" s="7" customFormat="1" ht="18" customHeight="1" x14ac:dyDescent="0.2">
      <c r="A56" s="62" t="s">
        <v>187</v>
      </c>
      <c r="B56" s="12"/>
      <c r="C56" s="12"/>
      <c r="J56" s="34"/>
      <c r="K56" s="34"/>
      <c r="L56" s="34"/>
      <c r="M56" s="34"/>
      <c r="N56" s="34"/>
      <c r="O56" s="34"/>
      <c r="P56" s="34"/>
      <c r="Q56" s="34"/>
      <c r="R56" s="34"/>
    </row>
    <row r="57" spans="1:18" s="7" customFormat="1" ht="15" customHeight="1" x14ac:dyDescent="0.2">
      <c r="A57" s="31" t="s">
        <v>36</v>
      </c>
      <c r="B57" s="121"/>
      <c r="C57" s="121"/>
      <c r="D57" s="30"/>
      <c r="E57" s="261" t="s">
        <v>329</v>
      </c>
      <c r="F57" s="261"/>
      <c r="G57" s="261"/>
      <c r="H57" s="261"/>
      <c r="J57" s="34">
        <v>99260</v>
      </c>
      <c r="K57" s="34"/>
      <c r="L57" s="34">
        <v>33320</v>
      </c>
      <c r="M57" s="34"/>
      <c r="N57" s="34">
        <f t="shared" ref="N57:N87" si="3">P57-L57</f>
        <v>151480</v>
      </c>
      <c r="O57" s="34"/>
      <c r="P57" s="34">
        <v>184800</v>
      </c>
      <c r="Q57" s="34"/>
      <c r="R57" s="34">
        <v>109200</v>
      </c>
    </row>
    <row r="58" spans="1:18" s="7" customFormat="1" ht="12.75" hidden="1" customHeight="1" x14ac:dyDescent="0.2">
      <c r="A58" s="31" t="s">
        <v>37</v>
      </c>
      <c r="B58" s="121"/>
      <c r="C58" s="121"/>
      <c r="D58" s="86"/>
      <c r="E58" s="261" t="s">
        <v>477</v>
      </c>
      <c r="F58" s="261"/>
      <c r="G58" s="261"/>
      <c r="H58" s="261"/>
      <c r="J58" s="34"/>
      <c r="K58" s="34"/>
      <c r="L58" s="34"/>
      <c r="M58" s="34"/>
      <c r="N58" s="34">
        <f t="shared" si="3"/>
        <v>0</v>
      </c>
      <c r="O58" s="34"/>
      <c r="P58" s="34"/>
      <c r="Q58" s="34"/>
      <c r="R58" s="34"/>
    </row>
    <row r="59" spans="1:18" s="7" customFormat="1" ht="12.75" hidden="1" customHeight="1" x14ac:dyDescent="0.2">
      <c r="A59" s="31" t="s">
        <v>38</v>
      </c>
      <c r="B59" s="121"/>
      <c r="C59" s="121"/>
      <c r="D59" s="86"/>
      <c r="E59" s="261" t="s">
        <v>590</v>
      </c>
      <c r="F59" s="261"/>
      <c r="G59" s="261"/>
      <c r="H59" s="261"/>
      <c r="J59" s="34"/>
      <c r="K59" s="34"/>
      <c r="L59" s="34"/>
      <c r="M59" s="34"/>
      <c r="N59" s="34">
        <f t="shared" si="3"/>
        <v>0</v>
      </c>
      <c r="O59" s="34"/>
      <c r="P59" s="34"/>
      <c r="Q59" s="34"/>
      <c r="R59" s="34"/>
    </row>
    <row r="60" spans="1:18" s="7" customFormat="1" ht="12.75" hidden="1" customHeight="1" x14ac:dyDescent="0.2">
      <c r="A60" s="31" t="s">
        <v>141</v>
      </c>
      <c r="B60" s="121"/>
      <c r="C60" s="121"/>
      <c r="D60" s="30"/>
      <c r="E60" s="261" t="s">
        <v>607</v>
      </c>
      <c r="F60" s="261"/>
      <c r="G60" s="261"/>
      <c r="H60" s="261"/>
      <c r="J60" s="34"/>
      <c r="K60" s="34"/>
      <c r="L60" s="34"/>
      <c r="M60" s="34"/>
      <c r="N60" s="34">
        <f t="shared" si="3"/>
        <v>0</v>
      </c>
      <c r="O60" s="34"/>
      <c r="P60" s="34"/>
      <c r="Q60" s="34"/>
      <c r="R60" s="34"/>
    </row>
    <row r="61" spans="1:18" s="7" customFormat="1" ht="12.75" hidden="1" customHeight="1" x14ac:dyDescent="0.2">
      <c r="A61" s="31" t="s">
        <v>39</v>
      </c>
      <c r="B61" s="121"/>
      <c r="C61" s="121"/>
      <c r="D61" s="30"/>
      <c r="E61" s="261" t="s">
        <v>608</v>
      </c>
      <c r="F61" s="261"/>
      <c r="G61" s="261"/>
      <c r="H61" s="261"/>
      <c r="J61" s="34"/>
      <c r="K61" s="34"/>
      <c r="L61" s="34"/>
      <c r="M61" s="34"/>
      <c r="N61" s="34"/>
      <c r="O61" s="34"/>
      <c r="P61" s="34"/>
      <c r="Q61" s="34"/>
      <c r="R61" s="34"/>
    </row>
    <row r="62" spans="1:18" s="7" customFormat="1" ht="12.75" hidden="1" customHeight="1" x14ac:dyDescent="0.2">
      <c r="A62" s="31" t="s">
        <v>40</v>
      </c>
      <c r="B62" s="121"/>
      <c r="C62" s="121"/>
      <c r="D62" s="30"/>
      <c r="E62" s="261" t="s">
        <v>609</v>
      </c>
      <c r="F62" s="261"/>
      <c r="G62" s="261"/>
      <c r="H62" s="261"/>
      <c r="J62" s="34"/>
      <c r="K62" s="34"/>
      <c r="L62" s="34"/>
      <c r="M62" s="34"/>
      <c r="N62" s="34">
        <f t="shared" si="3"/>
        <v>0</v>
      </c>
      <c r="O62" s="34"/>
      <c r="P62" s="34"/>
      <c r="Q62" s="34"/>
      <c r="R62" s="34"/>
    </row>
    <row r="63" spans="1:18" s="7" customFormat="1" ht="12.75" hidden="1" customHeight="1" x14ac:dyDescent="0.2">
      <c r="A63" s="31" t="s">
        <v>41</v>
      </c>
      <c r="B63" s="121"/>
      <c r="C63" s="121"/>
      <c r="D63" s="30"/>
      <c r="E63" s="261" t="s">
        <v>610</v>
      </c>
      <c r="F63" s="261"/>
      <c r="G63" s="261"/>
      <c r="H63" s="261"/>
      <c r="J63" s="34"/>
      <c r="K63" s="34"/>
      <c r="L63" s="34"/>
      <c r="M63" s="34"/>
      <c r="N63" s="34">
        <f t="shared" si="3"/>
        <v>0</v>
      </c>
      <c r="O63" s="34"/>
      <c r="P63" s="34"/>
      <c r="Q63" s="34"/>
      <c r="R63" s="34"/>
    </row>
    <row r="64" spans="1:18" s="7" customFormat="1" ht="12.75" hidden="1" customHeight="1" x14ac:dyDescent="0.2">
      <c r="A64" s="31" t="s">
        <v>42</v>
      </c>
      <c r="B64" s="121"/>
      <c r="C64" s="121"/>
      <c r="D64" s="30"/>
      <c r="E64" s="261" t="s">
        <v>611</v>
      </c>
      <c r="F64" s="261"/>
      <c r="G64" s="261"/>
      <c r="H64" s="261"/>
      <c r="J64" s="34"/>
      <c r="K64" s="34"/>
      <c r="L64" s="34"/>
      <c r="M64" s="34"/>
      <c r="N64" s="34">
        <f t="shared" si="3"/>
        <v>0</v>
      </c>
      <c r="O64" s="34"/>
      <c r="P64" s="34"/>
      <c r="Q64" s="34"/>
      <c r="R64" s="34"/>
    </row>
    <row r="65" spans="1:18" s="7" customFormat="1" ht="12.75" hidden="1" customHeight="1" x14ac:dyDescent="0.2">
      <c r="A65" s="31" t="s">
        <v>87</v>
      </c>
      <c r="B65" s="121"/>
      <c r="C65" s="121"/>
      <c r="D65" s="86"/>
      <c r="E65" s="261" t="s">
        <v>612</v>
      </c>
      <c r="F65" s="261"/>
      <c r="G65" s="261"/>
      <c r="H65" s="261"/>
      <c r="J65" s="34"/>
      <c r="K65" s="34"/>
      <c r="L65" s="34"/>
      <c r="M65" s="34"/>
      <c r="N65" s="34">
        <f t="shared" si="3"/>
        <v>0</v>
      </c>
      <c r="O65" s="34"/>
      <c r="P65" s="34"/>
      <c r="Q65" s="34"/>
      <c r="R65" s="34"/>
    </row>
    <row r="66" spans="1:18" s="7" customFormat="1" ht="12.75" hidden="1" customHeight="1" x14ac:dyDescent="0.2">
      <c r="A66" s="31" t="s">
        <v>149</v>
      </c>
      <c r="B66" s="121"/>
      <c r="C66" s="121"/>
      <c r="D66" s="30"/>
      <c r="E66" s="261" t="s">
        <v>613</v>
      </c>
      <c r="F66" s="261"/>
      <c r="G66" s="261"/>
      <c r="H66" s="261"/>
      <c r="J66" s="35"/>
      <c r="K66" s="35"/>
      <c r="L66" s="34"/>
      <c r="M66" s="34"/>
      <c r="N66" s="34">
        <f t="shared" si="3"/>
        <v>0</v>
      </c>
      <c r="O66" s="34"/>
      <c r="P66" s="34"/>
      <c r="Q66" s="34"/>
      <c r="R66" s="34"/>
    </row>
    <row r="67" spans="1:18" s="7" customFormat="1" ht="12.75" hidden="1" customHeight="1" x14ac:dyDescent="0.2">
      <c r="A67" s="31" t="s">
        <v>150</v>
      </c>
      <c r="B67" s="121"/>
      <c r="C67" s="121"/>
      <c r="D67" s="30"/>
      <c r="E67" s="261" t="s">
        <v>330</v>
      </c>
      <c r="F67" s="261"/>
      <c r="G67" s="261"/>
      <c r="H67" s="261"/>
      <c r="J67" s="35"/>
      <c r="K67" s="35"/>
      <c r="L67" s="34"/>
      <c r="M67" s="34"/>
      <c r="N67" s="34">
        <f t="shared" si="3"/>
        <v>0</v>
      </c>
      <c r="O67" s="34"/>
      <c r="P67" s="34"/>
      <c r="Q67" s="34"/>
      <c r="R67" s="34"/>
    </row>
    <row r="68" spans="1:18" s="7" customFormat="1" ht="15" customHeight="1" x14ac:dyDescent="0.2">
      <c r="A68" s="31" t="s">
        <v>43</v>
      </c>
      <c r="B68" s="121"/>
      <c r="C68" s="121"/>
      <c r="D68" s="30"/>
      <c r="E68" s="261" t="s">
        <v>335</v>
      </c>
      <c r="F68" s="261"/>
      <c r="G68" s="261"/>
      <c r="H68" s="261"/>
      <c r="J68" s="35">
        <v>1710343.04</v>
      </c>
      <c r="K68" s="35"/>
      <c r="L68" s="34">
        <v>905268.14</v>
      </c>
      <c r="M68" s="34"/>
      <c r="N68" s="34">
        <f t="shared" si="3"/>
        <v>1944999.6</v>
      </c>
      <c r="O68" s="34"/>
      <c r="P68" s="34">
        <v>2850267.74</v>
      </c>
      <c r="Q68" s="34"/>
      <c r="R68" s="34">
        <v>3270000</v>
      </c>
    </row>
    <row r="69" spans="1:18" s="7" customFormat="1" ht="12.75" hidden="1" customHeight="1" x14ac:dyDescent="0.2">
      <c r="A69" s="31" t="s">
        <v>151</v>
      </c>
      <c r="B69" s="121"/>
      <c r="C69" s="121"/>
      <c r="D69" s="30"/>
      <c r="E69" s="261" t="s">
        <v>380</v>
      </c>
      <c r="F69" s="261"/>
      <c r="G69" s="261"/>
      <c r="H69" s="261"/>
      <c r="J69" s="34"/>
      <c r="K69" s="34"/>
      <c r="L69" s="34"/>
      <c r="M69" s="34"/>
      <c r="N69" s="34">
        <f t="shared" si="3"/>
        <v>0</v>
      </c>
      <c r="O69" s="34"/>
      <c r="P69" s="34"/>
      <c r="Q69" s="34"/>
      <c r="R69" s="34"/>
    </row>
    <row r="70" spans="1:18" s="7" customFormat="1" ht="12.75" hidden="1" customHeight="1" x14ac:dyDescent="0.2">
      <c r="A70" s="31" t="s">
        <v>152</v>
      </c>
      <c r="B70" s="121"/>
      <c r="C70" s="121"/>
      <c r="D70" s="30"/>
      <c r="E70" s="261" t="s">
        <v>381</v>
      </c>
      <c r="F70" s="261"/>
      <c r="G70" s="261"/>
      <c r="H70" s="261"/>
      <c r="J70" s="34"/>
      <c r="K70" s="34"/>
      <c r="L70" s="34"/>
      <c r="M70" s="34"/>
      <c r="N70" s="34">
        <f t="shared" si="3"/>
        <v>0</v>
      </c>
      <c r="O70" s="34"/>
      <c r="P70" s="34"/>
      <c r="Q70" s="34"/>
      <c r="R70" s="34"/>
    </row>
    <row r="71" spans="1:18" s="7" customFormat="1" ht="12.75" hidden="1" customHeight="1" x14ac:dyDescent="0.2">
      <c r="A71" s="31" t="s">
        <v>45</v>
      </c>
      <c r="B71" s="121"/>
      <c r="C71" s="121"/>
      <c r="D71" s="30"/>
      <c r="E71" s="261" t="s">
        <v>382</v>
      </c>
      <c r="F71" s="261"/>
      <c r="G71" s="261"/>
      <c r="H71" s="261"/>
      <c r="J71" s="34"/>
      <c r="K71" s="34"/>
      <c r="L71" s="34"/>
      <c r="M71" s="34"/>
      <c r="N71" s="34">
        <f t="shared" si="3"/>
        <v>0</v>
      </c>
      <c r="O71" s="34"/>
      <c r="P71" s="34"/>
      <c r="Q71" s="34"/>
      <c r="R71" s="34"/>
    </row>
    <row r="72" spans="1:18" s="7" customFormat="1" ht="12.75" hidden="1" customHeight="1" x14ac:dyDescent="0.2">
      <c r="A72" s="31" t="s">
        <v>153</v>
      </c>
      <c r="B72" s="121"/>
      <c r="C72" s="121"/>
      <c r="D72" s="86"/>
      <c r="E72" s="261" t="s">
        <v>383</v>
      </c>
      <c r="F72" s="261"/>
      <c r="G72" s="261"/>
      <c r="H72" s="261"/>
      <c r="J72" s="34"/>
      <c r="K72" s="34"/>
      <c r="L72" s="34"/>
      <c r="M72" s="34"/>
      <c r="N72" s="34">
        <f t="shared" si="3"/>
        <v>0</v>
      </c>
      <c r="O72" s="34"/>
      <c r="P72" s="34"/>
      <c r="Q72" s="34"/>
      <c r="R72" s="34"/>
    </row>
    <row r="73" spans="1:18" s="7" customFormat="1" ht="12.75" hidden="1" customHeight="1" x14ac:dyDescent="0.2">
      <c r="A73" s="31" t="s">
        <v>50</v>
      </c>
      <c r="B73" s="121"/>
      <c r="C73" s="121"/>
      <c r="D73" s="30"/>
      <c r="E73" s="261" t="s">
        <v>384</v>
      </c>
      <c r="F73" s="261"/>
      <c r="G73" s="261"/>
      <c r="H73" s="261"/>
      <c r="J73" s="34"/>
      <c r="K73" s="34"/>
      <c r="L73" s="34"/>
      <c r="M73" s="34"/>
      <c r="N73" s="34">
        <f t="shared" si="3"/>
        <v>0</v>
      </c>
      <c r="O73" s="34"/>
      <c r="P73" s="34"/>
      <c r="Q73" s="34"/>
      <c r="R73" s="34"/>
    </row>
    <row r="74" spans="1:18" s="7" customFormat="1" ht="15" customHeight="1" x14ac:dyDescent="0.2">
      <c r="A74" s="31" t="s">
        <v>47</v>
      </c>
      <c r="B74" s="121"/>
      <c r="C74" s="121"/>
      <c r="D74" s="86"/>
      <c r="E74" s="261" t="s">
        <v>337</v>
      </c>
      <c r="F74" s="261"/>
      <c r="G74" s="261"/>
      <c r="H74" s="261"/>
      <c r="J74" s="34"/>
      <c r="K74" s="34"/>
      <c r="L74" s="34"/>
      <c r="M74" s="34"/>
      <c r="N74" s="34"/>
      <c r="O74" s="34"/>
      <c r="P74" s="34">
        <v>3900</v>
      </c>
      <c r="Q74" s="34"/>
      <c r="R74" s="34">
        <v>152351</v>
      </c>
    </row>
    <row r="75" spans="1:18" s="7" customFormat="1" ht="12.75" hidden="1" customHeight="1" x14ac:dyDescent="0.2">
      <c r="A75" s="31" t="s">
        <v>49</v>
      </c>
      <c r="B75" s="121"/>
      <c r="C75" s="121"/>
      <c r="D75" s="30"/>
      <c r="E75" s="261" t="s">
        <v>385</v>
      </c>
      <c r="F75" s="261"/>
      <c r="G75" s="261"/>
      <c r="H75" s="261"/>
      <c r="J75" s="34"/>
      <c r="K75" s="34"/>
      <c r="L75" s="34"/>
      <c r="M75" s="34"/>
      <c r="N75" s="34">
        <f t="shared" si="3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31" t="s">
        <v>51</v>
      </c>
      <c r="B76" s="121"/>
      <c r="C76" s="121"/>
      <c r="D76" s="30"/>
      <c r="E76" s="261" t="s">
        <v>386</v>
      </c>
      <c r="F76" s="261"/>
      <c r="G76" s="261"/>
      <c r="H76" s="261"/>
      <c r="J76" s="34"/>
      <c r="K76" s="34"/>
      <c r="L76" s="34"/>
      <c r="M76" s="34"/>
      <c r="N76" s="34">
        <f t="shared" si="3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31" t="s">
        <v>47</v>
      </c>
      <c r="B77" s="121"/>
      <c r="C77" s="121"/>
      <c r="D77" s="30"/>
      <c r="E77" s="261" t="s">
        <v>387</v>
      </c>
      <c r="F77" s="261"/>
      <c r="G77" s="261"/>
      <c r="H77" s="261"/>
      <c r="J77" s="34"/>
      <c r="K77" s="34"/>
      <c r="L77" s="34"/>
      <c r="M77" s="34"/>
      <c r="N77" s="34">
        <f t="shared" si="3"/>
        <v>0</v>
      </c>
      <c r="O77" s="34"/>
      <c r="P77" s="34"/>
      <c r="Q77" s="34"/>
      <c r="R77" s="34"/>
    </row>
    <row r="78" spans="1:18" s="7" customFormat="1" ht="12.75" hidden="1" customHeight="1" x14ac:dyDescent="0.2">
      <c r="A78" s="31" t="s">
        <v>52</v>
      </c>
      <c r="B78" s="121"/>
      <c r="C78" s="121"/>
      <c r="D78" s="86"/>
      <c r="E78" s="261" t="s">
        <v>388</v>
      </c>
      <c r="F78" s="261"/>
      <c r="G78" s="261"/>
      <c r="H78" s="261"/>
      <c r="J78" s="34"/>
      <c r="K78" s="34"/>
      <c r="L78" s="34"/>
      <c r="M78" s="34"/>
      <c r="N78" s="34"/>
      <c r="O78" s="34"/>
      <c r="P78" s="34"/>
      <c r="Q78" s="34"/>
      <c r="R78" s="34"/>
    </row>
    <row r="79" spans="1:18" s="7" customFormat="1" ht="12.75" hidden="1" customHeight="1" x14ac:dyDescent="0.2">
      <c r="A79" s="31" t="s">
        <v>54</v>
      </c>
      <c r="B79" s="121"/>
      <c r="C79" s="121"/>
      <c r="D79" s="86"/>
      <c r="E79" s="261" t="s">
        <v>499</v>
      </c>
      <c r="F79" s="261"/>
      <c r="G79" s="261"/>
      <c r="H79" s="261"/>
      <c r="J79" s="34"/>
      <c r="K79" s="34"/>
      <c r="L79" s="34"/>
      <c r="M79" s="34"/>
      <c r="N79" s="34">
        <f t="shared" si="3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31" t="s">
        <v>55</v>
      </c>
      <c r="B80" s="121"/>
      <c r="C80" s="121"/>
      <c r="D80" s="86"/>
      <c r="E80" s="261" t="s">
        <v>500</v>
      </c>
      <c r="F80" s="261"/>
      <c r="G80" s="261"/>
      <c r="H80" s="261"/>
      <c r="J80" s="34"/>
      <c r="K80" s="34"/>
      <c r="L80" s="34"/>
      <c r="M80" s="34"/>
      <c r="N80" s="34">
        <f t="shared" si="3"/>
        <v>0</v>
      </c>
      <c r="O80" s="34"/>
      <c r="P80" s="34"/>
      <c r="Q80" s="34"/>
      <c r="R80" s="34"/>
    </row>
    <row r="81" spans="1:18" s="7" customFormat="1" ht="12.75" hidden="1" customHeight="1" x14ac:dyDescent="0.2">
      <c r="A81" s="31" t="s">
        <v>56</v>
      </c>
      <c r="B81" s="121"/>
      <c r="C81" s="121"/>
      <c r="D81" s="86"/>
      <c r="E81" s="261" t="s">
        <v>501</v>
      </c>
      <c r="F81" s="261"/>
      <c r="G81" s="261"/>
      <c r="H81" s="261"/>
      <c r="J81" s="34"/>
      <c r="K81" s="34"/>
      <c r="L81" s="34"/>
      <c r="M81" s="34"/>
      <c r="N81" s="34">
        <f t="shared" si="3"/>
        <v>0</v>
      </c>
      <c r="O81" s="34"/>
      <c r="P81" s="34"/>
      <c r="Q81" s="34"/>
      <c r="R81" s="34"/>
    </row>
    <row r="82" spans="1:18" s="7" customFormat="1" hidden="1" x14ac:dyDescent="0.2">
      <c r="A82" s="31" t="s">
        <v>57</v>
      </c>
      <c r="B82" s="121"/>
      <c r="C82" s="121"/>
      <c r="D82" s="86"/>
      <c r="E82" s="261" t="s">
        <v>502</v>
      </c>
      <c r="F82" s="261"/>
      <c r="G82" s="261"/>
      <c r="H82" s="261"/>
      <c r="J82" s="34"/>
      <c r="K82" s="34"/>
      <c r="L82" s="34"/>
      <c r="M82" s="34"/>
      <c r="N82" s="34">
        <f t="shared" si="3"/>
        <v>0</v>
      </c>
      <c r="O82" s="34"/>
      <c r="P82" s="34"/>
      <c r="Q82" s="34"/>
      <c r="R82" s="34"/>
    </row>
    <row r="83" spans="1:18" s="7" customFormat="1" ht="12.75" hidden="1" customHeight="1" x14ac:dyDescent="0.2">
      <c r="A83" s="31" t="s">
        <v>65</v>
      </c>
      <c r="B83" s="121"/>
      <c r="C83" s="121"/>
      <c r="D83" s="86"/>
      <c r="E83" s="261" t="s">
        <v>657</v>
      </c>
      <c r="F83" s="261"/>
      <c r="G83" s="261"/>
      <c r="H83" s="261"/>
      <c r="J83" s="34"/>
      <c r="K83" s="34"/>
      <c r="L83" s="34"/>
      <c r="M83" s="34"/>
      <c r="N83" s="34">
        <f t="shared" si="3"/>
        <v>0</v>
      </c>
      <c r="O83" s="34"/>
      <c r="P83" s="34"/>
      <c r="Q83" s="34"/>
      <c r="R83" s="34"/>
    </row>
    <row r="84" spans="1:18" s="7" customFormat="1" ht="12.75" hidden="1" customHeight="1" x14ac:dyDescent="0.2">
      <c r="A84" s="31" t="s">
        <v>60</v>
      </c>
      <c r="B84" s="121"/>
      <c r="C84" s="121"/>
      <c r="D84" s="86"/>
      <c r="E84" s="261" t="s">
        <v>503</v>
      </c>
      <c r="F84" s="261"/>
      <c r="G84" s="261"/>
      <c r="H84" s="261"/>
      <c r="J84" s="34"/>
      <c r="K84" s="34"/>
      <c r="L84" s="34"/>
      <c r="M84" s="34"/>
      <c r="N84" s="34">
        <f t="shared" si="3"/>
        <v>0</v>
      </c>
      <c r="O84" s="34"/>
      <c r="P84" s="34"/>
      <c r="Q84" s="34"/>
      <c r="R84" s="34"/>
    </row>
    <row r="85" spans="1:18" s="7" customFormat="1" ht="12.75" hidden="1" customHeight="1" x14ac:dyDescent="0.2">
      <c r="A85" s="31" t="s">
        <v>62</v>
      </c>
      <c r="B85" s="121"/>
      <c r="C85" s="121"/>
      <c r="D85" s="86"/>
      <c r="E85" s="261" t="s">
        <v>504</v>
      </c>
      <c r="F85" s="261"/>
      <c r="G85" s="261"/>
      <c r="H85" s="261"/>
      <c r="J85" s="34"/>
      <c r="K85" s="34"/>
      <c r="L85" s="34"/>
      <c r="M85" s="34"/>
      <c r="N85" s="34">
        <f t="shared" si="3"/>
        <v>0</v>
      </c>
      <c r="O85" s="34"/>
      <c r="P85" s="34"/>
      <c r="Q85" s="34"/>
      <c r="R85" s="34"/>
    </row>
    <row r="86" spans="1:18" s="7" customFormat="1" ht="15" customHeight="1" x14ac:dyDescent="0.2">
      <c r="A86" s="31" t="s">
        <v>258</v>
      </c>
      <c r="B86" s="121"/>
      <c r="C86" s="121"/>
      <c r="D86" s="86"/>
      <c r="E86" s="261" t="s">
        <v>658</v>
      </c>
      <c r="F86" s="261"/>
      <c r="G86" s="261"/>
      <c r="H86" s="261"/>
      <c r="J86" s="34">
        <v>1691230</v>
      </c>
      <c r="K86" s="34"/>
      <c r="L86" s="34">
        <v>704000</v>
      </c>
      <c r="M86" s="34"/>
      <c r="N86" s="34">
        <f t="shared" si="3"/>
        <v>1396000</v>
      </c>
      <c r="O86" s="34"/>
      <c r="P86" s="34">
        <v>2100000</v>
      </c>
      <c r="Q86" s="34"/>
      <c r="R86" s="34">
        <v>1500000</v>
      </c>
    </row>
    <row r="87" spans="1:18" s="7" customFormat="1" ht="12.75" hidden="1" customHeight="1" x14ac:dyDescent="0.2">
      <c r="A87" s="31" t="s">
        <v>155</v>
      </c>
      <c r="B87" s="121"/>
      <c r="C87" s="121"/>
      <c r="D87" s="86"/>
      <c r="E87" s="261" t="s">
        <v>659</v>
      </c>
      <c r="F87" s="261"/>
      <c r="G87" s="261"/>
      <c r="H87" s="261"/>
      <c r="J87" s="34"/>
      <c r="K87" s="34"/>
      <c r="L87" s="34"/>
      <c r="M87" s="34"/>
      <c r="N87" s="34">
        <f t="shared" si="3"/>
        <v>0</v>
      </c>
      <c r="O87" s="34"/>
      <c r="P87" s="34"/>
      <c r="Q87" s="34"/>
      <c r="R87" s="34"/>
    </row>
    <row r="88" spans="1:18" s="7" customFormat="1" ht="12.75" hidden="1" customHeight="1" x14ac:dyDescent="0.2">
      <c r="A88" s="31" t="s">
        <v>62</v>
      </c>
      <c r="B88" s="121"/>
      <c r="C88" s="121"/>
      <c r="D88" s="86"/>
      <c r="E88" s="261" t="s">
        <v>660</v>
      </c>
      <c r="F88" s="261"/>
      <c r="G88" s="261"/>
      <c r="H88" s="261"/>
      <c r="J88" s="34"/>
      <c r="K88" s="34"/>
      <c r="L88" s="34"/>
      <c r="M88" s="34"/>
      <c r="N88" s="34">
        <f t="shared" ref="N88:N124" si="4">P88-L88</f>
        <v>0</v>
      </c>
      <c r="O88" s="34"/>
      <c r="P88" s="34"/>
      <c r="Q88" s="34"/>
      <c r="R88" s="34"/>
    </row>
    <row r="89" spans="1:18" s="7" customFormat="1" ht="12.75" hidden="1" customHeight="1" x14ac:dyDescent="0.2">
      <c r="A89" s="31" t="s">
        <v>64</v>
      </c>
      <c r="B89" s="121"/>
      <c r="C89" s="121"/>
      <c r="D89" s="86"/>
      <c r="E89" s="261" t="s">
        <v>661</v>
      </c>
      <c r="F89" s="261"/>
      <c r="G89" s="261"/>
      <c r="H89" s="261"/>
      <c r="J89" s="34"/>
      <c r="K89" s="34"/>
      <c r="L89" s="34"/>
      <c r="M89" s="34"/>
      <c r="N89" s="34">
        <f t="shared" si="4"/>
        <v>0</v>
      </c>
      <c r="O89" s="34"/>
      <c r="P89" s="34"/>
      <c r="Q89" s="34"/>
      <c r="R89" s="34"/>
    </row>
    <row r="90" spans="1:18" s="7" customFormat="1" ht="12.75" hidden="1" customHeight="1" x14ac:dyDescent="0.2">
      <c r="A90" s="31" t="s">
        <v>156</v>
      </c>
      <c r="B90" s="121"/>
      <c r="C90" s="121"/>
      <c r="D90" s="86"/>
      <c r="E90" s="261" t="s">
        <v>662</v>
      </c>
      <c r="F90" s="261"/>
      <c r="G90" s="261"/>
      <c r="H90" s="261"/>
      <c r="J90" s="34"/>
      <c r="K90" s="34"/>
      <c r="L90" s="34"/>
      <c r="M90" s="34"/>
      <c r="N90" s="34">
        <f t="shared" si="4"/>
        <v>0</v>
      </c>
      <c r="O90" s="34"/>
      <c r="P90" s="34"/>
      <c r="Q90" s="34"/>
      <c r="R90" s="34"/>
    </row>
    <row r="91" spans="1:18" s="7" customFormat="1" ht="12.75" hidden="1" customHeight="1" x14ac:dyDescent="0.2">
      <c r="A91" s="31" t="s">
        <v>65</v>
      </c>
      <c r="B91" s="121"/>
      <c r="C91" s="121"/>
      <c r="D91" s="86"/>
      <c r="E91" s="261" t="s">
        <v>663</v>
      </c>
      <c r="F91" s="261"/>
      <c r="G91" s="261"/>
      <c r="H91" s="261"/>
      <c r="J91" s="34"/>
      <c r="K91" s="34"/>
      <c r="L91" s="34"/>
      <c r="M91" s="34"/>
      <c r="N91" s="34">
        <f t="shared" si="4"/>
        <v>0</v>
      </c>
      <c r="O91" s="34"/>
      <c r="P91" s="34"/>
      <c r="Q91" s="34"/>
      <c r="R91" s="34"/>
    </row>
    <row r="92" spans="1:18" s="7" customFormat="1" ht="12.75" hidden="1" customHeight="1" x14ac:dyDescent="0.2">
      <c r="A92" s="31" t="s">
        <v>67</v>
      </c>
      <c r="B92" s="121"/>
      <c r="C92" s="121"/>
      <c r="D92" s="86"/>
      <c r="E92" s="261" t="s">
        <v>664</v>
      </c>
      <c r="F92" s="261"/>
      <c r="G92" s="261"/>
      <c r="H92" s="261"/>
      <c r="J92" s="34"/>
      <c r="K92" s="34"/>
      <c r="L92" s="34"/>
      <c r="M92" s="34"/>
      <c r="N92" s="34">
        <f t="shared" si="4"/>
        <v>0</v>
      </c>
      <c r="O92" s="34"/>
      <c r="P92" s="34"/>
      <c r="Q92" s="34"/>
      <c r="R92" s="34"/>
    </row>
    <row r="93" spans="1:18" s="7" customFormat="1" ht="12.75" hidden="1" customHeight="1" x14ac:dyDescent="0.2">
      <c r="A93" s="31" t="s">
        <v>157</v>
      </c>
      <c r="B93" s="121"/>
      <c r="C93" s="121"/>
      <c r="D93" s="86"/>
      <c r="E93" s="261" t="s">
        <v>665</v>
      </c>
      <c r="F93" s="261"/>
      <c r="G93" s="261"/>
      <c r="H93" s="261"/>
      <c r="J93" s="34"/>
      <c r="K93" s="34"/>
      <c r="L93" s="34"/>
      <c r="M93" s="34"/>
      <c r="N93" s="34">
        <f t="shared" si="4"/>
        <v>0</v>
      </c>
      <c r="O93" s="34"/>
      <c r="P93" s="34"/>
      <c r="Q93" s="34"/>
      <c r="R93" s="34"/>
    </row>
    <row r="94" spans="1:18" s="7" customFormat="1" ht="12.75" hidden="1" customHeight="1" x14ac:dyDescent="0.2">
      <c r="A94" s="31" t="s">
        <v>158</v>
      </c>
      <c r="B94" s="121"/>
      <c r="C94" s="121"/>
      <c r="D94" s="86"/>
      <c r="E94" s="261" t="s">
        <v>666</v>
      </c>
      <c r="F94" s="261"/>
      <c r="G94" s="261"/>
      <c r="H94" s="261"/>
      <c r="J94" s="34"/>
      <c r="K94" s="34"/>
      <c r="L94" s="34"/>
      <c r="M94" s="34"/>
      <c r="N94" s="34">
        <f t="shared" si="4"/>
        <v>0</v>
      </c>
      <c r="O94" s="34"/>
      <c r="P94" s="34"/>
      <c r="Q94" s="34"/>
      <c r="R94" s="34"/>
    </row>
    <row r="95" spans="1:18" s="7" customFormat="1" ht="12.75" hidden="1" customHeight="1" x14ac:dyDescent="0.2">
      <c r="A95" s="31" t="s">
        <v>68</v>
      </c>
      <c r="B95" s="121"/>
      <c r="C95" s="121"/>
      <c r="D95" s="86"/>
      <c r="E95" s="261" t="s">
        <v>667</v>
      </c>
      <c r="F95" s="261"/>
      <c r="G95" s="261"/>
      <c r="H95" s="261"/>
      <c r="J95" s="34"/>
      <c r="K95" s="34"/>
      <c r="L95" s="34"/>
      <c r="M95" s="34"/>
      <c r="N95" s="34">
        <f t="shared" si="4"/>
        <v>0</v>
      </c>
      <c r="O95" s="34"/>
      <c r="P95" s="34"/>
      <c r="Q95" s="34"/>
      <c r="R95" s="34"/>
    </row>
    <row r="96" spans="1:18" s="7" customFormat="1" ht="12.75" hidden="1" customHeight="1" x14ac:dyDescent="0.2">
      <c r="A96" s="31" t="s">
        <v>159</v>
      </c>
      <c r="B96" s="121"/>
      <c r="C96" s="121"/>
      <c r="D96" s="86"/>
      <c r="E96" s="261" t="s">
        <v>668</v>
      </c>
      <c r="F96" s="261"/>
      <c r="G96" s="261"/>
      <c r="H96" s="261"/>
      <c r="J96" s="34"/>
      <c r="K96" s="34"/>
      <c r="L96" s="34"/>
      <c r="M96" s="34"/>
      <c r="N96" s="34">
        <f t="shared" si="4"/>
        <v>0</v>
      </c>
      <c r="O96" s="34"/>
      <c r="P96" s="34"/>
      <c r="Q96" s="34"/>
      <c r="R96" s="34"/>
    </row>
    <row r="97" spans="1:21" s="7" customFormat="1" ht="12.75" hidden="1" customHeight="1" x14ac:dyDescent="0.2">
      <c r="A97" s="31" t="s">
        <v>160</v>
      </c>
      <c r="B97" s="121"/>
      <c r="C97" s="121"/>
      <c r="D97" s="86"/>
      <c r="E97" s="261" t="s">
        <v>669</v>
      </c>
      <c r="F97" s="261"/>
      <c r="G97" s="261"/>
      <c r="H97" s="261"/>
      <c r="J97" s="34"/>
      <c r="K97" s="34"/>
      <c r="L97" s="34"/>
      <c r="M97" s="34"/>
      <c r="N97" s="34">
        <f t="shared" si="4"/>
        <v>0</v>
      </c>
      <c r="O97" s="34"/>
      <c r="P97" s="34"/>
      <c r="Q97" s="34"/>
      <c r="R97" s="34"/>
    </row>
    <row r="98" spans="1:21" s="7" customFormat="1" ht="12.75" hidden="1" customHeight="1" x14ac:dyDescent="0.2">
      <c r="A98" s="31" t="s">
        <v>70</v>
      </c>
      <c r="B98" s="121"/>
      <c r="C98" s="121"/>
      <c r="D98" s="86"/>
      <c r="E98" s="261" t="s">
        <v>670</v>
      </c>
      <c r="F98" s="261"/>
      <c r="G98" s="261"/>
      <c r="H98" s="261"/>
      <c r="J98" s="34"/>
      <c r="K98" s="34"/>
      <c r="L98" s="34"/>
      <c r="M98" s="34"/>
      <c r="N98" s="34">
        <f t="shared" si="4"/>
        <v>0</v>
      </c>
      <c r="O98" s="34"/>
      <c r="P98" s="34"/>
      <c r="Q98" s="34"/>
      <c r="R98" s="34"/>
    </row>
    <row r="99" spans="1:21" s="7" customFormat="1" ht="12.75" hidden="1" customHeight="1" x14ac:dyDescent="0.2">
      <c r="A99" s="31" t="s">
        <v>161</v>
      </c>
      <c r="B99" s="121"/>
      <c r="C99" s="121"/>
      <c r="D99" s="86"/>
      <c r="E99" s="261" t="s">
        <v>671</v>
      </c>
      <c r="F99" s="261"/>
      <c r="G99" s="261"/>
      <c r="H99" s="261"/>
      <c r="J99" s="34"/>
      <c r="K99" s="34"/>
      <c r="L99" s="34"/>
      <c r="M99" s="34"/>
      <c r="N99" s="34">
        <f t="shared" si="4"/>
        <v>0</v>
      </c>
      <c r="O99" s="34"/>
      <c r="P99" s="34"/>
      <c r="Q99" s="34"/>
      <c r="R99" s="34"/>
    </row>
    <row r="100" spans="1:21" s="7" customFormat="1" ht="12.75" hidden="1" customHeight="1" x14ac:dyDescent="0.2">
      <c r="A100" s="31" t="s">
        <v>71</v>
      </c>
      <c r="B100" s="121"/>
      <c r="C100" s="121"/>
      <c r="D100" s="86"/>
      <c r="E100" s="261" t="s">
        <v>672</v>
      </c>
      <c r="F100" s="261"/>
      <c r="G100" s="261"/>
      <c r="H100" s="261"/>
      <c r="J100" s="34"/>
      <c r="K100" s="34"/>
      <c r="L100" s="34"/>
      <c r="M100" s="34"/>
      <c r="N100" s="34">
        <f t="shared" si="4"/>
        <v>0</v>
      </c>
      <c r="O100" s="34"/>
      <c r="P100" s="34"/>
      <c r="Q100" s="34"/>
      <c r="R100" s="34"/>
    </row>
    <row r="101" spans="1:21" s="7" customFormat="1" ht="12.75" hidden="1" customHeight="1" x14ac:dyDescent="0.2">
      <c r="A101" s="31" t="s">
        <v>163</v>
      </c>
      <c r="B101" s="121"/>
      <c r="C101" s="121"/>
      <c r="D101" s="86"/>
      <c r="E101" s="261" t="s">
        <v>673</v>
      </c>
      <c r="F101" s="261"/>
      <c r="G101" s="261"/>
      <c r="H101" s="261"/>
      <c r="J101" s="34"/>
      <c r="K101" s="34"/>
      <c r="L101" s="34"/>
      <c r="M101" s="34"/>
      <c r="N101" s="34">
        <f t="shared" si="4"/>
        <v>0</v>
      </c>
      <c r="O101" s="34"/>
      <c r="P101" s="34"/>
      <c r="Q101" s="34"/>
      <c r="R101" s="34"/>
    </row>
    <row r="102" spans="1:21" s="7" customFormat="1" ht="12.75" hidden="1" customHeight="1" x14ac:dyDescent="0.2">
      <c r="A102" s="31" t="s">
        <v>164</v>
      </c>
      <c r="B102" s="121"/>
      <c r="C102" s="121"/>
      <c r="D102" s="86"/>
      <c r="E102" s="261" t="s">
        <v>674</v>
      </c>
      <c r="F102" s="261"/>
      <c r="G102" s="261"/>
      <c r="H102" s="261"/>
      <c r="J102" s="34"/>
      <c r="K102" s="34"/>
      <c r="L102" s="34"/>
      <c r="M102" s="34"/>
      <c r="N102" s="34">
        <f t="shared" si="4"/>
        <v>0</v>
      </c>
      <c r="O102" s="34"/>
      <c r="P102" s="34"/>
      <c r="Q102" s="34"/>
      <c r="R102" s="34"/>
    </row>
    <row r="103" spans="1:21" s="7" customFormat="1" ht="12.75" hidden="1" customHeight="1" x14ac:dyDescent="0.2">
      <c r="A103" s="31" t="s">
        <v>165</v>
      </c>
      <c r="B103" s="121"/>
      <c r="C103" s="121"/>
      <c r="D103" s="86"/>
      <c r="E103" s="261" t="s">
        <v>675</v>
      </c>
      <c r="F103" s="261"/>
      <c r="G103" s="261"/>
      <c r="H103" s="261"/>
      <c r="J103" s="34"/>
      <c r="K103" s="34"/>
      <c r="L103" s="34"/>
      <c r="M103" s="34"/>
      <c r="N103" s="34">
        <f t="shared" si="4"/>
        <v>0</v>
      </c>
      <c r="O103" s="34"/>
      <c r="P103" s="34"/>
      <c r="Q103" s="34"/>
      <c r="R103" s="34"/>
    </row>
    <row r="104" spans="1:21" s="7" customFormat="1" ht="12.75" hidden="1" customHeight="1" x14ac:dyDescent="0.2">
      <c r="A104" s="31" t="s">
        <v>166</v>
      </c>
      <c r="B104" s="121"/>
      <c r="C104" s="121"/>
      <c r="D104" s="86"/>
      <c r="E104" s="261" t="s">
        <v>676</v>
      </c>
      <c r="F104" s="261"/>
      <c r="G104" s="261"/>
      <c r="H104" s="261"/>
      <c r="J104" s="34"/>
      <c r="K104" s="34"/>
      <c r="L104" s="34"/>
      <c r="M104" s="34"/>
      <c r="N104" s="34">
        <f t="shared" si="4"/>
        <v>0</v>
      </c>
      <c r="O104" s="34"/>
      <c r="P104" s="34"/>
      <c r="Q104" s="34"/>
      <c r="R104" s="34"/>
    </row>
    <row r="105" spans="1:21" s="7" customFormat="1" ht="12.75" hidden="1" customHeight="1" x14ac:dyDescent="0.2">
      <c r="A105" s="31" t="s">
        <v>167</v>
      </c>
      <c r="B105" s="121"/>
      <c r="C105" s="121"/>
      <c r="D105" s="86"/>
      <c r="E105" s="261" t="s">
        <v>677</v>
      </c>
      <c r="F105" s="261"/>
      <c r="G105" s="261"/>
      <c r="H105" s="261"/>
      <c r="J105" s="34"/>
      <c r="K105" s="34"/>
      <c r="L105" s="34"/>
      <c r="M105" s="34"/>
      <c r="N105" s="34">
        <f t="shared" si="4"/>
        <v>0</v>
      </c>
      <c r="O105" s="34"/>
      <c r="P105" s="34"/>
      <c r="Q105" s="34"/>
      <c r="R105" s="34"/>
    </row>
    <row r="106" spans="1:21" s="7" customFormat="1" ht="15" customHeight="1" x14ac:dyDescent="0.2">
      <c r="A106" s="31" t="s">
        <v>164</v>
      </c>
      <c r="B106" s="121"/>
      <c r="C106" s="121"/>
      <c r="D106" s="86"/>
      <c r="E106" s="261" t="s">
        <v>678</v>
      </c>
      <c r="F106" s="261"/>
      <c r="G106" s="261"/>
      <c r="H106" s="261"/>
      <c r="J106" s="34">
        <v>1767180</v>
      </c>
      <c r="K106" s="34"/>
      <c r="L106" s="34">
        <v>1775965</v>
      </c>
      <c r="M106" s="34"/>
      <c r="N106" s="34">
        <f t="shared" si="4"/>
        <v>5124035</v>
      </c>
      <c r="O106" s="34"/>
      <c r="P106" s="34">
        <v>6900000</v>
      </c>
      <c r="Q106" s="34"/>
      <c r="R106" s="34">
        <v>6900000</v>
      </c>
    </row>
    <row r="107" spans="1:21" s="7" customFormat="1" ht="15" customHeight="1" x14ac:dyDescent="0.2">
      <c r="A107" s="31" t="s">
        <v>72</v>
      </c>
      <c r="B107" s="121"/>
      <c r="C107" s="121"/>
      <c r="D107" s="86"/>
      <c r="E107" s="261" t="s">
        <v>348</v>
      </c>
      <c r="F107" s="261"/>
      <c r="G107" s="261"/>
      <c r="H107" s="261"/>
      <c r="J107" s="34">
        <v>2901075</v>
      </c>
      <c r="K107" s="34"/>
      <c r="L107" s="34">
        <v>985731</v>
      </c>
      <c r="M107" s="34"/>
      <c r="N107" s="34">
        <f t="shared" si="4"/>
        <v>1014269</v>
      </c>
      <c r="O107" s="34"/>
      <c r="P107" s="34">
        <v>2000000</v>
      </c>
      <c r="Q107" s="34"/>
      <c r="R107" s="34">
        <v>3050000</v>
      </c>
      <c r="U107" s="7">
        <v>2261200</v>
      </c>
    </row>
    <row r="108" spans="1:21" s="7" customFormat="1" ht="12.75" hidden="1" customHeight="1" x14ac:dyDescent="0.2">
      <c r="A108" s="31" t="s">
        <v>74</v>
      </c>
      <c r="B108" s="121"/>
      <c r="C108" s="121"/>
      <c r="D108" s="86"/>
      <c r="E108" s="261" t="s">
        <v>349</v>
      </c>
      <c r="F108" s="261"/>
      <c r="G108" s="261"/>
      <c r="H108" s="261"/>
      <c r="J108" s="34"/>
      <c r="K108" s="34"/>
      <c r="L108" s="34"/>
      <c r="M108" s="34"/>
      <c r="N108" s="34">
        <f t="shared" si="4"/>
        <v>0</v>
      </c>
      <c r="O108" s="34"/>
      <c r="P108" s="34"/>
      <c r="Q108" s="34"/>
      <c r="R108" s="34"/>
    </row>
    <row r="109" spans="1:21" s="7" customFormat="1" ht="12.75" hidden="1" customHeight="1" x14ac:dyDescent="0.2">
      <c r="A109" s="31" t="s">
        <v>75</v>
      </c>
      <c r="B109" s="121"/>
      <c r="C109" s="121"/>
      <c r="D109" s="86"/>
      <c r="E109" s="261" t="s">
        <v>350</v>
      </c>
      <c r="F109" s="261"/>
      <c r="G109" s="261"/>
      <c r="H109" s="261"/>
      <c r="J109" s="34"/>
      <c r="K109" s="34"/>
      <c r="L109" s="34"/>
      <c r="M109" s="34"/>
      <c r="N109" s="34">
        <f t="shared" si="4"/>
        <v>0</v>
      </c>
      <c r="O109" s="34"/>
      <c r="P109" s="34"/>
      <c r="Q109" s="34"/>
      <c r="R109" s="34"/>
    </row>
    <row r="110" spans="1:21" s="7" customFormat="1" ht="12.75" hidden="1" customHeight="1" x14ac:dyDescent="0.2">
      <c r="A110" s="31" t="s">
        <v>76</v>
      </c>
      <c r="B110" s="121"/>
      <c r="C110" s="121"/>
      <c r="D110" s="86"/>
      <c r="E110" s="261" t="s">
        <v>592</v>
      </c>
      <c r="F110" s="261"/>
      <c r="G110" s="261"/>
      <c r="H110" s="261"/>
      <c r="J110" s="34"/>
      <c r="K110" s="34"/>
      <c r="L110" s="34"/>
      <c r="M110" s="34"/>
      <c r="N110" s="34">
        <f t="shared" si="4"/>
        <v>0</v>
      </c>
      <c r="O110" s="34"/>
      <c r="P110" s="34"/>
      <c r="Q110" s="34"/>
      <c r="R110" s="34"/>
    </row>
    <row r="111" spans="1:21" s="7" customFormat="1" ht="12.75" hidden="1" customHeight="1" x14ac:dyDescent="0.2">
      <c r="A111" s="31" t="s">
        <v>77</v>
      </c>
      <c r="B111" s="121"/>
      <c r="C111" s="121"/>
      <c r="D111" s="86"/>
      <c r="E111" s="261" t="s">
        <v>593</v>
      </c>
      <c r="F111" s="261"/>
      <c r="G111" s="261"/>
      <c r="H111" s="261"/>
      <c r="J111" s="34"/>
      <c r="K111" s="34"/>
      <c r="L111" s="34"/>
      <c r="M111" s="34"/>
      <c r="N111" s="34">
        <f t="shared" si="4"/>
        <v>0</v>
      </c>
      <c r="O111" s="34"/>
      <c r="P111" s="34"/>
      <c r="Q111" s="34"/>
      <c r="R111" s="34"/>
    </row>
    <row r="112" spans="1:21" s="7" customFormat="1" ht="12.75" hidden="1" customHeight="1" x14ac:dyDescent="0.2">
      <c r="A112" s="31" t="s">
        <v>79</v>
      </c>
      <c r="B112" s="121"/>
      <c r="C112" s="121"/>
      <c r="D112" s="86"/>
      <c r="E112" s="261" t="s">
        <v>594</v>
      </c>
      <c r="F112" s="261"/>
      <c r="G112" s="261"/>
      <c r="H112" s="261"/>
      <c r="J112" s="34"/>
      <c r="K112" s="34"/>
      <c r="L112" s="34"/>
      <c r="M112" s="34"/>
      <c r="N112" s="34">
        <f t="shared" si="4"/>
        <v>0</v>
      </c>
      <c r="O112" s="34"/>
      <c r="P112" s="34"/>
      <c r="Q112" s="34"/>
      <c r="R112" s="34"/>
    </row>
    <row r="113" spans="1:21" s="7" customFormat="1" ht="12.75" hidden="1" customHeight="1" x14ac:dyDescent="0.2">
      <c r="A113" s="31" t="s">
        <v>168</v>
      </c>
      <c r="B113" s="121"/>
      <c r="C113" s="121"/>
      <c r="D113" s="86"/>
      <c r="E113" s="261" t="s">
        <v>595</v>
      </c>
      <c r="F113" s="261"/>
      <c r="G113" s="261"/>
      <c r="H113" s="261"/>
      <c r="J113" s="34"/>
      <c r="K113" s="34"/>
      <c r="L113" s="34"/>
      <c r="M113" s="34"/>
      <c r="N113" s="34">
        <f t="shared" si="4"/>
        <v>0</v>
      </c>
      <c r="O113" s="34"/>
      <c r="P113" s="34"/>
      <c r="Q113" s="34"/>
      <c r="R113" s="34"/>
    </row>
    <row r="114" spans="1:21" s="7" customFormat="1" ht="12.75" hidden="1" customHeight="1" x14ac:dyDescent="0.2">
      <c r="A114" s="31" t="s">
        <v>169</v>
      </c>
      <c r="B114" s="121"/>
      <c r="C114" s="121"/>
      <c r="D114" s="86"/>
      <c r="E114" s="261" t="s">
        <v>596</v>
      </c>
      <c r="F114" s="261"/>
      <c r="G114" s="261"/>
      <c r="H114" s="261"/>
      <c r="J114" s="34"/>
      <c r="K114" s="34"/>
      <c r="L114" s="34"/>
      <c r="M114" s="34"/>
      <c r="N114" s="34">
        <f t="shared" si="4"/>
        <v>0</v>
      </c>
      <c r="O114" s="34"/>
      <c r="P114" s="34"/>
      <c r="Q114" s="34"/>
      <c r="R114" s="34"/>
    </row>
    <row r="115" spans="1:21" s="7" customFormat="1" ht="12.75" hidden="1" customHeight="1" x14ac:dyDescent="0.2">
      <c r="A115" s="31" t="s">
        <v>170</v>
      </c>
      <c r="B115" s="121"/>
      <c r="C115" s="121"/>
      <c r="D115" s="86"/>
      <c r="E115" s="261" t="s">
        <v>597</v>
      </c>
      <c r="F115" s="261"/>
      <c r="G115" s="261"/>
      <c r="H115" s="261"/>
      <c r="J115" s="34"/>
      <c r="K115" s="34"/>
      <c r="L115" s="34"/>
      <c r="M115" s="34"/>
      <c r="N115" s="34">
        <f t="shared" si="4"/>
        <v>0</v>
      </c>
      <c r="O115" s="34"/>
      <c r="P115" s="34"/>
      <c r="Q115" s="34"/>
      <c r="R115" s="34"/>
    </row>
    <row r="116" spans="1:21" s="7" customFormat="1" ht="12.75" hidden="1" customHeight="1" x14ac:dyDescent="0.2">
      <c r="A116" s="31" t="s">
        <v>80</v>
      </c>
      <c r="B116" s="121"/>
      <c r="C116" s="121"/>
      <c r="D116" s="86"/>
      <c r="E116" s="261" t="s">
        <v>598</v>
      </c>
      <c r="F116" s="261"/>
      <c r="G116" s="261"/>
      <c r="H116" s="261"/>
      <c r="J116" s="34"/>
      <c r="K116" s="34"/>
      <c r="L116" s="34"/>
      <c r="M116" s="34"/>
      <c r="N116" s="34">
        <f t="shared" si="4"/>
        <v>0</v>
      </c>
      <c r="O116" s="34"/>
      <c r="P116" s="34"/>
      <c r="Q116" s="34"/>
      <c r="R116" s="34"/>
    </row>
    <row r="117" spans="1:21" s="7" customFormat="1" ht="12.75" hidden="1" customHeight="1" x14ac:dyDescent="0.2">
      <c r="A117" s="31" t="s">
        <v>82</v>
      </c>
      <c r="B117" s="121"/>
      <c r="C117" s="121"/>
      <c r="D117" s="86"/>
      <c r="E117" s="261" t="s">
        <v>412</v>
      </c>
      <c r="F117" s="261"/>
      <c r="G117" s="261"/>
      <c r="H117" s="261"/>
      <c r="J117" s="34"/>
      <c r="K117" s="34"/>
      <c r="L117" s="34"/>
      <c r="M117" s="34"/>
      <c r="N117" s="34">
        <f t="shared" si="4"/>
        <v>0</v>
      </c>
      <c r="O117" s="34"/>
      <c r="P117" s="34"/>
      <c r="Q117" s="34"/>
      <c r="R117" s="34"/>
    </row>
    <row r="118" spans="1:21" s="7" customFormat="1" ht="12.75" hidden="1" customHeight="1" x14ac:dyDescent="0.2">
      <c r="A118" s="31" t="s">
        <v>84</v>
      </c>
      <c r="B118" s="121"/>
      <c r="C118" s="121"/>
      <c r="D118" s="86"/>
      <c r="E118" s="261" t="s">
        <v>413</v>
      </c>
      <c r="F118" s="261"/>
      <c r="G118" s="261"/>
      <c r="H118" s="261"/>
      <c r="J118" s="34"/>
      <c r="K118" s="34"/>
      <c r="L118" s="34"/>
      <c r="M118" s="34"/>
      <c r="N118" s="34">
        <f t="shared" si="4"/>
        <v>0</v>
      </c>
      <c r="O118" s="34"/>
      <c r="P118" s="34"/>
      <c r="Q118" s="34"/>
      <c r="R118" s="34"/>
    </row>
    <row r="119" spans="1:21" s="7" customFormat="1" ht="12.75" hidden="1" customHeight="1" x14ac:dyDescent="0.2">
      <c r="A119" s="31" t="s">
        <v>85</v>
      </c>
      <c r="B119" s="121"/>
      <c r="C119" s="121"/>
      <c r="D119" s="86"/>
      <c r="E119" s="261" t="s">
        <v>414</v>
      </c>
      <c r="F119" s="261"/>
      <c r="G119" s="261"/>
      <c r="H119" s="261"/>
      <c r="J119" s="34"/>
      <c r="K119" s="34"/>
      <c r="L119" s="34"/>
      <c r="M119" s="34"/>
      <c r="N119" s="34">
        <f t="shared" si="4"/>
        <v>0</v>
      </c>
      <c r="O119" s="34"/>
      <c r="P119" s="34"/>
      <c r="Q119" s="34"/>
      <c r="R119" s="34"/>
    </row>
    <row r="120" spans="1:21" s="7" customFormat="1" ht="12.75" hidden="1" customHeight="1" x14ac:dyDescent="0.2">
      <c r="A120" s="31" t="s">
        <v>171</v>
      </c>
      <c r="B120" s="121"/>
      <c r="C120" s="121"/>
      <c r="D120" s="86"/>
      <c r="E120" s="261" t="s">
        <v>599</v>
      </c>
      <c r="F120" s="261"/>
      <c r="G120" s="261"/>
      <c r="H120" s="261"/>
      <c r="J120" s="34"/>
      <c r="K120" s="34"/>
      <c r="L120" s="34"/>
      <c r="M120" s="34"/>
      <c r="N120" s="34">
        <f t="shared" si="4"/>
        <v>0</v>
      </c>
      <c r="O120" s="34"/>
      <c r="P120" s="34"/>
      <c r="Q120" s="34"/>
      <c r="R120" s="34"/>
    </row>
    <row r="121" spans="1:21" s="7" customFormat="1" ht="12.75" hidden="1" customHeight="1" x14ac:dyDescent="0.2">
      <c r="A121" s="31" t="s">
        <v>172</v>
      </c>
      <c r="B121" s="121"/>
      <c r="C121" s="121"/>
      <c r="D121" s="86"/>
      <c r="E121" s="261" t="s">
        <v>679</v>
      </c>
      <c r="F121" s="261"/>
      <c r="G121" s="261"/>
      <c r="H121" s="261"/>
      <c r="J121" s="34"/>
      <c r="K121" s="34"/>
      <c r="L121" s="34"/>
      <c r="M121" s="34"/>
      <c r="N121" s="34">
        <f t="shared" si="4"/>
        <v>0</v>
      </c>
      <c r="O121" s="34"/>
      <c r="P121" s="34"/>
      <c r="Q121" s="34"/>
      <c r="R121" s="34"/>
    </row>
    <row r="122" spans="1:21" s="7" customFormat="1" ht="12.75" hidden="1" customHeight="1" x14ac:dyDescent="0.2">
      <c r="A122" s="31" t="s">
        <v>86</v>
      </c>
      <c r="B122" s="121"/>
      <c r="C122" s="121"/>
      <c r="D122" s="86"/>
      <c r="E122" s="261" t="s">
        <v>680</v>
      </c>
      <c r="F122" s="261"/>
      <c r="G122" s="261"/>
      <c r="H122" s="261"/>
      <c r="J122" s="34"/>
      <c r="K122" s="34"/>
      <c r="L122" s="34"/>
      <c r="M122" s="34"/>
      <c r="N122" s="34">
        <f t="shared" si="4"/>
        <v>0</v>
      </c>
      <c r="O122" s="34"/>
      <c r="P122" s="34"/>
      <c r="Q122" s="34"/>
      <c r="R122" s="34"/>
    </row>
    <row r="123" spans="1:21" s="7" customFormat="1" ht="12.75" hidden="1" customHeight="1" x14ac:dyDescent="0.2">
      <c r="A123" s="31" t="s">
        <v>61</v>
      </c>
      <c r="B123" s="121"/>
      <c r="C123" s="121"/>
      <c r="D123" s="86"/>
      <c r="E123" s="261" t="s">
        <v>681</v>
      </c>
      <c r="F123" s="261"/>
      <c r="G123" s="261"/>
      <c r="H123" s="261"/>
      <c r="J123" s="34"/>
      <c r="K123" s="34"/>
      <c r="L123" s="34"/>
      <c r="M123" s="34"/>
      <c r="N123" s="34">
        <f t="shared" si="4"/>
        <v>0</v>
      </c>
      <c r="O123" s="34"/>
      <c r="P123" s="34"/>
      <c r="Q123" s="34"/>
      <c r="R123" s="34"/>
    </row>
    <row r="124" spans="1:21" s="7" customFormat="1" ht="15" customHeight="1" x14ac:dyDescent="0.2">
      <c r="A124" s="31" t="s">
        <v>245</v>
      </c>
      <c r="B124" s="121"/>
      <c r="C124" s="121"/>
      <c r="D124" s="86"/>
      <c r="E124" s="261" t="s">
        <v>360</v>
      </c>
      <c r="F124" s="261"/>
      <c r="G124" s="261"/>
      <c r="H124" s="261"/>
      <c r="J124" s="34"/>
      <c r="K124" s="34"/>
      <c r="L124" s="34"/>
      <c r="M124" s="34"/>
      <c r="N124" s="34">
        <f t="shared" si="4"/>
        <v>10000</v>
      </c>
      <c r="O124" s="34"/>
      <c r="P124" s="34">
        <v>10000</v>
      </c>
      <c r="Q124" s="34"/>
      <c r="R124" s="34">
        <v>10000</v>
      </c>
      <c r="U124" s="7">
        <f>N129-U107</f>
        <v>7379583.5999999996</v>
      </c>
    </row>
    <row r="125" spans="1:21" s="7" customFormat="1" ht="15" hidden="1" customHeight="1" x14ac:dyDescent="0.2">
      <c r="A125" s="31"/>
      <c r="B125" s="121"/>
      <c r="C125" s="121"/>
      <c r="D125" s="86"/>
      <c r="E125" s="240"/>
      <c r="F125" s="240"/>
      <c r="G125" s="240"/>
      <c r="H125" s="240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21" s="7" customFormat="1" ht="15" hidden="1" customHeight="1" x14ac:dyDescent="0.2">
      <c r="A126" s="31" t="s">
        <v>837</v>
      </c>
      <c r="B126" s="121"/>
      <c r="C126" s="121"/>
      <c r="D126" s="86"/>
      <c r="E126" s="240"/>
      <c r="F126" s="240"/>
      <c r="G126" s="240"/>
      <c r="H126" s="240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21" s="7" customFormat="1" ht="15" hidden="1" customHeight="1" x14ac:dyDescent="0.2">
      <c r="A127" s="31" t="s">
        <v>36</v>
      </c>
      <c r="B127" s="121"/>
      <c r="C127" s="121"/>
      <c r="D127" s="30"/>
      <c r="E127" s="240" t="s">
        <v>329</v>
      </c>
      <c r="F127" s="240"/>
      <c r="G127" s="240"/>
      <c r="H127" s="240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21" s="7" customFormat="1" ht="15" hidden="1" customHeight="1" x14ac:dyDescent="0.2">
      <c r="A128" s="31"/>
      <c r="B128" s="121"/>
      <c r="C128" s="121"/>
      <c r="D128" s="86"/>
      <c r="E128" s="240"/>
      <c r="F128" s="240"/>
      <c r="G128" s="240"/>
      <c r="H128" s="240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8" customHeight="1" x14ac:dyDescent="0.2">
      <c r="A129" s="276" t="s">
        <v>190</v>
      </c>
      <c r="B129" s="276"/>
      <c r="C129" s="276"/>
      <c r="J129" s="136">
        <f>SUM(J57:J128)</f>
        <v>8169088.04</v>
      </c>
      <c r="K129" s="137"/>
      <c r="L129" s="136">
        <f>SUM(L57:L124)</f>
        <v>4404284.1400000006</v>
      </c>
      <c r="M129" s="34"/>
      <c r="N129" s="136">
        <f>SUM(N57:N124)</f>
        <v>9640783.5999999996</v>
      </c>
      <c r="O129" s="34"/>
      <c r="P129" s="136">
        <f>SUM(P57:P124)</f>
        <v>14048967.74</v>
      </c>
      <c r="Q129" s="34"/>
      <c r="R129" s="136">
        <f>SUM(R57:R124)</f>
        <v>14991551</v>
      </c>
    </row>
    <row r="130" spans="1:18" s="7" customFormat="1" ht="6" hidden="1" customHeight="1" x14ac:dyDescent="0.2">
      <c r="A130" s="19"/>
      <c r="B130" s="19"/>
      <c r="C130" s="19"/>
      <c r="J130" s="137"/>
      <c r="K130" s="137"/>
      <c r="L130" s="34"/>
      <c r="M130" s="34"/>
      <c r="N130" s="34"/>
      <c r="O130" s="34"/>
      <c r="P130" s="34"/>
      <c r="Q130" s="34"/>
      <c r="R130" s="34"/>
    </row>
    <row r="131" spans="1:18" s="7" customFormat="1" ht="12" hidden="1" customHeight="1" x14ac:dyDescent="0.2">
      <c r="A131" s="63" t="s">
        <v>188</v>
      </c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12" hidden="1" customHeight="1" x14ac:dyDescent="0.2">
      <c r="A132" s="75" t="s">
        <v>108</v>
      </c>
      <c r="E132" s="98">
        <v>5</v>
      </c>
      <c r="F132" s="99" t="s">
        <v>28</v>
      </c>
      <c r="G132" s="98" t="s">
        <v>7</v>
      </c>
      <c r="H132" s="98" t="s">
        <v>17</v>
      </c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" hidden="1" customHeight="1" x14ac:dyDescent="0.2">
      <c r="A133" s="75" t="s">
        <v>179</v>
      </c>
      <c r="E133" s="98">
        <v>5</v>
      </c>
      <c r="F133" s="99" t="s">
        <v>28</v>
      </c>
      <c r="G133" s="98" t="s">
        <v>7</v>
      </c>
      <c r="H133" s="98" t="s">
        <v>63</v>
      </c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" hidden="1" customHeight="1" x14ac:dyDescent="0.2">
      <c r="A134" s="75" t="s">
        <v>180</v>
      </c>
      <c r="E134" s="98">
        <v>5</v>
      </c>
      <c r="F134" s="99" t="s">
        <v>28</v>
      </c>
      <c r="G134" s="98" t="s">
        <v>7</v>
      </c>
      <c r="H134" s="100" t="s">
        <v>48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12" hidden="1" customHeight="1" x14ac:dyDescent="0.2">
      <c r="A135" s="75" t="s">
        <v>180</v>
      </c>
      <c r="E135" s="98">
        <v>5</v>
      </c>
      <c r="F135" s="99" t="s">
        <v>28</v>
      </c>
      <c r="G135" s="98" t="s">
        <v>7</v>
      </c>
      <c r="H135" s="100" t="s">
        <v>48</v>
      </c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2" hidden="1" customHeight="1" x14ac:dyDescent="0.2">
      <c r="A136" s="75" t="s">
        <v>181</v>
      </c>
      <c r="E136" s="98">
        <v>5</v>
      </c>
      <c r="F136" s="99" t="s">
        <v>28</v>
      </c>
      <c r="G136" s="98" t="s">
        <v>7</v>
      </c>
      <c r="H136" s="98" t="s">
        <v>10</v>
      </c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1:18" s="7" customFormat="1" ht="12" hidden="1" customHeight="1" x14ac:dyDescent="0.2">
      <c r="A137" s="75" t="s">
        <v>180</v>
      </c>
      <c r="E137" s="98">
        <v>5</v>
      </c>
      <c r="F137" s="99" t="s">
        <v>28</v>
      </c>
      <c r="G137" s="98" t="s">
        <v>7</v>
      </c>
      <c r="H137" s="100" t="s">
        <v>48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18" s="7" customFormat="1" ht="12" hidden="1" customHeight="1" x14ac:dyDescent="0.2">
      <c r="A138" s="75" t="s">
        <v>182</v>
      </c>
      <c r="E138" s="98">
        <v>5</v>
      </c>
      <c r="F138" s="99" t="s">
        <v>28</v>
      </c>
      <c r="G138" s="98" t="s">
        <v>7</v>
      </c>
      <c r="H138" s="98" t="s">
        <v>8</v>
      </c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18" s="7" customFormat="1" ht="12" hidden="1" customHeight="1" x14ac:dyDescent="0.2">
      <c r="A139" s="75" t="s">
        <v>183</v>
      </c>
      <c r="E139" s="98">
        <v>5</v>
      </c>
      <c r="F139" s="99" t="s">
        <v>28</v>
      </c>
      <c r="G139" s="98" t="s">
        <v>7</v>
      </c>
      <c r="H139" s="98" t="s">
        <v>15</v>
      </c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1:18" s="7" customFormat="1" ht="18.95" hidden="1" customHeight="1" x14ac:dyDescent="0.2">
      <c r="A140" s="58" t="s">
        <v>184</v>
      </c>
      <c r="J140" s="145">
        <f>SUM(J132:J139)</f>
        <v>0</v>
      </c>
      <c r="K140" s="146"/>
      <c r="L140" s="145">
        <f>SUM(L132:L139)</f>
        <v>0</v>
      </c>
      <c r="M140" s="146"/>
      <c r="N140" s="145">
        <f>SUM(N132:N139)</f>
        <v>0</v>
      </c>
      <c r="O140" s="146"/>
      <c r="P140" s="145">
        <f>SUM(P132:P139)</f>
        <v>0</v>
      </c>
      <c r="Q140" s="146"/>
      <c r="R140" s="145">
        <f>SUM(R132:R139)</f>
        <v>0</v>
      </c>
    </row>
    <row r="141" spans="1:18" s="7" customFormat="1" ht="6" customHeight="1" x14ac:dyDescent="0.2"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18" s="7" customFormat="1" ht="18" customHeight="1" x14ac:dyDescent="0.2">
      <c r="A142" s="62" t="s">
        <v>189</v>
      </c>
      <c r="B142" s="11"/>
      <c r="C142" s="11"/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1:18" s="7" customFormat="1" ht="12.75" hidden="1" customHeight="1" x14ac:dyDescent="0.2">
      <c r="A143" s="64" t="s">
        <v>89</v>
      </c>
      <c r="B143" s="9"/>
      <c r="C143" s="9"/>
      <c r="E143" s="98">
        <v>1</v>
      </c>
      <c r="F143" s="99" t="s">
        <v>12</v>
      </c>
      <c r="G143" s="98" t="s">
        <v>53</v>
      </c>
      <c r="H143" s="100" t="s">
        <v>10</v>
      </c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s="7" customFormat="1" ht="12.75" hidden="1" customHeight="1" x14ac:dyDescent="0.2">
      <c r="A144" s="75" t="s">
        <v>91</v>
      </c>
      <c r="B144" s="97"/>
      <c r="C144" s="97"/>
      <c r="E144" s="98">
        <v>1</v>
      </c>
      <c r="F144" s="99" t="s">
        <v>92</v>
      </c>
      <c r="G144" s="98" t="s">
        <v>7</v>
      </c>
      <c r="H144" s="98" t="s">
        <v>8</v>
      </c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1:18" s="7" customFormat="1" ht="12.75" hidden="1" customHeight="1" x14ac:dyDescent="0.2">
      <c r="A145" s="75" t="s">
        <v>93</v>
      </c>
      <c r="B145" s="97"/>
      <c r="C145" s="97"/>
      <c r="E145" s="98">
        <v>1</v>
      </c>
      <c r="F145" s="99" t="s">
        <v>92</v>
      </c>
      <c r="G145" s="98" t="s">
        <v>33</v>
      </c>
      <c r="H145" s="98" t="s">
        <v>8</v>
      </c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18" s="7" customFormat="1" ht="12.75" hidden="1" customHeight="1" x14ac:dyDescent="0.2">
      <c r="A146" s="75" t="s">
        <v>94</v>
      </c>
      <c r="B146" s="102"/>
      <c r="C146" s="102"/>
      <c r="E146" s="98">
        <v>1</v>
      </c>
      <c r="F146" s="99" t="s">
        <v>92</v>
      </c>
      <c r="G146" s="98" t="s">
        <v>33</v>
      </c>
      <c r="H146" s="98" t="s">
        <v>48</v>
      </c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18" s="7" customFormat="1" ht="15" customHeight="1" x14ac:dyDescent="0.2">
      <c r="A147" s="31" t="s">
        <v>95</v>
      </c>
      <c r="B147" s="126"/>
      <c r="C147" s="126"/>
      <c r="D147" s="125"/>
      <c r="E147" s="261" t="s">
        <v>361</v>
      </c>
      <c r="F147" s="261"/>
      <c r="G147" s="261"/>
      <c r="H147" s="261"/>
      <c r="J147" s="34"/>
      <c r="K147" s="34"/>
      <c r="L147" s="34"/>
      <c r="M147" s="34"/>
      <c r="N147" s="34"/>
      <c r="O147" s="34"/>
      <c r="P147" s="34">
        <v>90000</v>
      </c>
      <c r="Q147" s="34"/>
      <c r="R147" s="34"/>
    </row>
    <row r="148" spans="1:18" s="7" customFormat="1" ht="12.75" hidden="1" customHeight="1" x14ac:dyDescent="0.2">
      <c r="A148" s="31" t="s">
        <v>96</v>
      </c>
      <c r="B148" s="121"/>
      <c r="C148" s="121"/>
      <c r="D148" s="86"/>
      <c r="E148" s="30">
        <v>1</v>
      </c>
      <c r="F148" s="125" t="s">
        <v>92</v>
      </c>
      <c r="G148" s="30" t="s">
        <v>92</v>
      </c>
      <c r="H148" s="30" t="s">
        <v>8</v>
      </c>
      <c r="J148" s="34"/>
      <c r="K148" s="34"/>
      <c r="L148" s="34"/>
      <c r="M148" s="34"/>
      <c r="N148" s="34">
        <f t="shared" ref="N148:N156" si="5">P148-L148</f>
        <v>0</v>
      </c>
      <c r="O148" s="34"/>
      <c r="P148" s="34"/>
      <c r="Q148" s="34"/>
      <c r="R148" s="34"/>
    </row>
    <row r="149" spans="1:18" s="7" customFormat="1" ht="12.75" hidden="1" customHeight="1" x14ac:dyDescent="0.2">
      <c r="A149" s="31" t="s">
        <v>97</v>
      </c>
      <c r="B149" s="126"/>
      <c r="C149" s="126"/>
      <c r="D149" s="86"/>
      <c r="E149" s="30">
        <v>1</v>
      </c>
      <c r="F149" s="125" t="s">
        <v>92</v>
      </c>
      <c r="G149" s="30" t="s">
        <v>53</v>
      </c>
      <c r="H149" s="30" t="s">
        <v>15</v>
      </c>
      <c r="J149" s="34"/>
      <c r="K149" s="34"/>
      <c r="L149" s="34"/>
      <c r="M149" s="34"/>
      <c r="N149" s="34">
        <f t="shared" si="5"/>
        <v>0</v>
      </c>
      <c r="O149" s="34"/>
      <c r="P149" s="34"/>
      <c r="Q149" s="34"/>
      <c r="R149" s="34"/>
    </row>
    <row r="150" spans="1:18" s="7" customFormat="1" ht="12.75" hidden="1" customHeight="1" x14ac:dyDescent="0.2">
      <c r="A150" s="31" t="s">
        <v>98</v>
      </c>
      <c r="B150" s="126"/>
      <c r="C150" s="126"/>
      <c r="D150" s="125"/>
      <c r="E150" s="30">
        <v>1</v>
      </c>
      <c r="F150" s="125" t="s">
        <v>92</v>
      </c>
      <c r="G150" s="30" t="s">
        <v>92</v>
      </c>
      <c r="H150" s="30" t="s">
        <v>10</v>
      </c>
      <c r="J150" s="34"/>
      <c r="K150" s="34"/>
      <c r="L150" s="34"/>
      <c r="M150" s="34"/>
      <c r="N150" s="34">
        <f t="shared" si="5"/>
        <v>0</v>
      </c>
      <c r="O150" s="34"/>
      <c r="P150" s="34"/>
      <c r="Q150" s="34"/>
      <c r="R150" s="34"/>
    </row>
    <row r="151" spans="1:18" s="7" customFormat="1" ht="12.75" hidden="1" customHeight="1" x14ac:dyDescent="0.2">
      <c r="A151" s="31" t="s">
        <v>174</v>
      </c>
      <c r="B151" s="121"/>
      <c r="C151" s="121"/>
      <c r="D151" s="86"/>
      <c r="E151" s="30">
        <v>1</v>
      </c>
      <c r="F151" s="125" t="s">
        <v>92</v>
      </c>
      <c r="G151" s="30" t="s">
        <v>53</v>
      </c>
      <c r="H151" s="122" t="s">
        <v>81</v>
      </c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1:18" s="7" customFormat="1" ht="12.75" hidden="1" customHeight="1" x14ac:dyDescent="0.2">
      <c r="A152" s="31" t="s">
        <v>174</v>
      </c>
      <c r="B152" s="121"/>
      <c r="C152" s="121"/>
      <c r="D152" s="86"/>
      <c r="E152" s="30">
        <v>1</v>
      </c>
      <c r="F152" s="125" t="s">
        <v>92</v>
      </c>
      <c r="G152" s="30" t="s">
        <v>53</v>
      </c>
      <c r="H152" s="30" t="s">
        <v>81</v>
      </c>
      <c r="J152" s="34"/>
      <c r="K152" s="34"/>
      <c r="L152" s="34"/>
      <c r="M152" s="34"/>
      <c r="N152" s="34">
        <f t="shared" si="5"/>
        <v>0</v>
      </c>
      <c r="O152" s="34"/>
      <c r="P152" s="34"/>
      <c r="Q152" s="34"/>
      <c r="R152" s="34"/>
    </row>
    <row r="153" spans="1:18" s="7" customFormat="1" ht="12.75" hidden="1" customHeight="1" x14ac:dyDescent="0.2">
      <c r="A153" s="31" t="s">
        <v>175</v>
      </c>
      <c r="B153" s="121"/>
      <c r="C153" s="121"/>
      <c r="D153" s="86"/>
      <c r="E153" s="30">
        <v>1</v>
      </c>
      <c r="F153" s="125" t="s">
        <v>92</v>
      </c>
      <c r="G153" s="30" t="s">
        <v>53</v>
      </c>
      <c r="H153" s="30" t="s">
        <v>44</v>
      </c>
      <c r="J153" s="34"/>
      <c r="K153" s="34"/>
      <c r="L153" s="34"/>
      <c r="M153" s="34"/>
      <c r="N153" s="34">
        <f t="shared" si="5"/>
        <v>0</v>
      </c>
      <c r="O153" s="34"/>
      <c r="P153" s="34"/>
      <c r="Q153" s="34"/>
      <c r="R153" s="34"/>
    </row>
    <row r="154" spans="1:18" s="7" customFormat="1" ht="12.75" hidden="1" customHeight="1" x14ac:dyDescent="0.2">
      <c r="A154" s="31" t="s">
        <v>176</v>
      </c>
      <c r="B154" s="121"/>
      <c r="C154" s="121"/>
      <c r="D154" s="86"/>
      <c r="E154" s="30">
        <v>1</v>
      </c>
      <c r="F154" s="125" t="s">
        <v>92</v>
      </c>
      <c r="G154" s="30" t="s">
        <v>53</v>
      </c>
      <c r="H154" s="30" t="s">
        <v>145</v>
      </c>
      <c r="J154" s="34"/>
      <c r="K154" s="34"/>
      <c r="L154" s="34"/>
      <c r="M154" s="34"/>
      <c r="N154" s="34">
        <f t="shared" si="5"/>
        <v>0</v>
      </c>
      <c r="O154" s="34"/>
      <c r="P154" s="34"/>
      <c r="Q154" s="34"/>
      <c r="R154" s="34"/>
    </row>
    <row r="155" spans="1:18" s="7" customFormat="1" ht="12.75" hidden="1" customHeight="1" x14ac:dyDescent="0.2">
      <c r="A155" s="31" t="s">
        <v>100</v>
      </c>
      <c r="B155" s="121"/>
      <c r="C155" s="121"/>
      <c r="D155" s="86"/>
      <c r="E155" s="30">
        <v>1</v>
      </c>
      <c r="F155" s="125" t="s">
        <v>92</v>
      </c>
      <c r="G155" s="30" t="s">
        <v>53</v>
      </c>
      <c r="H155" s="30" t="s">
        <v>101</v>
      </c>
      <c r="J155" s="34"/>
      <c r="K155" s="34"/>
      <c r="L155" s="34"/>
      <c r="M155" s="34"/>
      <c r="N155" s="34">
        <f t="shared" si="5"/>
        <v>0</v>
      </c>
      <c r="O155" s="34"/>
      <c r="P155" s="34"/>
      <c r="Q155" s="34"/>
      <c r="R155" s="34"/>
    </row>
    <row r="156" spans="1:18" s="7" customFormat="1" ht="12.75" hidden="1" customHeight="1" x14ac:dyDescent="0.2">
      <c r="A156" s="31" t="s">
        <v>102</v>
      </c>
      <c r="B156" s="121"/>
      <c r="C156" s="121"/>
      <c r="D156" s="86"/>
      <c r="E156" s="30">
        <v>1</v>
      </c>
      <c r="F156" s="125" t="s">
        <v>92</v>
      </c>
      <c r="G156" s="30" t="s">
        <v>53</v>
      </c>
      <c r="H156" s="30" t="s">
        <v>24</v>
      </c>
      <c r="J156" s="34"/>
      <c r="K156" s="34"/>
      <c r="L156" s="34"/>
      <c r="M156" s="34"/>
      <c r="N156" s="34">
        <f t="shared" si="5"/>
        <v>0</v>
      </c>
      <c r="O156" s="34"/>
      <c r="P156" s="34"/>
      <c r="Q156" s="34"/>
      <c r="R156" s="34"/>
    </row>
    <row r="157" spans="1:18" s="7" customFormat="1" ht="15" customHeight="1" x14ac:dyDescent="0.2">
      <c r="A157" s="31" t="s">
        <v>103</v>
      </c>
      <c r="B157" s="121"/>
      <c r="C157" s="121"/>
      <c r="D157" s="86"/>
      <c r="E157" s="261" t="s">
        <v>784</v>
      </c>
      <c r="F157" s="261"/>
      <c r="G157" s="261"/>
      <c r="H157" s="261"/>
      <c r="J157" s="34"/>
      <c r="K157" s="34"/>
      <c r="L157" s="34">
        <v>1500000</v>
      </c>
      <c r="M157" s="34"/>
      <c r="N157" s="34"/>
      <c r="O157" s="34"/>
      <c r="P157" s="34">
        <v>1520000</v>
      </c>
      <c r="Q157" s="34"/>
      <c r="R157" s="34"/>
    </row>
    <row r="158" spans="1:18" s="7" customFormat="1" ht="13.9" hidden="1" customHeight="1" x14ac:dyDescent="0.2">
      <c r="A158" s="31"/>
      <c r="B158" s="121"/>
      <c r="C158" s="121"/>
      <c r="D158" s="86"/>
      <c r="E158" s="30"/>
      <c r="F158" s="125"/>
      <c r="G158" s="30"/>
      <c r="H158" s="30"/>
      <c r="J158" s="34"/>
      <c r="K158" s="34"/>
      <c r="L158" s="34"/>
      <c r="M158" s="34"/>
      <c r="N158" s="34"/>
      <c r="O158" s="34"/>
      <c r="P158" s="34"/>
      <c r="Q158" s="34"/>
      <c r="R158" s="34"/>
    </row>
    <row r="159" spans="1:18" s="7" customFormat="1" ht="15" customHeight="1" x14ac:dyDescent="0.2">
      <c r="A159" s="31" t="s">
        <v>104</v>
      </c>
      <c r="B159" s="121"/>
      <c r="C159" s="121"/>
      <c r="D159" s="125"/>
      <c r="E159" s="261" t="s">
        <v>365</v>
      </c>
      <c r="F159" s="261"/>
      <c r="G159" s="261"/>
      <c r="H159" s="261"/>
      <c r="J159" s="34"/>
      <c r="K159" s="34"/>
      <c r="L159" s="34">
        <v>60000</v>
      </c>
      <c r="M159" s="34"/>
      <c r="N159" s="34"/>
      <c r="O159" s="34"/>
      <c r="P159" s="34">
        <v>62725</v>
      </c>
      <c r="Q159" s="34"/>
      <c r="R159" s="34">
        <v>200000</v>
      </c>
    </row>
    <row r="160" spans="1:18" s="7" customFormat="1" ht="12.75" hidden="1" customHeight="1" x14ac:dyDescent="0.2">
      <c r="A160" s="31" t="s">
        <v>105</v>
      </c>
      <c r="B160" s="121"/>
      <c r="C160" s="121"/>
      <c r="D160" s="125"/>
      <c r="E160" s="261" t="s">
        <v>682</v>
      </c>
      <c r="F160" s="261"/>
      <c r="G160" s="261"/>
      <c r="H160" s="261"/>
      <c r="J160" s="34"/>
      <c r="K160" s="34"/>
      <c r="L160" s="34"/>
      <c r="M160" s="34"/>
      <c r="N160" s="34"/>
      <c r="O160" s="34"/>
      <c r="P160" s="34"/>
      <c r="Q160" s="34"/>
      <c r="R160" s="34"/>
    </row>
    <row r="161" spans="1:22" s="7" customFormat="1" ht="15" customHeight="1" x14ac:dyDescent="0.2">
      <c r="A161" s="31" t="s">
        <v>106</v>
      </c>
      <c r="B161" s="121"/>
      <c r="C161" s="121"/>
      <c r="D161" s="125"/>
      <c r="E161" s="261" t="s">
        <v>603</v>
      </c>
      <c r="F161" s="261"/>
      <c r="G161" s="261"/>
      <c r="H161" s="261"/>
      <c r="J161" s="34"/>
      <c r="K161" s="34"/>
      <c r="L161" s="34"/>
      <c r="M161" s="34"/>
      <c r="N161" s="34"/>
      <c r="O161" s="34"/>
      <c r="P161" s="34">
        <v>280000</v>
      </c>
      <c r="Q161" s="34"/>
      <c r="R161" s="34"/>
    </row>
    <row r="162" spans="1:22" s="7" customFormat="1" ht="12.75" hidden="1" customHeight="1" x14ac:dyDescent="0.2">
      <c r="A162" s="75" t="s">
        <v>177</v>
      </c>
      <c r="B162" s="97"/>
      <c r="C162" s="97"/>
      <c r="D162" s="99"/>
      <c r="E162" s="98">
        <v>1</v>
      </c>
      <c r="F162" s="99" t="s">
        <v>92</v>
      </c>
      <c r="G162" s="98" t="s">
        <v>28</v>
      </c>
      <c r="H162" s="98" t="s">
        <v>8</v>
      </c>
    </row>
    <row r="163" spans="1:22" s="7" customFormat="1" ht="12.75" hidden="1" customHeight="1" x14ac:dyDescent="0.2">
      <c r="A163" s="75" t="s">
        <v>178</v>
      </c>
      <c r="B163" s="97"/>
      <c r="C163" s="97"/>
      <c r="D163" s="99"/>
      <c r="E163" s="98">
        <v>1</v>
      </c>
      <c r="F163" s="99" t="s">
        <v>92</v>
      </c>
      <c r="G163" s="98" t="s">
        <v>28</v>
      </c>
      <c r="H163" s="98" t="s">
        <v>44</v>
      </c>
    </row>
    <row r="164" spans="1:22" s="25" customFormat="1" ht="18" customHeight="1" x14ac:dyDescent="0.2">
      <c r="A164" s="58" t="s">
        <v>107</v>
      </c>
      <c r="B164" s="24"/>
      <c r="C164" s="24"/>
      <c r="J164" s="20">
        <f>SUM(J144:J163)</f>
        <v>0</v>
      </c>
      <c r="K164" s="21"/>
      <c r="L164" s="20">
        <f>SUM(L144:L159)</f>
        <v>1560000</v>
      </c>
      <c r="N164" s="20">
        <f>SUM(N144:N163)</f>
        <v>0</v>
      </c>
      <c r="P164" s="20">
        <f>SUM(P144:P163)</f>
        <v>1952725</v>
      </c>
      <c r="R164" s="20">
        <f>SUM(R144:R163)</f>
        <v>200000</v>
      </c>
    </row>
    <row r="165" spans="1:22" s="7" customFormat="1" ht="6" customHeight="1" x14ac:dyDescent="0.2"/>
    <row r="166" spans="1:22" s="7" customFormat="1" ht="20.100000000000001" customHeight="1" thickBot="1" x14ac:dyDescent="0.25">
      <c r="A166" s="11" t="s">
        <v>109</v>
      </c>
      <c r="B166" s="26"/>
      <c r="C166" s="26"/>
      <c r="J166" s="27">
        <f>J54+J129+J140+J164</f>
        <v>55288175.620000005</v>
      </c>
      <c r="K166" s="21"/>
      <c r="L166" s="27">
        <f>L54+L129+L140+L164</f>
        <v>27464668.400000002</v>
      </c>
      <c r="N166" s="27">
        <f>N54+N129+N140+N164</f>
        <v>77854011.099999994</v>
      </c>
      <c r="P166" s="27">
        <f>P54+P129+P140+P164</f>
        <v>105715304.49999997</v>
      </c>
      <c r="R166" s="27">
        <f>R54+R129+R140+R164</f>
        <v>107643528.67600001</v>
      </c>
      <c r="U166" s="7">
        <f>N166-U107</f>
        <v>75592811.099999994</v>
      </c>
    </row>
    <row r="167" spans="1:22" s="7" customFormat="1" ht="13.5" thickTop="1" x14ac:dyDescent="0.2">
      <c r="A167" s="29"/>
      <c r="B167" s="29"/>
      <c r="C167" s="29"/>
      <c r="D167" s="32"/>
      <c r="E167" s="29"/>
      <c r="F167" s="29"/>
      <c r="H167" s="33"/>
      <c r="I167" s="33"/>
      <c r="J167" s="33"/>
      <c r="K167" s="33"/>
      <c r="L167" s="33"/>
      <c r="M167" s="33"/>
    </row>
    <row r="168" spans="1:22" s="7" customFormat="1" x14ac:dyDescent="0.2">
      <c r="U168" s="7">
        <f>8400+L166</f>
        <v>27473068.400000002</v>
      </c>
      <c r="V168" s="7">
        <f>8400+P166</f>
        <v>105723704.49999997</v>
      </c>
    </row>
    <row r="169" spans="1:22" s="7" customFormat="1" x14ac:dyDescent="0.2"/>
    <row r="170" spans="1:22" x14ac:dyDescent="0.2">
      <c r="A170" s="68" t="s">
        <v>844</v>
      </c>
      <c r="D170" s="31"/>
      <c r="E170" s="30"/>
      <c r="G170" s="29"/>
      <c r="I170" s="29"/>
      <c r="J170" s="261" t="s">
        <v>846</v>
      </c>
      <c r="K170" s="261"/>
      <c r="L170" s="261"/>
      <c r="M170" s="42"/>
      <c r="N170" s="44"/>
      <c r="O170" s="44"/>
      <c r="P170" s="263" t="s">
        <v>134</v>
      </c>
      <c r="Q170" s="263"/>
      <c r="R170" s="263"/>
    </row>
    <row r="171" spans="1:22" x14ac:dyDescent="0.2">
      <c r="A171" s="45"/>
      <c r="D171" s="31"/>
      <c r="E171" s="46"/>
      <c r="G171" s="29"/>
      <c r="I171" s="29"/>
      <c r="J171" s="142"/>
      <c r="M171" s="28"/>
      <c r="N171" s="34"/>
      <c r="O171" s="34"/>
      <c r="P171" s="46"/>
    </row>
    <row r="172" spans="1:22" x14ac:dyDescent="0.2">
      <c r="A172" s="45"/>
      <c r="D172" s="31"/>
      <c r="E172" s="46"/>
      <c r="G172" s="29"/>
      <c r="I172" s="29"/>
      <c r="J172" s="142"/>
      <c r="M172" s="81"/>
      <c r="N172" s="34"/>
      <c r="O172" s="34"/>
      <c r="P172" s="46"/>
    </row>
    <row r="173" spans="1:22" x14ac:dyDescent="0.2">
      <c r="A173" s="47"/>
      <c r="D173" s="29"/>
      <c r="E173" s="48"/>
      <c r="G173" s="29"/>
      <c r="I173" s="29"/>
      <c r="J173" s="29"/>
      <c r="M173" s="29"/>
      <c r="P173" s="48"/>
    </row>
    <row r="174" spans="1:22" x14ac:dyDescent="0.2">
      <c r="A174" s="275" t="s">
        <v>215</v>
      </c>
      <c r="B174" s="275"/>
      <c r="C174" s="275"/>
      <c r="D174" s="50"/>
      <c r="E174" s="51"/>
      <c r="G174" s="29"/>
      <c r="I174" s="29"/>
      <c r="J174" s="275" t="s">
        <v>271</v>
      </c>
      <c r="K174" s="275"/>
      <c r="L174" s="275"/>
      <c r="M174" s="52"/>
      <c r="N174" s="54"/>
      <c r="O174" s="54"/>
      <c r="P174" s="264" t="s">
        <v>816</v>
      </c>
      <c r="Q174" s="264"/>
      <c r="R174" s="264"/>
    </row>
    <row r="175" spans="1:22" x14ac:dyDescent="0.2">
      <c r="A175" s="261" t="s">
        <v>801</v>
      </c>
      <c r="B175" s="261"/>
      <c r="C175" s="261"/>
      <c r="D175" s="29"/>
      <c r="E175" s="30"/>
      <c r="G175" s="29"/>
      <c r="I175" s="29"/>
      <c r="J175" s="261" t="s">
        <v>254</v>
      </c>
      <c r="K175" s="261"/>
      <c r="L175" s="261"/>
      <c r="M175" s="31"/>
      <c r="N175" s="33"/>
      <c r="O175" s="33"/>
      <c r="P175" s="265" t="s">
        <v>138</v>
      </c>
      <c r="Q175" s="265"/>
      <c r="R175" s="265"/>
    </row>
  </sheetData>
  <customSheetViews>
    <customSheetView guid="{1998FCB8-1FEB-4076-ACE6-A225EE4366B3}" showPageBreaks="1" printArea="1" hiddenRows="1" view="pageBreakPreview">
      <pane xSplit="1" ySplit="15" topLeftCell="B141" activePane="bottomRight" state="frozen"/>
      <selection pane="bottomRight" activeCell="J48" sqref="J48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</oddHeader>
        <oddFooter>&amp;C&amp;"Arial Narrow,Regular"&amp;9Page &amp;P of &amp;N</oddFooter>
      </headerFooter>
    </customSheetView>
    <customSheetView guid="{DE3A1FFE-44A0-41BD-98AB-2A2226968564}" showPageBreaks="1" printArea="1" hiddenRows="1">
      <pane xSplit="1" ySplit="14" topLeftCell="B37" activePane="bottomRight" state="frozen"/>
      <selection pane="bottomRight" activeCell="R35" sqref="R35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115" activePane="bottomRight" state="frozen"/>
      <selection pane="bottomRight" activeCell="A148" sqref="A148:XFD148"/>
      <rowBreaks count="1" manualBreakCount="1">
        <brk id="97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126" activePane="bottomRight" state="frozen"/>
      <selection pane="bottomRight" activeCell="A135" sqref="A135:XFD144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7" activePane="bottomRight" state="frozen"/>
      <selection pane="bottomRight" activeCell="C152" sqref="C152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cale="120" hiddenRows="1">
      <pane xSplit="1" ySplit="14" topLeftCell="B143" activePane="bottomRight" state="frozen"/>
      <selection pane="bottomRight" activeCell="R116" sqref="R116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cale="120" showPageBreaks="1" printArea="1" hiddenRows="1">
      <pane xSplit="1" ySplit="14" topLeftCell="B17" activePane="bottomRight" state="frozen"/>
      <selection pane="bottomRight" activeCell="R45" sqref="R45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>
      <pane xSplit="1" ySplit="16" topLeftCell="B147" activePane="bottomRight" state="frozen"/>
      <selection pane="bottomRight" activeCell="L68" sqref="L68"/>
      <pageMargins left="0.75" right="0.5" top="1" bottom="1" header="0.75" footer="0.5"/>
      <printOptions horizontalCentered="1"/>
      <pageSetup paperSize="5" scale="90" orientation="landscape" horizontalDpi="4294967292" verticalDpi="300" r:id="rId8"/>
      <headerFooter alignWithMargins="0">
        <oddHeader xml:space="preserve">&amp;R&amp;"Arial,Bold"&amp;10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41" activePane="bottomRight" state="frozen"/>
      <selection pane="bottomRight" activeCell="J48" sqref="J48"/>
      <pageMargins left="0.75" right="0.5" top="1" bottom="1" header="0.75" footer="0.5"/>
      <printOptions horizontalCentered="1"/>
      <pageSetup paperSize="5" scale="90" orientation="landscape" horizontalDpi="4294967292" verticalDpi="300" r:id="rId9"/>
      <headerFooter alignWithMargins="0">
        <oddHeader xml:space="preserve">&amp;R&amp;"Arial,Bold"&amp;10  </oddHeader>
        <oddFooter>&amp;C&amp;"Arial Narrow,Regular"&amp;9Page &amp;P of &amp;N</oddFooter>
      </headerFooter>
    </customSheetView>
  </customSheetViews>
  <mergeCells count="123">
    <mergeCell ref="E160:H160"/>
    <mergeCell ref="E161:H161"/>
    <mergeCell ref="E121:H121"/>
    <mergeCell ref="E122:H122"/>
    <mergeCell ref="E123:H123"/>
    <mergeCell ref="E124:H124"/>
    <mergeCell ref="E159:H159"/>
    <mergeCell ref="E116:H116"/>
    <mergeCell ref="E117:H117"/>
    <mergeCell ref="E118:H118"/>
    <mergeCell ref="E119:H119"/>
    <mergeCell ref="E120:H120"/>
    <mergeCell ref="E157:H157"/>
    <mergeCell ref="E147:H147"/>
    <mergeCell ref="E111:H111"/>
    <mergeCell ref="E112:H112"/>
    <mergeCell ref="E113:H113"/>
    <mergeCell ref="E114:H114"/>
    <mergeCell ref="E115:H115"/>
    <mergeCell ref="E106:H106"/>
    <mergeCell ref="E107:H107"/>
    <mergeCell ref="E108:H108"/>
    <mergeCell ref="E109:H109"/>
    <mergeCell ref="E110:H110"/>
    <mergeCell ref="E101:H101"/>
    <mergeCell ref="E102:H102"/>
    <mergeCell ref="E103:H103"/>
    <mergeCell ref="E104:H104"/>
    <mergeCell ref="E105:H105"/>
    <mergeCell ref="E96:H96"/>
    <mergeCell ref="E97:H97"/>
    <mergeCell ref="E98:H98"/>
    <mergeCell ref="E99:H99"/>
    <mergeCell ref="E100:H100"/>
    <mergeCell ref="E91:H91"/>
    <mergeCell ref="E92:H92"/>
    <mergeCell ref="E93:H93"/>
    <mergeCell ref="E94:H94"/>
    <mergeCell ref="E95:H95"/>
    <mergeCell ref="E86:H86"/>
    <mergeCell ref="E87:H87"/>
    <mergeCell ref="E88:H88"/>
    <mergeCell ref="E89:H89"/>
    <mergeCell ref="E90:H90"/>
    <mergeCell ref="E81:H81"/>
    <mergeCell ref="E82:H82"/>
    <mergeCell ref="E83:H83"/>
    <mergeCell ref="E84:H84"/>
    <mergeCell ref="E85:H85"/>
    <mergeCell ref="E76:H76"/>
    <mergeCell ref="E77:H77"/>
    <mergeCell ref="E78:H78"/>
    <mergeCell ref="E79:H79"/>
    <mergeCell ref="E80:H80"/>
    <mergeCell ref="E71:H71"/>
    <mergeCell ref="E72:H72"/>
    <mergeCell ref="E73:H73"/>
    <mergeCell ref="E74:H74"/>
    <mergeCell ref="E75:H75"/>
    <mergeCell ref="E66:H66"/>
    <mergeCell ref="E67:H67"/>
    <mergeCell ref="E68:H68"/>
    <mergeCell ref="E69:H69"/>
    <mergeCell ref="E70:H70"/>
    <mergeCell ref="E62:H62"/>
    <mergeCell ref="E63:H63"/>
    <mergeCell ref="E64:H64"/>
    <mergeCell ref="E65:H65"/>
    <mergeCell ref="E43:H43"/>
    <mergeCell ref="E57:H57"/>
    <mergeCell ref="E58:H58"/>
    <mergeCell ref="E59:H59"/>
    <mergeCell ref="E60:H60"/>
    <mergeCell ref="E46:H46"/>
    <mergeCell ref="E47:H47"/>
    <mergeCell ref="E48:H48"/>
    <mergeCell ref="E49:H49"/>
    <mergeCell ref="E50:H50"/>
    <mergeCell ref="E51:H51"/>
    <mergeCell ref="E52:H52"/>
    <mergeCell ref="E31:H31"/>
    <mergeCell ref="E32:H32"/>
    <mergeCell ref="E41:H41"/>
    <mergeCell ref="E42:H42"/>
    <mergeCell ref="E61:H61"/>
    <mergeCell ref="A3:S3"/>
    <mergeCell ref="A4:S4"/>
    <mergeCell ref="L11:P11"/>
    <mergeCell ref="A13:C13"/>
    <mergeCell ref="E13:H13"/>
    <mergeCell ref="P12:P14"/>
    <mergeCell ref="E38:H38"/>
    <mergeCell ref="E39:H39"/>
    <mergeCell ref="E40:H40"/>
    <mergeCell ref="E33:H33"/>
    <mergeCell ref="E34:H34"/>
    <mergeCell ref="E35:H35"/>
    <mergeCell ref="E36:H36"/>
    <mergeCell ref="E37:H37"/>
    <mergeCell ref="A174:C174"/>
    <mergeCell ref="A175:C175"/>
    <mergeCell ref="P174:R174"/>
    <mergeCell ref="P175:R175"/>
    <mergeCell ref="P170:R170"/>
    <mergeCell ref="J170:L170"/>
    <mergeCell ref="J174:L174"/>
    <mergeCell ref="J175:L175"/>
    <mergeCell ref="A15:C15"/>
    <mergeCell ref="E15:H15"/>
    <mergeCell ref="A129:C129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</oddHeader>
    <oddFooter>&amp;C&amp;"Arial Narrow,Regular"&amp;9Page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73"/>
  <sheetViews>
    <sheetView view="pageBreakPreview" zoomScaleNormal="85" zoomScaleSheetLayoutView="100" workbookViewId="0">
      <pane xSplit="1" ySplit="15" topLeftCell="B153" activePane="bottomRight" state="frozen"/>
      <selection pane="topRight" activeCell="B1" sqref="B1"/>
      <selection pane="bottomLeft" activeCell="A16" sqref="A16"/>
      <selection pane="bottomRight" activeCell="A165" sqref="A165:C165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0.21875" style="1" bestFit="1" customWidth="1"/>
    <col min="21" max="21" width="11.109375" style="1" bestFit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270</v>
      </c>
      <c r="H6" s="3"/>
      <c r="I6" s="3"/>
      <c r="R6" s="70">
        <v>4421</v>
      </c>
    </row>
    <row r="7" spans="1:19" ht="15" customHeight="1" x14ac:dyDescent="0.2">
      <c r="A7" s="5" t="s">
        <v>118</v>
      </c>
      <c r="B7" s="2" t="s">
        <v>112</v>
      </c>
      <c r="C7" s="5" t="s">
        <v>211</v>
      </c>
    </row>
    <row r="8" spans="1:19" ht="15" customHeight="1" x14ac:dyDescent="0.2">
      <c r="A8" s="5" t="s">
        <v>119</v>
      </c>
      <c r="B8" s="2" t="s">
        <v>112</v>
      </c>
      <c r="C8" s="5" t="s">
        <v>296</v>
      </c>
    </row>
    <row r="9" spans="1:19" ht="15" customHeight="1" x14ac:dyDescent="0.2">
      <c r="A9" s="6" t="s">
        <v>120</v>
      </c>
      <c r="B9" s="2" t="s">
        <v>112</v>
      </c>
      <c r="C9" s="6" t="s">
        <v>216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0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">
        <v>307</v>
      </c>
      <c r="K13" s="39"/>
      <c r="L13" s="39">
        <v>2022</v>
      </c>
      <c r="M13" s="39"/>
      <c r="N13" s="39">
        <v>2022</v>
      </c>
      <c r="O13" s="39"/>
      <c r="P13" s="274"/>
      <c r="Q13" s="40"/>
      <c r="R13" s="39">
        <v>2023</v>
      </c>
    </row>
    <row r="14" spans="1:19" ht="15" customHeight="1" x14ac:dyDescent="0.2">
      <c r="A14" s="104"/>
      <c r="B14" s="104"/>
      <c r="C14" s="104"/>
      <c r="D14" s="9"/>
      <c r="E14" s="104"/>
      <c r="F14" s="104"/>
      <c r="G14" s="104"/>
      <c r="H14" s="10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121"/>
      <c r="C18" s="121"/>
      <c r="D18" s="30"/>
      <c r="E18" s="261" t="s">
        <v>312</v>
      </c>
      <c r="F18" s="261"/>
      <c r="G18" s="261"/>
      <c r="H18" s="261"/>
      <c r="I18" s="98"/>
      <c r="J18" s="13">
        <v>83469224.319999993</v>
      </c>
      <c r="K18" s="13"/>
      <c r="L18" s="34">
        <v>42063076.890000001</v>
      </c>
      <c r="M18" s="34"/>
      <c r="N18" s="34">
        <f t="shared" ref="N18:N25" si="0">P18-L18</f>
        <v>103868565.45999999</v>
      </c>
      <c r="O18" s="34"/>
      <c r="P18" s="34">
        <v>145931642.34999999</v>
      </c>
      <c r="Q18" s="34"/>
      <c r="R18" s="34">
        <v>153327739.05000001</v>
      </c>
    </row>
    <row r="19" spans="1:18" s="7" customFormat="1" ht="15" customHeight="1" x14ac:dyDescent="0.2">
      <c r="A19" s="31" t="s">
        <v>9</v>
      </c>
      <c r="B19" s="121"/>
      <c r="C19" s="121"/>
      <c r="D19" s="86"/>
      <c r="E19" s="261" t="s">
        <v>311</v>
      </c>
      <c r="F19" s="261"/>
      <c r="G19" s="261"/>
      <c r="H19" s="261"/>
      <c r="J19" s="35">
        <v>108043496.08</v>
      </c>
      <c r="K19" s="35"/>
      <c r="L19" s="34">
        <v>49147989.25</v>
      </c>
      <c r="M19" s="34"/>
      <c r="N19" s="34">
        <f t="shared" si="0"/>
        <v>126881618.75</v>
      </c>
      <c r="O19" s="34"/>
      <c r="P19" s="34">
        <v>176029608</v>
      </c>
      <c r="Q19" s="34"/>
      <c r="R19" s="161">
        <v>182502120</v>
      </c>
    </row>
    <row r="20" spans="1:18" s="7" customFormat="1" ht="15" customHeight="1" x14ac:dyDescent="0.2">
      <c r="A20" s="31" t="s">
        <v>11</v>
      </c>
      <c r="B20" s="121"/>
      <c r="C20" s="121"/>
      <c r="D20" s="30"/>
      <c r="E20" s="261" t="s">
        <v>313</v>
      </c>
      <c r="F20" s="261"/>
      <c r="G20" s="261"/>
      <c r="H20" s="261"/>
      <c r="J20" s="13">
        <v>10326281.66</v>
      </c>
      <c r="K20" s="13"/>
      <c r="L20" s="34">
        <v>5009171.6900000004</v>
      </c>
      <c r="M20" s="34"/>
      <c r="N20" s="34">
        <f t="shared" si="0"/>
        <v>12846828.309999999</v>
      </c>
      <c r="O20" s="34"/>
      <c r="P20" s="34">
        <v>17856000</v>
      </c>
      <c r="Q20" s="34"/>
      <c r="R20" s="161">
        <v>17424000</v>
      </c>
    </row>
    <row r="21" spans="1:18" s="7" customFormat="1" ht="15" customHeight="1" x14ac:dyDescent="0.2">
      <c r="A21" s="31" t="s">
        <v>13</v>
      </c>
      <c r="B21" s="121"/>
      <c r="C21" s="121"/>
      <c r="D21" s="30"/>
      <c r="E21" s="261" t="s">
        <v>314</v>
      </c>
      <c r="F21" s="261"/>
      <c r="G21" s="261"/>
      <c r="H21" s="261"/>
      <c r="J21" s="13">
        <v>159500</v>
      </c>
      <c r="K21" s="13"/>
      <c r="L21" s="34">
        <v>78500</v>
      </c>
      <c r="M21" s="34"/>
      <c r="N21" s="34">
        <f t="shared" si="0"/>
        <v>293500</v>
      </c>
      <c r="O21" s="34"/>
      <c r="P21" s="34">
        <v>372000</v>
      </c>
      <c r="Q21" s="34"/>
      <c r="R21" s="34">
        <v>372000</v>
      </c>
    </row>
    <row r="22" spans="1:18" s="7" customFormat="1" ht="15" customHeight="1" x14ac:dyDescent="0.2">
      <c r="A22" s="31" t="s">
        <v>14</v>
      </c>
      <c r="B22" s="121"/>
      <c r="C22" s="121"/>
      <c r="D22" s="30"/>
      <c r="E22" s="261" t="s">
        <v>315</v>
      </c>
      <c r="F22" s="261"/>
      <c r="G22" s="261"/>
      <c r="H22" s="261"/>
      <c r="J22" s="13">
        <v>102000</v>
      </c>
      <c r="K22" s="13"/>
      <c r="L22" s="34">
        <v>51000</v>
      </c>
      <c r="M22" s="34"/>
      <c r="N22" s="34">
        <f t="shared" si="0"/>
        <v>321000</v>
      </c>
      <c r="O22" s="34"/>
      <c r="P22" s="34">
        <v>372000</v>
      </c>
      <c r="Q22" s="34"/>
      <c r="R22" s="34">
        <v>372000</v>
      </c>
    </row>
    <row r="23" spans="1:18" s="7" customFormat="1" ht="15" customHeight="1" x14ac:dyDescent="0.2">
      <c r="A23" s="31" t="s">
        <v>16</v>
      </c>
      <c r="B23" s="121"/>
      <c r="C23" s="121"/>
      <c r="D23" s="30"/>
      <c r="E23" s="261" t="s">
        <v>316</v>
      </c>
      <c r="F23" s="261"/>
      <c r="G23" s="261"/>
      <c r="H23" s="261"/>
      <c r="J23" s="13">
        <v>1284000</v>
      </c>
      <c r="K23" s="13"/>
      <c r="L23" s="34">
        <v>1254000</v>
      </c>
      <c r="M23" s="34"/>
      <c r="N23" s="34">
        <f t="shared" si="0"/>
        <v>840000</v>
      </c>
      <c r="O23" s="34"/>
      <c r="P23" s="34">
        <v>2094000</v>
      </c>
      <c r="Q23" s="34"/>
      <c r="R23" s="34">
        <v>2094000</v>
      </c>
    </row>
    <row r="24" spans="1:18" s="7" customFormat="1" ht="15" customHeight="1" x14ac:dyDescent="0.2">
      <c r="A24" s="31" t="s">
        <v>140</v>
      </c>
      <c r="B24" s="121"/>
      <c r="C24" s="121"/>
      <c r="D24" s="30"/>
      <c r="E24" s="261" t="s">
        <v>636</v>
      </c>
      <c r="F24" s="261"/>
      <c r="G24" s="261"/>
      <c r="H24" s="261"/>
      <c r="J24" s="13">
        <v>2342950</v>
      </c>
      <c r="K24" s="13"/>
      <c r="L24" s="34">
        <v>900200</v>
      </c>
      <c r="M24" s="34"/>
      <c r="N24" s="34">
        <f t="shared" si="0"/>
        <v>5363800</v>
      </c>
      <c r="O24" s="34"/>
      <c r="P24" s="34">
        <v>6264000</v>
      </c>
      <c r="Q24" s="34"/>
      <c r="R24" s="34">
        <v>6282000</v>
      </c>
    </row>
    <row r="25" spans="1:18" s="7" customFormat="1" ht="15" customHeight="1" x14ac:dyDescent="0.2">
      <c r="A25" s="31" t="s">
        <v>683</v>
      </c>
      <c r="B25" s="121"/>
      <c r="C25" s="121"/>
      <c r="D25" s="30"/>
      <c r="E25" s="261" t="s">
        <v>637</v>
      </c>
      <c r="F25" s="261"/>
      <c r="G25" s="261"/>
      <c r="H25" s="261"/>
      <c r="J25" s="13">
        <v>343391.49</v>
      </c>
      <c r="K25" s="13"/>
      <c r="L25" s="34">
        <v>134237.68</v>
      </c>
      <c r="M25" s="34"/>
      <c r="N25" s="34">
        <f t="shared" si="0"/>
        <v>492162.32</v>
      </c>
      <c r="O25" s="34"/>
      <c r="P25" s="34">
        <v>626400</v>
      </c>
      <c r="Q25" s="34"/>
      <c r="R25" s="34">
        <v>628200</v>
      </c>
    </row>
    <row r="26" spans="1:18" s="7" customFormat="1" ht="15" hidden="1" customHeight="1" x14ac:dyDescent="0.2">
      <c r="A26" s="31" t="s">
        <v>18</v>
      </c>
      <c r="B26" s="121"/>
      <c r="C26" s="121"/>
      <c r="D26" s="30"/>
      <c r="E26" s="261" t="s">
        <v>317</v>
      </c>
      <c r="F26" s="261"/>
      <c r="G26" s="261"/>
      <c r="H26" s="261"/>
      <c r="J26" s="13"/>
      <c r="K26" s="13"/>
      <c r="L26" s="34"/>
      <c r="M26" s="34"/>
      <c r="N26" s="34"/>
      <c r="O26" s="34"/>
      <c r="P26" s="34"/>
      <c r="Q26" s="34"/>
      <c r="R26" s="34"/>
    </row>
    <row r="27" spans="1:18" s="7" customFormat="1" ht="15" customHeight="1" x14ac:dyDescent="0.2">
      <c r="A27" s="31" t="s">
        <v>22</v>
      </c>
      <c r="B27" s="121"/>
      <c r="C27" s="121"/>
      <c r="D27" s="30"/>
      <c r="E27" s="261" t="s">
        <v>318</v>
      </c>
      <c r="F27" s="261"/>
      <c r="G27" s="261"/>
      <c r="H27" s="261"/>
      <c r="J27" s="13">
        <v>5714106.3799999999</v>
      </c>
      <c r="K27" s="13"/>
      <c r="L27" s="34">
        <v>3699366.54</v>
      </c>
      <c r="M27" s="34"/>
      <c r="N27" s="34">
        <f t="shared" ref="N27:N36" si="1">P27-L27</f>
        <v>8300633.46</v>
      </c>
      <c r="O27" s="34"/>
      <c r="P27" s="34">
        <v>12000000</v>
      </c>
      <c r="Q27" s="34"/>
      <c r="R27" s="34">
        <v>11500000</v>
      </c>
    </row>
    <row r="28" spans="1:18" s="7" customFormat="1" ht="15" hidden="1" customHeight="1" x14ac:dyDescent="0.2">
      <c r="A28" s="31" t="s">
        <v>23</v>
      </c>
      <c r="B28" s="121"/>
      <c r="C28" s="121"/>
      <c r="D28" s="30"/>
      <c r="E28" s="261" t="s">
        <v>319</v>
      </c>
      <c r="F28" s="261"/>
      <c r="G28" s="261"/>
      <c r="H28" s="261"/>
      <c r="J28" s="34">
        <v>0</v>
      </c>
      <c r="K28" s="34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5" customHeight="1" x14ac:dyDescent="0.2">
      <c r="A29" s="31" t="s">
        <v>26</v>
      </c>
      <c r="B29" s="121"/>
      <c r="C29" s="121"/>
      <c r="D29" s="30"/>
      <c r="E29" s="261" t="s">
        <v>320</v>
      </c>
      <c r="F29" s="261"/>
      <c r="G29" s="261"/>
      <c r="H29" s="261"/>
      <c r="J29" s="34">
        <v>15978037.4</v>
      </c>
      <c r="K29" s="34"/>
      <c r="L29" s="34"/>
      <c r="M29" s="34"/>
      <c r="N29" s="34">
        <f>P29-L29</f>
        <v>26884320</v>
      </c>
      <c r="O29" s="34"/>
      <c r="P29" s="34">
        <v>26884320</v>
      </c>
      <c r="Q29" s="34"/>
      <c r="R29" s="161">
        <v>27856260</v>
      </c>
    </row>
    <row r="30" spans="1:18" s="7" customFormat="1" ht="15" customHeight="1" x14ac:dyDescent="0.2">
      <c r="A30" s="31" t="s">
        <v>25</v>
      </c>
      <c r="B30" s="121"/>
      <c r="C30" s="121"/>
      <c r="D30" s="30"/>
      <c r="E30" s="262" t="s">
        <v>321</v>
      </c>
      <c r="F30" s="262"/>
      <c r="G30" s="262"/>
      <c r="H30" s="262"/>
      <c r="J30" s="34">
        <v>2165760.4</v>
      </c>
      <c r="K30" s="34"/>
      <c r="L30" s="34"/>
      <c r="M30" s="34"/>
      <c r="N30" s="34">
        <f t="shared" si="1"/>
        <v>3720000</v>
      </c>
      <c r="O30" s="34"/>
      <c r="P30" s="34">
        <v>3720000</v>
      </c>
      <c r="Q30" s="34"/>
      <c r="R30" s="161">
        <v>3630000</v>
      </c>
    </row>
    <row r="31" spans="1:18" s="7" customFormat="1" ht="15" customHeight="1" x14ac:dyDescent="0.2">
      <c r="A31" s="31" t="s">
        <v>139</v>
      </c>
      <c r="B31" s="121"/>
      <c r="C31" s="121"/>
      <c r="D31" s="30"/>
      <c r="E31" s="261" t="s">
        <v>322</v>
      </c>
      <c r="F31" s="261"/>
      <c r="G31" s="261"/>
      <c r="H31" s="261"/>
      <c r="J31" s="13">
        <v>15488151</v>
      </c>
      <c r="K31" s="13"/>
      <c r="L31" s="34">
        <v>15796381</v>
      </c>
      <c r="M31" s="34"/>
      <c r="N31" s="34">
        <f>P31-L31</f>
        <v>11087939</v>
      </c>
      <c r="O31" s="34"/>
      <c r="P31" s="34">
        <v>26884320</v>
      </c>
      <c r="Q31" s="34"/>
      <c r="R31" s="161">
        <v>27856260</v>
      </c>
    </row>
    <row r="32" spans="1:18" s="7" customFormat="1" ht="15" customHeight="1" x14ac:dyDescent="0.2">
      <c r="A32" s="31" t="s">
        <v>248</v>
      </c>
      <c r="B32" s="121"/>
      <c r="C32" s="121"/>
      <c r="D32" s="30"/>
      <c r="E32" s="261" t="s">
        <v>323</v>
      </c>
      <c r="F32" s="261"/>
      <c r="G32" s="261"/>
      <c r="H32" s="261"/>
      <c r="J32" s="34">
        <v>22966912.600000001</v>
      </c>
      <c r="K32" s="34"/>
      <c r="L32" s="34">
        <v>11382958.609999999</v>
      </c>
      <c r="M32" s="34"/>
      <c r="N32" s="34">
        <f t="shared" si="1"/>
        <v>27201100.009999998</v>
      </c>
      <c r="O32" s="34"/>
      <c r="P32" s="34">
        <v>38584058.619999997</v>
      </c>
      <c r="Q32" s="34"/>
      <c r="R32" s="161">
        <v>40113014.399999999</v>
      </c>
    </row>
    <row r="33" spans="1:21" s="7" customFormat="1" ht="15" customHeight="1" x14ac:dyDescent="0.2">
      <c r="A33" s="31" t="s">
        <v>29</v>
      </c>
      <c r="B33" s="121"/>
      <c r="C33" s="121"/>
      <c r="D33" s="30"/>
      <c r="E33" s="261" t="s">
        <v>324</v>
      </c>
      <c r="F33" s="261"/>
      <c r="G33" s="261"/>
      <c r="H33" s="261"/>
      <c r="J33" s="34">
        <v>518400</v>
      </c>
      <c r="K33" s="34"/>
      <c r="L33" s="34">
        <v>260800</v>
      </c>
      <c r="M33" s="34"/>
      <c r="N33" s="34">
        <f t="shared" si="1"/>
        <v>632000</v>
      </c>
      <c r="O33" s="34"/>
      <c r="P33" s="34">
        <v>892800</v>
      </c>
      <c r="Q33" s="34"/>
      <c r="R33" s="34">
        <v>871200</v>
      </c>
    </row>
    <row r="34" spans="1:21" s="7" customFormat="1" ht="15" customHeight="1" x14ac:dyDescent="0.2">
      <c r="A34" s="31" t="s">
        <v>30</v>
      </c>
      <c r="B34" s="121"/>
      <c r="C34" s="121"/>
      <c r="D34" s="30"/>
      <c r="E34" s="261" t="s">
        <v>325</v>
      </c>
      <c r="F34" s="261"/>
      <c r="G34" s="261"/>
      <c r="H34" s="261"/>
      <c r="J34" s="34">
        <v>2660017.2799999998</v>
      </c>
      <c r="K34" s="34"/>
      <c r="L34" s="34">
        <v>1836047.79</v>
      </c>
      <c r="M34" s="34"/>
      <c r="N34" s="34">
        <f t="shared" si="1"/>
        <v>4632254.34</v>
      </c>
      <c r="O34" s="34"/>
      <c r="P34" s="34">
        <v>6468302.1299999999</v>
      </c>
      <c r="Q34" s="34"/>
      <c r="R34" s="161">
        <v>7511902.4699999997</v>
      </c>
    </row>
    <row r="35" spans="1:21" s="7" customFormat="1" ht="15" customHeight="1" x14ac:dyDescent="0.2">
      <c r="A35" s="31" t="s">
        <v>31</v>
      </c>
      <c r="B35" s="121"/>
      <c r="C35" s="121"/>
      <c r="D35" s="30"/>
      <c r="E35" s="261" t="s">
        <v>326</v>
      </c>
      <c r="F35" s="261"/>
      <c r="G35" s="261"/>
      <c r="H35" s="261"/>
      <c r="J35" s="34">
        <v>518408.23</v>
      </c>
      <c r="K35" s="34"/>
      <c r="L35" s="34">
        <v>260820.45</v>
      </c>
      <c r="M35" s="34"/>
      <c r="N35" s="34">
        <f t="shared" si="1"/>
        <v>631979.55000000005</v>
      </c>
      <c r="O35" s="34"/>
      <c r="P35" s="34">
        <v>892800</v>
      </c>
      <c r="Q35" s="34"/>
      <c r="R35" s="34">
        <v>871200</v>
      </c>
    </row>
    <row r="36" spans="1:21" s="7" customFormat="1" ht="15" customHeight="1" x14ac:dyDescent="0.2">
      <c r="A36" s="31" t="s">
        <v>32</v>
      </c>
      <c r="B36" s="121"/>
      <c r="C36" s="121"/>
      <c r="D36" s="30"/>
      <c r="E36" s="261" t="s">
        <v>327</v>
      </c>
      <c r="F36" s="261"/>
      <c r="G36" s="261"/>
      <c r="H36" s="261"/>
      <c r="J36" s="34">
        <v>3728764.65</v>
      </c>
      <c r="K36" s="34"/>
      <c r="L36" s="34">
        <v>352495.44</v>
      </c>
      <c r="M36" s="34"/>
      <c r="N36" s="34">
        <f t="shared" si="1"/>
        <v>5392817.8299999991</v>
      </c>
      <c r="O36" s="34"/>
      <c r="P36" s="34">
        <v>5745313.2699999996</v>
      </c>
      <c r="Q36" s="34"/>
      <c r="R36" s="34">
        <v>3747534.47</v>
      </c>
    </row>
    <row r="37" spans="1:21" s="7" customFormat="1" ht="15" customHeight="1" x14ac:dyDescent="0.2">
      <c r="A37" s="31" t="s">
        <v>34</v>
      </c>
      <c r="B37" s="121"/>
      <c r="C37" s="121"/>
      <c r="D37" s="30"/>
      <c r="E37" s="261" t="s">
        <v>328</v>
      </c>
      <c r="F37" s="261"/>
      <c r="G37" s="261"/>
      <c r="H37" s="261"/>
      <c r="J37" s="34">
        <v>6511000</v>
      </c>
      <c r="K37" s="34"/>
      <c r="L37" s="34">
        <v>50000</v>
      </c>
      <c r="M37" s="34"/>
      <c r="N37" s="34">
        <f>P37-L37</f>
        <v>3800000</v>
      </c>
      <c r="O37" s="34"/>
      <c r="P37" s="34">
        <v>3850000</v>
      </c>
      <c r="Q37" s="34"/>
      <c r="R37" s="34">
        <v>4080000</v>
      </c>
    </row>
    <row r="38" spans="1:21" s="7" customFormat="1" ht="12.75" hidden="1" customHeight="1" x14ac:dyDescent="0.2">
      <c r="A38" s="75" t="s">
        <v>148</v>
      </c>
      <c r="B38" s="97"/>
      <c r="C38" s="97"/>
      <c r="D38" s="98"/>
      <c r="E38" s="98">
        <v>5</v>
      </c>
      <c r="F38" s="99" t="s">
        <v>7</v>
      </c>
      <c r="G38" s="98" t="s">
        <v>28</v>
      </c>
      <c r="H38" s="98" t="s">
        <v>63</v>
      </c>
      <c r="J38" s="34"/>
      <c r="K38" s="34"/>
      <c r="L38" s="34"/>
      <c r="M38" s="34"/>
      <c r="N38" s="34"/>
      <c r="O38" s="34"/>
      <c r="P38" s="34"/>
      <c r="Q38" s="34"/>
      <c r="R38" s="34"/>
    </row>
    <row r="39" spans="1:21" s="7" customFormat="1" ht="12.75" hidden="1" customHeight="1" x14ac:dyDescent="0.2">
      <c r="A39" s="75"/>
      <c r="B39" s="97"/>
      <c r="C39" s="97"/>
      <c r="D39" s="98"/>
      <c r="E39" s="98"/>
      <c r="F39" s="99"/>
      <c r="G39" s="98"/>
      <c r="H39" s="98"/>
      <c r="J39" s="34"/>
      <c r="K39" s="34"/>
      <c r="L39" s="34"/>
      <c r="M39" s="34"/>
      <c r="N39" s="34"/>
      <c r="O39" s="34"/>
      <c r="P39" s="34"/>
      <c r="Q39" s="34"/>
      <c r="R39" s="34"/>
    </row>
    <row r="40" spans="1:21" s="7" customFormat="1" ht="12.75" hidden="1" customHeight="1" x14ac:dyDescent="0.2">
      <c r="A40" s="75" t="s">
        <v>837</v>
      </c>
      <c r="B40" s="97"/>
      <c r="C40" s="97"/>
      <c r="D40" s="98"/>
      <c r="E40" s="98"/>
      <c r="F40" s="99"/>
      <c r="G40" s="98"/>
      <c r="H40" s="98"/>
      <c r="J40" s="34"/>
      <c r="K40" s="34"/>
      <c r="L40" s="34"/>
      <c r="M40" s="34"/>
      <c r="N40" s="34"/>
      <c r="O40" s="34"/>
      <c r="P40" s="34"/>
      <c r="Q40" s="34"/>
      <c r="R40" s="34"/>
    </row>
    <row r="41" spans="1:21" s="7" customFormat="1" ht="12.75" hidden="1" customHeight="1" x14ac:dyDescent="0.2">
      <c r="A41" s="31" t="s">
        <v>34</v>
      </c>
      <c r="B41" s="121"/>
      <c r="C41" s="121"/>
      <c r="D41" s="30"/>
      <c r="E41" s="240">
        <v>5</v>
      </c>
      <c r="F41" s="241" t="s">
        <v>7</v>
      </c>
      <c r="G41" s="241" t="s">
        <v>33</v>
      </c>
      <c r="H41" s="240">
        <v>990</v>
      </c>
      <c r="J41" s="34"/>
      <c r="K41" s="34"/>
      <c r="L41" s="34"/>
      <c r="M41" s="34"/>
      <c r="N41" s="34">
        <f>P41-L41</f>
        <v>0</v>
      </c>
      <c r="O41" s="34"/>
      <c r="P41" s="34"/>
      <c r="Q41" s="34"/>
      <c r="R41" s="34"/>
    </row>
    <row r="42" spans="1:21" s="7" customFormat="1" ht="12.75" hidden="1" customHeight="1" x14ac:dyDescent="0.2">
      <c r="A42" s="75"/>
      <c r="B42" s="97"/>
      <c r="C42" s="97"/>
      <c r="D42" s="98"/>
      <c r="E42" s="98"/>
      <c r="F42" s="99"/>
      <c r="G42" s="98"/>
      <c r="H42" s="98"/>
      <c r="J42" s="34"/>
      <c r="K42" s="34"/>
      <c r="L42" s="34"/>
      <c r="M42" s="34"/>
      <c r="N42" s="34"/>
      <c r="O42" s="34"/>
      <c r="P42" s="34"/>
      <c r="Q42" s="34"/>
      <c r="R42" s="34"/>
    </row>
    <row r="43" spans="1:21" s="7" customFormat="1" ht="12.75" hidden="1" customHeight="1" x14ac:dyDescent="0.2">
      <c r="A43" s="75"/>
      <c r="B43" s="97"/>
      <c r="C43" s="97"/>
      <c r="D43" s="98"/>
      <c r="E43" s="98"/>
      <c r="F43" s="99"/>
      <c r="G43" s="98"/>
      <c r="H43" s="98"/>
      <c r="J43" s="34"/>
      <c r="K43" s="34"/>
      <c r="L43" s="34"/>
      <c r="M43" s="34"/>
      <c r="N43" s="34"/>
      <c r="O43" s="34"/>
      <c r="P43" s="34"/>
      <c r="Q43" s="34"/>
      <c r="R43" s="34"/>
    </row>
    <row r="44" spans="1:21" s="7" customFormat="1" ht="18" customHeight="1" x14ac:dyDescent="0.2">
      <c r="A44" s="58" t="s">
        <v>35</v>
      </c>
      <c r="B44" s="24"/>
      <c r="C44" s="24"/>
      <c r="J44" s="136">
        <f>SUM(J18:J43)</f>
        <v>282320401.48999995</v>
      </c>
      <c r="K44" s="137"/>
      <c r="L44" s="136">
        <f>SUM(L18:L43)</f>
        <v>132277045.34000002</v>
      </c>
      <c r="M44" s="34"/>
      <c r="N44" s="136">
        <f>SUM(N18:N43)</f>
        <v>343190519.02999991</v>
      </c>
      <c r="O44" s="34"/>
      <c r="P44" s="136">
        <f>SUM(P18:P43)</f>
        <v>475467564.37</v>
      </c>
      <c r="Q44" s="34"/>
      <c r="R44" s="136">
        <f>SUM(R18:R43)</f>
        <v>491039430.39000005</v>
      </c>
      <c r="U44" s="7" t="s">
        <v>259</v>
      </c>
    </row>
    <row r="45" spans="1:21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21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21" s="7" customFormat="1" ht="15" customHeight="1" x14ac:dyDescent="0.2">
      <c r="A47" s="31" t="s">
        <v>36</v>
      </c>
      <c r="B47" s="121"/>
      <c r="C47" s="121"/>
      <c r="D47" s="30"/>
      <c r="E47" s="261" t="s">
        <v>329</v>
      </c>
      <c r="F47" s="261"/>
      <c r="G47" s="261"/>
      <c r="H47" s="261"/>
      <c r="J47" s="44"/>
      <c r="K47" s="44"/>
      <c r="L47" s="44"/>
      <c r="M47" s="44"/>
      <c r="N47" s="44">
        <f t="shared" ref="N47:N79" si="2">P47-L47</f>
        <v>50000</v>
      </c>
      <c r="O47" s="44"/>
      <c r="P47" s="44">
        <v>50000</v>
      </c>
      <c r="Q47" s="44"/>
      <c r="R47" s="44">
        <v>50000</v>
      </c>
    </row>
    <row r="48" spans="1:21" s="7" customFormat="1" ht="12.75" hidden="1" customHeight="1" x14ac:dyDescent="0.2">
      <c r="A48" s="31" t="s">
        <v>37</v>
      </c>
      <c r="B48" s="121"/>
      <c r="C48" s="121"/>
      <c r="D48" s="86"/>
      <c r="E48" s="261" t="s">
        <v>477</v>
      </c>
      <c r="F48" s="261"/>
      <c r="G48" s="261"/>
      <c r="H48" s="261"/>
      <c r="J48" s="44"/>
      <c r="K48" s="44"/>
      <c r="L48" s="44"/>
      <c r="M48" s="44"/>
      <c r="N48" s="44">
        <f t="shared" si="2"/>
        <v>0</v>
      </c>
      <c r="O48" s="44"/>
      <c r="P48" s="44"/>
      <c r="Q48" s="44"/>
      <c r="R48" s="44"/>
    </row>
    <row r="49" spans="1:21" s="7" customFormat="1" ht="15" hidden="1" customHeight="1" x14ac:dyDescent="0.2">
      <c r="A49" s="31" t="s">
        <v>38</v>
      </c>
      <c r="B49" s="121"/>
      <c r="C49" s="121"/>
      <c r="D49" s="86"/>
      <c r="E49" s="261" t="s">
        <v>331</v>
      </c>
      <c r="F49" s="261"/>
      <c r="G49" s="261"/>
      <c r="H49" s="261"/>
      <c r="J49" s="44"/>
      <c r="K49" s="44"/>
      <c r="L49" s="44"/>
      <c r="M49" s="44"/>
      <c r="N49" s="44"/>
      <c r="O49" s="44"/>
      <c r="P49" s="44"/>
      <c r="Q49" s="44"/>
      <c r="R49" s="44"/>
    </row>
    <row r="50" spans="1:21" s="7" customFormat="1" ht="12.75" hidden="1" customHeight="1" x14ac:dyDescent="0.2">
      <c r="A50" s="31" t="s">
        <v>141</v>
      </c>
      <c r="B50" s="121"/>
      <c r="C50" s="121"/>
      <c r="D50" s="30"/>
      <c r="E50" s="261" t="s">
        <v>373</v>
      </c>
      <c r="F50" s="261"/>
      <c r="G50" s="261"/>
      <c r="H50" s="261"/>
      <c r="J50" s="44"/>
      <c r="K50" s="44"/>
      <c r="L50" s="44"/>
      <c r="M50" s="44"/>
      <c r="N50" s="44">
        <f t="shared" si="2"/>
        <v>0</v>
      </c>
      <c r="O50" s="44"/>
      <c r="P50" s="44"/>
      <c r="Q50" s="44"/>
      <c r="R50" s="44"/>
    </row>
    <row r="51" spans="1:21" s="7" customFormat="1" ht="15" customHeight="1" x14ac:dyDescent="0.2">
      <c r="A51" s="31" t="s">
        <v>39</v>
      </c>
      <c r="B51" s="121"/>
      <c r="C51" s="121"/>
      <c r="D51" s="30"/>
      <c r="E51" s="261" t="s">
        <v>333</v>
      </c>
      <c r="F51" s="261"/>
      <c r="G51" s="261"/>
      <c r="H51" s="261"/>
      <c r="J51" s="44">
        <v>147446.1</v>
      </c>
      <c r="K51" s="44"/>
      <c r="L51" s="44">
        <v>158170.79999999999</v>
      </c>
      <c r="M51" s="44"/>
      <c r="N51" s="44">
        <f t="shared" si="2"/>
        <v>341829.2</v>
      </c>
      <c r="O51" s="44"/>
      <c r="P51" s="44">
        <v>500000</v>
      </c>
      <c r="Q51" s="44"/>
      <c r="R51" s="44">
        <v>250000</v>
      </c>
    </row>
    <row r="52" spans="1:21" s="7" customFormat="1" ht="12.75" hidden="1" customHeight="1" x14ac:dyDescent="0.2">
      <c r="A52" s="31" t="s">
        <v>40</v>
      </c>
      <c r="B52" s="121"/>
      <c r="C52" s="121"/>
      <c r="D52" s="30"/>
      <c r="E52" s="261" t="s">
        <v>643</v>
      </c>
      <c r="F52" s="261"/>
      <c r="G52" s="261"/>
      <c r="H52" s="261"/>
      <c r="J52" s="44"/>
      <c r="K52" s="44"/>
      <c r="L52" s="44"/>
      <c r="M52" s="44"/>
      <c r="N52" s="44">
        <f t="shared" si="2"/>
        <v>0</v>
      </c>
      <c r="O52" s="44"/>
      <c r="P52" s="44"/>
      <c r="Q52" s="44"/>
      <c r="R52" s="44"/>
    </row>
    <row r="53" spans="1:21" s="7" customFormat="1" ht="12.75" hidden="1" customHeight="1" x14ac:dyDescent="0.2">
      <c r="A53" s="31" t="s">
        <v>41</v>
      </c>
      <c r="B53" s="121"/>
      <c r="C53" s="121"/>
      <c r="D53" s="30"/>
      <c r="E53" s="261" t="s">
        <v>644</v>
      </c>
      <c r="F53" s="261"/>
      <c r="G53" s="261"/>
      <c r="H53" s="261"/>
      <c r="J53" s="44"/>
      <c r="K53" s="44"/>
      <c r="L53" s="44"/>
      <c r="M53" s="44"/>
      <c r="N53" s="44">
        <f t="shared" si="2"/>
        <v>0</v>
      </c>
      <c r="O53" s="44"/>
      <c r="P53" s="44"/>
      <c r="Q53" s="44"/>
      <c r="R53" s="44"/>
    </row>
    <row r="54" spans="1:21" s="7" customFormat="1" ht="15" customHeight="1" x14ac:dyDescent="0.2">
      <c r="A54" s="31" t="s">
        <v>42</v>
      </c>
      <c r="B54" s="121"/>
      <c r="C54" s="121"/>
      <c r="D54" s="30"/>
      <c r="E54" s="261" t="s">
        <v>479</v>
      </c>
      <c r="F54" s="261"/>
      <c r="G54" s="261"/>
      <c r="H54" s="261"/>
      <c r="J54" s="44">
        <v>14594274.4</v>
      </c>
      <c r="K54" s="44"/>
      <c r="L54" s="44">
        <v>20247429</v>
      </c>
      <c r="M54" s="44"/>
      <c r="N54" s="44">
        <f t="shared" si="2"/>
        <v>11651746</v>
      </c>
      <c r="O54" s="44"/>
      <c r="P54" s="44">
        <v>31899175</v>
      </c>
      <c r="Q54" s="44"/>
      <c r="R54" s="162">
        <v>30532250</v>
      </c>
    </row>
    <row r="55" spans="1:21" s="7" customFormat="1" ht="12.75" hidden="1" customHeight="1" x14ac:dyDescent="0.2">
      <c r="A55" s="31" t="s">
        <v>87</v>
      </c>
      <c r="B55" s="121"/>
      <c r="C55" s="121"/>
      <c r="D55" s="86"/>
      <c r="E55" s="261" t="s">
        <v>645</v>
      </c>
      <c r="F55" s="261"/>
      <c r="G55" s="261"/>
      <c r="H55" s="261"/>
      <c r="J55" s="44"/>
      <c r="K55" s="44"/>
      <c r="L55" s="44"/>
      <c r="M55" s="44"/>
      <c r="N55" s="44">
        <f t="shared" si="2"/>
        <v>0</v>
      </c>
      <c r="O55" s="44"/>
      <c r="P55" s="44"/>
      <c r="Q55" s="44"/>
      <c r="R55" s="44"/>
    </row>
    <row r="56" spans="1:21" s="7" customFormat="1" ht="15" customHeight="1" x14ac:dyDescent="0.2">
      <c r="A56" s="31" t="s">
        <v>149</v>
      </c>
      <c r="B56" s="121"/>
      <c r="C56" s="121"/>
      <c r="D56" s="30"/>
      <c r="E56" s="261" t="s">
        <v>654</v>
      </c>
      <c r="F56" s="261"/>
      <c r="G56" s="261"/>
      <c r="H56" s="261"/>
      <c r="J56" s="44">
        <v>125523497.61</v>
      </c>
      <c r="K56" s="44"/>
      <c r="L56" s="44">
        <v>105420172.75</v>
      </c>
      <c r="M56" s="44"/>
      <c r="N56" s="44">
        <f t="shared" si="2"/>
        <v>24579827.25</v>
      </c>
      <c r="O56" s="44"/>
      <c r="P56" s="44">
        <v>130000000</v>
      </c>
      <c r="Q56" s="44"/>
      <c r="R56" s="44">
        <v>180213320</v>
      </c>
      <c r="T56" s="7">
        <f>P56*0.2</f>
        <v>26000000</v>
      </c>
      <c r="U56" s="7">
        <f>P56+T56</f>
        <v>156000000</v>
      </c>
    </row>
    <row r="57" spans="1:21" s="7" customFormat="1" ht="15" customHeight="1" x14ac:dyDescent="0.2">
      <c r="A57" s="31" t="s">
        <v>150</v>
      </c>
      <c r="B57" s="121"/>
      <c r="C57" s="121"/>
      <c r="D57" s="30"/>
      <c r="E57" s="261" t="s">
        <v>655</v>
      </c>
      <c r="F57" s="261"/>
      <c r="G57" s="261"/>
      <c r="H57" s="261"/>
      <c r="J57" s="44">
        <v>155035804.19999999</v>
      </c>
      <c r="K57" s="44"/>
      <c r="L57" s="44">
        <v>98319541.780000001</v>
      </c>
      <c r="M57" s="44"/>
      <c r="N57" s="44">
        <f t="shared" si="2"/>
        <v>56680458.219999999</v>
      </c>
      <c r="O57" s="44"/>
      <c r="P57" s="44">
        <v>155000000</v>
      </c>
      <c r="Q57" s="44"/>
      <c r="R57" s="44">
        <v>300000000</v>
      </c>
      <c r="T57" s="7">
        <f>P57*0.2</f>
        <v>31000000</v>
      </c>
      <c r="U57" s="7">
        <f>P57+T57</f>
        <v>186000000</v>
      </c>
    </row>
    <row r="58" spans="1:21" s="7" customFormat="1" ht="15" customHeight="1" x14ac:dyDescent="0.2">
      <c r="A58" s="31" t="s">
        <v>43</v>
      </c>
      <c r="B58" s="121"/>
      <c r="C58" s="121"/>
      <c r="D58" s="30"/>
      <c r="E58" s="261" t="s">
        <v>335</v>
      </c>
      <c r="F58" s="261"/>
      <c r="G58" s="261"/>
      <c r="H58" s="261"/>
      <c r="J58" s="44">
        <v>638566.78</v>
      </c>
      <c r="K58" s="44"/>
      <c r="L58" s="44">
        <v>413612.22</v>
      </c>
      <c r="M58" s="44"/>
      <c r="N58" s="44">
        <f t="shared" si="2"/>
        <v>1366729.96</v>
      </c>
      <c r="O58" s="44"/>
      <c r="P58" s="44">
        <v>1780342.18</v>
      </c>
      <c r="Q58" s="44"/>
      <c r="R58" s="44">
        <v>2892000</v>
      </c>
    </row>
    <row r="59" spans="1:21" s="7" customFormat="1" ht="12.75" hidden="1" customHeight="1" x14ac:dyDescent="0.2">
      <c r="A59" s="31" t="s">
        <v>151</v>
      </c>
      <c r="B59" s="121"/>
      <c r="C59" s="121"/>
      <c r="D59" s="30"/>
      <c r="E59" s="261" t="s">
        <v>380</v>
      </c>
      <c r="F59" s="261"/>
      <c r="G59" s="261"/>
      <c r="H59" s="261"/>
      <c r="J59" s="44"/>
      <c r="K59" s="44"/>
      <c r="L59" s="44"/>
      <c r="M59" s="44"/>
      <c r="N59" s="44">
        <f t="shared" si="2"/>
        <v>0</v>
      </c>
      <c r="O59" s="44"/>
      <c r="P59" s="44"/>
      <c r="Q59" s="44"/>
      <c r="R59" s="44"/>
    </row>
    <row r="60" spans="1:21" s="7" customFormat="1" ht="12.75" hidden="1" customHeight="1" x14ac:dyDescent="0.2">
      <c r="A60" s="31" t="s">
        <v>152</v>
      </c>
      <c r="B60" s="121"/>
      <c r="C60" s="121"/>
      <c r="D60" s="30"/>
      <c r="E60" s="261" t="s">
        <v>381</v>
      </c>
      <c r="F60" s="261"/>
      <c r="G60" s="261"/>
      <c r="H60" s="261"/>
      <c r="J60" s="44"/>
      <c r="K60" s="44"/>
      <c r="L60" s="44"/>
      <c r="M60" s="44"/>
      <c r="N60" s="44">
        <f t="shared" si="2"/>
        <v>0</v>
      </c>
      <c r="O60" s="44"/>
      <c r="P60" s="44"/>
      <c r="Q60" s="44"/>
      <c r="R60" s="44"/>
    </row>
    <row r="61" spans="1:21" s="7" customFormat="1" ht="12.75" hidden="1" customHeight="1" x14ac:dyDescent="0.2">
      <c r="A61" s="31" t="s">
        <v>45</v>
      </c>
      <c r="B61" s="121"/>
      <c r="C61" s="121"/>
      <c r="D61" s="30"/>
      <c r="E61" s="261" t="s">
        <v>382</v>
      </c>
      <c r="F61" s="261"/>
      <c r="G61" s="261"/>
      <c r="H61" s="261"/>
      <c r="J61" s="44"/>
      <c r="K61" s="44"/>
      <c r="L61" s="44"/>
      <c r="M61" s="44"/>
      <c r="N61" s="44">
        <f t="shared" si="2"/>
        <v>0</v>
      </c>
      <c r="O61" s="44"/>
      <c r="P61" s="44"/>
      <c r="Q61" s="44"/>
      <c r="R61" s="44"/>
    </row>
    <row r="62" spans="1:21" s="7" customFormat="1" ht="12.75" hidden="1" customHeight="1" x14ac:dyDescent="0.2">
      <c r="A62" s="31" t="s">
        <v>153</v>
      </c>
      <c r="B62" s="121"/>
      <c r="C62" s="121"/>
      <c r="D62" s="86"/>
      <c r="E62" s="261" t="s">
        <v>383</v>
      </c>
      <c r="F62" s="261"/>
      <c r="G62" s="261"/>
      <c r="H62" s="261"/>
      <c r="J62" s="44"/>
      <c r="K62" s="44"/>
      <c r="L62" s="44"/>
      <c r="M62" s="44"/>
      <c r="N62" s="44">
        <f t="shared" si="2"/>
        <v>0</v>
      </c>
      <c r="O62" s="44"/>
      <c r="P62" s="44"/>
      <c r="Q62" s="44"/>
      <c r="R62" s="44"/>
    </row>
    <row r="63" spans="1:21" s="7" customFormat="1" ht="12.75" hidden="1" customHeight="1" x14ac:dyDescent="0.2">
      <c r="A63" s="31" t="s">
        <v>50</v>
      </c>
      <c r="B63" s="121"/>
      <c r="C63" s="121"/>
      <c r="D63" s="30"/>
      <c r="E63" s="261" t="s">
        <v>384</v>
      </c>
      <c r="F63" s="261"/>
      <c r="G63" s="261"/>
      <c r="H63" s="261"/>
      <c r="J63" s="44"/>
      <c r="K63" s="44"/>
      <c r="L63" s="44"/>
      <c r="M63" s="44"/>
      <c r="N63" s="44">
        <f t="shared" si="2"/>
        <v>0</v>
      </c>
      <c r="O63" s="44"/>
      <c r="P63" s="44"/>
      <c r="Q63" s="44"/>
      <c r="R63" s="44"/>
    </row>
    <row r="64" spans="1:21" s="7" customFormat="1" ht="15" customHeight="1" x14ac:dyDescent="0.2">
      <c r="A64" s="31" t="s">
        <v>47</v>
      </c>
      <c r="B64" s="121"/>
      <c r="C64" s="121"/>
      <c r="D64" s="86"/>
      <c r="E64" s="261" t="s">
        <v>337</v>
      </c>
      <c r="F64" s="261"/>
      <c r="G64" s="261"/>
      <c r="H64" s="261"/>
      <c r="J64" s="44">
        <v>4391112.3499999996</v>
      </c>
      <c r="K64" s="44"/>
      <c r="L64" s="44">
        <v>746933.5</v>
      </c>
      <c r="M64" s="44"/>
      <c r="N64" s="44">
        <f t="shared" si="2"/>
        <v>3753066.5</v>
      </c>
      <c r="O64" s="44"/>
      <c r="P64" s="44">
        <v>4500000</v>
      </c>
      <c r="Q64" s="44"/>
      <c r="R64" s="44">
        <v>5840000</v>
      </c>
    </row>
    <row r="65" spans="1:18" s="7" customFormat="1" ht="15" customHeight="1" x14ac:dyDescent="0.2">
      <c r="A65" s="31" t="s">
        <v>49</v>
      </c>
      <c r="B65" s="121"/>
      <c r="C65" s="121"/>
      <c r="D65" s="30"/>
      <c r="E65" s="261" t="s">
        <v>483</v>
      </c>
      <c r="F65" s="261"/>
      <c r="G65" s="261"/>
      <c r="H65" s="261"/>
      <c r="J65" s="44">
        <v>7688902.7199999997</v>
      </c>
      <c r="K65" s="44"/>
      <c r="L65" s="44">
        <v>3054014.69</v>
      </c>
      <c r="M65" s="44"/>
      <c r="N65" s="44">
        <f t="shared" si="2"/>
        <v>5234434.3100000005</v>
      </c>
      <c r="O65" s="44"/>
      <c r="P65" s="44">
        <v>8288449</v>
      </c>
      <c r="Q65" s="44"/>
      <c r="R65" s="44">
        <v>11225000</v>
      </c>
    </row>
    <row r="66" spans="1:18" s="7" customFormat="1" ht="15" customHeight="1" x14ac:dyDescent="0.2">
      <c r="A66" s="31" t="s">
        <v>51</v>
      </c>
      <c r="B66" s="121"/>
      <c r="C66" s="121"/>
      <c r="D66" s="30"/>
      <c r="E66" s="261" t="s">
        <v>484</v>
      </c>
      <c r="F66" s="261"/>
      <c r="G66" s="261"/>
      <c r="H66" s="261"/>
      <c r="J66" s="44">
        <v>19410603.579999998</v>
      </c>
      <c r="K66" s="44"/>
      <c r="L66" s="44">
        <v>8061561.8600000003</v>
      </c>
      <c r="M66" s="44"/>
      <c r="N66" s="44">
        <f t="shared" si="2"/>
        <v>8938438.1400000006</v>
      </c>
      <c r="O66" s="44"/>
      <c r="P66" s="44">
        <v>17000000</v>
      </c>
      <c r="Q66" s="44"/>
      <c r="R66" s="44">
        <v>30808000</v>
      </c>
    </row>
    <row r="67" spans="1:18" s="7" customFormat="1" ht="12.75" hidden="1" customHeight="1" x14ac:dyDescent="0.2">
      <c r="A67" s="31" t="s">
        <v>52</v>
      </c>
      <c r="B67" s="121"/>
      <c r="C67" s="121"/>
      <c r="D67" s="86"/>
      <c r="E67" s="261" t="s">
        <v>684</v>
      </c>
      <c r="F67" s="261"/>
      <c r="G67" s="261"/>
      <c r="H67" s="261"/>
      <c r="J67" s="44"/>
      <c r="K67" s="44"/>
      <c r="L67" s="44"/>
      <c r="M67" s="44"/>
      <c r="N67" s="44">
        <f t="shared" si="2"/>
        <v>0</v>
      </c>
      <c r="O67" s="44"/>
      <c r="P67" s="44"/>
      <c r="Q67" s="44"/>
      <c r="R67" s="44"/>
    </row>
    <row r="68" spans="1:18" s="7" customFormat="1" ht="15" customHeight="1" x14ac:dyDescent="0.2">
      <c r="A68" s="31" t="s">
        <v>54</v>
      </c>
      <c r="B68" s="121"/>
      <c r="C68" s="121"/>
      <c r="D68" s="86"/>
      <c r="E68" s="261" t="s">
        <v>339</v>
      </c>
      <c r="F68" s="261"/>
      <c r="G68" s="261"/>
      <c r="H68" s="261"/>
      <c r="J68" s="44">
        <v>456126.47</v>
      </c>
      <c r="K68" s="44"/>
      <c r="L68" s="44">
        <v>205837.28</v>
      </c>
      <c r="M68" s="44"/>
      <c r="N68" s="44">
        <f t="shared" si="2"/>
        <v>1294162.72</v>
      </c>
      <c r="O68" s="44"/>
      <c r="P68" s="44">
        <v>1500000</v>
      </c>
      <c r="Q68" s="44"/>
      <c r="R68" s="44">
        <v>739320</v>
      </c>
    </row>
    <row r="69" spans="1:18" s="7" customFormat="1" ht="15" customHeight="1" x14ac:dyDescent="0.2">
      <c r="A69" s="31" t="s">
        <v>55</v>
      </c>
      <c r="B69" s="121"/>
      <c r="C69" s="121"/>
      <c r="D69" s="86"/>
      <c r="E69" s="261" t="s">
        <v>340</v>
      </c>
      <c r="F69" s="261"/>
      <c r="G69" s="261"/>
      <c r="H69" s="261"/>
      <c r="J69" s="44">
        <v>1322319.1000000001</v>
      </c>
      <c r="K69" s="44"/>
      <c r="L69" s="44">
        <v>581480</v>
      </c>
      <c r="M69" s="44"/>
      <c r="N69" s="44">
        <f t="shared" si="2"/>
        <v>818520</v>
      </c>
      <c r="O69" s="44"/>
      <c r="P69" s="44">
        <v>1400000</v>
      </c>
      <c r="Q69" s="44"/>
      <c r="R69" s="44">
        <v>1822560</v>
      </c>
    </row>
    <row r="70" spans="1:18" s="7" customFormat="1" ht="12.75" hidden="1" customHeight="1" x14ac:dyDescent="0.2">
      <c r="A70" s="31" t="s">
        <v>56</v>
      </c>
      <c r="B70" s="121"/>
      <c r="C70" s="121"/>
      <c r="D70" s="86"/>
      <c r="E70" s="261" t="s">
        <v>398</v>
      </c>
      <c r="F70" s="261"/>
      <c r="G70" s="261"/>
      <c r="H70" s="261"/>
      <c r="J70" s="44"/>
      <c r="K70" s="44"/>
      <c r="L70" s="44"/>
      <c r="M70" s="44"/>
      <c r="N70" s="44">
        <f t="shared" si="2"/>
        <v>0</v>
      </c>
      <c r="O70" s="44"/>
      <c r="P70" s="44"/>
      <c r="Q70" s="44"/>
      <c r="R70" s="44"/>
    </row>
    <row r="71" spans="1:18" s="7" customFormat="1" ht="15" customHeight="1" x14ac:dyDescent="0.2">
      <c r="A71" s="31" t="s">
        <v>260</v>
      </c>
      <c r="B71" s="121"/>
      <c r="C71" s="121"/>
      <c r="D71" s="86"/>
      <c r="E71" s="261" t="s">
        <v>687</v>
      </c>
      <c r="F71" s="261"/>
      <c r="G71" s="261"/>
      <c r="H71" s="261"/>
      <c r="J71" s="44"/>
      <c r="K71" s="44"/>
      <c r="L71" s="44"/>
      <c r="M71" s="44"/>
      <c r="N71" s="44">
        <f t="shared" si="2"/>
        <v>100000</v>
      </c>
      <c r="O71" s="44"/>
      <c r="P71" s="44">
        <v>100000</v>
      </c>
      <c r="Q71" s="44"/>
      <c r="R71" s="44">
        <v>125000</v>
      </c>
    </row>
    <row r="72" spans="1:18" s="7" customFormat="1" ht="14.1" hidden="1" customHeight="1" x14ac:dyDescent="0.2">
      <c r="A72" s="31" t="s">
        <v>57</v>
      </c>
      <c r="B72" s="121"/>
      <c r="C72" s="121"/>
      <c r="D72" s="86"/>
      <c r="E72" s="261" t="s">
        <v>400</v>
      </c>
      <c r="F72" s="261"/>
      <c r="G72" s="261"/>
      <c r="H72" s="261"/>
      <c r="J72" s="44"/>
      <c r="K72" s="44"/>
      <c r="L72" s="44"/>
      <c r="M72" s="44"/>
      <c r="N72" s="44"/>
      <c r="O72" s="44"/>
      <c r="P72" s="44"/>
      <c r="Q72" s="44"/>
      <c r="R72" s="44"/>
    </row>
    <row r="73" spans="1:18" s="7" customFormat="1" ht="12.75" hidden="1" customHeight="1" x14ac:dyDescent="0.2">
      <c r="A73" s="31" t="s">
        <v>65</v>
      </c>
      <c r="B73" s="121"/>
      <c r="C73" s="121"/>
      <c r="D73" s="86"/>
      <c r="E73" s="261" t="s">
        <v>401</v>
      </c>
      <c r="F73" s="261"/>
      <c r="G73" s="261"/>
      <c r="H73" s="261"/>
      <c r="J73" s="44"/>
      <c r="K73" s="44"/>
      <c r="L73" s="44"/>
      <c r="M73" s="44"/>
      <c r="N73" s="44">
        <f t="shared" si="2"/>
        <v>0</v>
      </c>
      <c r="O73" s="44"/>
      <c r="P73" s="44"/>
      <c r="Q73" s="44"/>
      <c r="R73" s="44"/>
    </row>
    <row r="74" spans="1:18" s="7" customFormat="1" ht="12.75" hidden="1" customHeight="1" x14ac:dyDescent="0.2">
      <c r="A74" s="31" t="s">
        <v>60</v>
      </c>
      <c r="B74" s="121"/>
      <c r="C74" s="121"/>
      <c r="D74" s="86"/>
      <c r="E74" s="261" t="s">
        <v>402</v>
      </c>
      <c r="F74" s="261"/>
      <c r="G74" s="261"/>
      <c r="H74" s="261"/>
      <c r="J74" s="44"/>
      <c r="K74" s="44"/>
      <c r="L74" s="44"/>
      <c r="M74" s="44"/>
      <c r="N74" s="44">
        <f t="shared" si="2"/>
        <v>0</v>
      </c>
      <c r="O74" s="44"/>
      <c r="P74" s="44"/>
      <c r="Q74" s="44"/>
      <c r="R74" s="44"/>
    </row>
    <row r="75" spans="1:18" s="7" customFormat="1" ht="12.75" hidden="1" customHeight="1" x14ac:dyDescent="0.2">
      <c r="A75" s="31" t="s">
        <v>61</v>
      </c>
      <c r="B75" s="121"/>
      <c r="C75" s="121"/>
      <c r="D75" s="86"/>
      <c r="E75" s="261" t="s">
        <v>403</v>
      </c>
      <c r="F75" s="261"/>
      <c r="G75" s="261"/>
      <c r="H75" s="261"/>
      <c r="J75" s="44"/>
      <c r="K75" s="44"/>
      <c r="L75" s="44"/>
      <c r="M75" s="44"/>
      <c r="N75" s="44">
        <f t="shared" si="2"/>
        <v>0</v>
      </c>
      <c r="O75" s="44"/>
      <c r="P75" s="44"/>
      <c r="Q75" s="44"/>
      <c r="R75" s="44"/>
    </row>
    <row r="76" spans="1:18" s="7" customFormat="1" ht="12.75" hidden="1" customHeight="1" x14ac:dyDescent="0.2">
      <c r="A76" s="31" t="s">
        <v>62</v>
      </c>
      <c r="B76" s="121"/>
      <c r="C76" s="121"/>
      <c r="D76" s="86"/>
      <c r="E76" s="261" t="s">
        <v>404</v>
      </c>
      <c r="F76" s="261"/>
      <c r="G76" s="261"/>
      <c r="H76" s="261"/>
      <c r="J76" s="44"/>
      <c r="K76" s="44"/>
      <c r="L76" s="44"/>
      <c r="M76" s="44"/>
      <c r="N76" s="44">
        <f t="shared" si="2"/>
        <v>0</v>
      </c>
      <c r="O76" s="44"/>
      <c r="P76" s="44"/>
      <c r="Q76" s="44"/>
      <c r="R76" s="44"/>
    </row>
    <row r="77" spans="1:18" s="7" customFormat="1" ht="12.75" hidden="1" customHeight="1" x14ac:dyDescent="0.2">
      <c r="A77" s="31" t="s">
        <v>154</v>
      </c>
      <c r="B77" s="121"/>
      <c r="C77" s="121"/>
      <c r="D77" s="86"/>
      <c r="E77" s="261" t="s">
        <v>405</v>
      </c>
      <c r="F77" s="261"/>
      <c r="G77" s="261"/>
      <c r="H77" s="261"/>
      <c r="J77" s="44"/>
      <c r="K77" s="44"/>
      <c r="L77" s="44"/>
      <c r="M77" s="44"/>
      <c r="N77" s="44">
        <f t="shared" si="2"/>
        <v>0</v>
      </c>
      <c r="O77" s="44"/>
      <c r="P77" s="44"/>
      <c r="Q77" s="44"/>
      <c r="R77" s="44"/>
    </row>
    <row r="78" spans="1:18" s="7" customFormat="1" ht="12.75" hidden="1" customHeight="1" x14ac:dyDescent="0.2">
      <c r="A78" s="31" t="s">
        <v>155</v>
      </c>
      <c r="B78" s="121"/>
      <c r="C78" s="121"/>
      <c r="D78" s="86"/>
      <c r="E78" s="261" t="s">
        <v>406</v>
      </c>
      <c r="F78" s="261"/>
      <c r="G78" s="261"/>
      <c r="H78" s="261"/>
      <c r="J78" s="44"/>
      <c r="K78" s="44"/>
      <c r="L78" s="44"/>
      <c r="M78" s="44"/>
      <c r="N78" s="44">
        <f t="shared" si="2"/>
        <v>0</v>
      </c>
      <c r="O78" s="44"/>
      <c r="P78" s="44"/>
      <c r="Q78" s="44"/>
      <c r="R78" s="44"/>
    </row>
    <row r="79" spans="1:18" s="7" customFormat="1" ht="12.75" hidden="1" customHeight="1" x14ac:dyDescent="0.2">
      <c r="A79" s="31" t="s">
        <v>62</v>
      </c>
      <c r="B79" s="121"/>
      <c r="C79" s="121"/>
      <c r="D79" s="86"/>
      <c r="E79" s="261" t="s">
        <v>341</v>
      </c>
      <c r="F79" s="261"/>
      <c r="G79" s="261"/>
      <c r="H79" s="261"/>
      <c r="J79" s="44"/>
      <c r="K79" s="44"/>
      <c r="L79" s="44"/>
      <c r="M79" s="44"/>
      <c r="N79" s="44">
        <f t="shared" si="2"/>
        <v>0</v>
      </c>
      <c r="O79" s="44"/>
      <c r="P79" s="44"/>
      <c r="Q79" s="44"/>
      <c r="R79" s="44"/>
    </row>
    <row r="80" spans="1:18" s="7" customFormat="1" ht="12.75" hidden="1" customHeight="1" x14ac:dyDescent="0.2">
      <c r="A80" s="31" t="s">
        <v>64</v>
      </c>
      <c r="B80" s="121"/>
      <c r="C80" s="121"/>
      <c r="D80" s="86"/>
      <c r="E80" s="261" t="s">
        <v>407</v>
      </c>
      <c r="F80" s="261"/>
      <c r="G80" s="261"/>
      <c r="H80" s="261"/>
      <c r="J80" s="44"/>
      <c r="K80" s="44"/>
      <c r="L80" s="44"/>
      <c r="M80" s="44"/>
      <c r="N80" s="44">
        <f t="shared" ref="N80:N115" si="3">P80-L80</f>
        <v>0</v>
      </c>
      <c r="O80" s="44"/>
      <c r="P80" s="44"/>
      <c r="Q80" s="44"/>
      <c r="R80" s="44"/>
    </row>
    <row r="81" spans="1:18" s="7" customFormat="1" ht="12.75" hidden="1" customHeight="1" x14ac:dyDescent="0.2">
      <c r="A81" s="31" t="s">
        <v>156</v>
      </c>
      <c r="B81" s="121"/>
      <c r="C81" s="121"/>
      <c r="D81" s="86"/>
      <c r="E81" s="261" t="s">
        <v>408</v>
      </c>
      <c r="F81" s="261"/>
      <c r="G81" s="261"/>
      <c r="H81" s="261"/>
      <c r="J81" s="44"/>
      <c r="K81" s="44"/>
      <c r="L81" s="44"/>
      <c r="M81" s="44"/>
      <c r="N81" s="44">
        <f t="shared" si="3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65</v>
      </c>
      <c r="B82" s="121"/>
      <c r="C82" s="121"/>
      <c r="D82" s="86"/>
      <c r="E82" s="261" t="s">
        <v>409</v>
      </c>
      <c r="F82" s="261"/>
      <c r="G82" s="261"/>
      <c r="H82" s="261"/>
      <c r="J82" s="44"/>
      <c r="K82" s="44"/>
      <c r="L82" s="44"/>
      <c r="M82" s="44"/>
      <c r="N82" s="44">
        <f t="shared" si="3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67</v>
      </c>
      <c r="B83" s="121"/>
      <c r="C83" s="121"/>
      <c r="D83" s="86"/>
      <c r="E83" s="261" t="s">
        <v>410</v>
      </c>
      <c r="F83" s="261"/>
      <c r="G83" s="261"/>
      <c r="H83" s="261"/>
      <c r="J83" s="44"/>
      <c r="K83" s="44"/>
      <c r="L83" s="44"/>
      <c r="M83" s="44"/>
      <c r="N83" s="44">
        <f t="shared" si="3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157</v>
      </c>
      <c r="B84" s="121"/>
      <c r="C84" s="121"/>
      <c r="D84" s="86"/>
      <c r="E84" s="261" t="s">
        <v>411</v>
      </c>
      <c r="F84" s="261"/>
      <c r="G84" s="261"/>
      <c r="H84" s="261"/>
      <c r="J84" s="44"/>
      <c r="K84" s="44"/>
      <c r="L84" s="44"/>
      <c r="M84" s="44"/>
      <c r="N84" s="44">
        <f t="shared" si="3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158</v>
      </c>
      <c r="B85" s="121"/>
      <c r="C85" s="121"/>
      <c r="D85" s="86"/>
      <c r="E85" s="261" t="s">
        <v>686</v>
      </c>
      <c r="F85" s="261"/>
      <c r="G85" s="261"/>
      <c r="H85" s="261"/>
      <c r="J85" s="44"/>
      <c r="K85" s="44"/>
      <c r="L85" s="44"/>
      <c r="M85" s="44"/>
      <c r="N85" s="44">
        <f t="shared" si="3"/>
        <v>0</v>
      </c>
      <c r="O85" s="44"/>
      <c r="P85" s="44"/>
      <c r="Q85" s="44"/>
      <c r="R85" s="44"/>
    </row>
    <row r="86" spans="1:18" s="7" customFormat="1" ht="15" customHeight="1" x14ac:dyDescent="0.2">
      <c r="A86" s="31" t="s">
        <v>68</v>
      </c>
      <c r="B86" s="121"/>
      <c r="C86" s="121"/>
      <c r="D86" s="86"/>
      <c r="E86" s="261" t="s">
        <v>346</v>
      </c>
      <c r="F86" s="261"/>
      <c r="G86" s="261"/>
      <c r="H86" s="261"/>
      <c r="J86" s="44">
        <v>50922570.619999997</v>
      </c>
      <c r="K86" s="44"/>
      <c r="L86" s="44">
        <v>22751180.73</v>
      </c>
      <c r="M86" s="44"/>
      <c r="N86" s="44">
        <f t="shared" si="3"/>
        <v>51624345.269999996</v>
      </c>
      <c r="O86" s="44"/>
      <c r="P86" s="44">
        <v>74375526</v>
      </c>
      <c r="Q86" s="44"/>
      <c r="R86" s="162">
        <v>106137270</v>
      </c>
    </row>
    <row r="87" spans="1:18" s="7" customFormat="1" ht="15" customHeight="1" x14ac:dyDescent="0.2">
      <c r="A87" s="31" t="s">
        <v>159</v>
      </c>
      <c r="B87" s="121"/>
      <c r="C87" s="121"/>
      <c r="D87" s="86"/>
      <c r="E87" s="261" t="s">
        <v>688</v>
      </c>
      <c r="F87" s="261"/>
      <c r="G87" s="261"/>
      <c r="H87" s="261"/>
      <c r="J87" s="44">
        <v>4800000</v>
      </c>
      <c r="K87" s="44"/>
      <c r="L87" s="44">
        <v>4550000</v>
      </c>
      <c r="M87" s="44"/>
      <c r="N87" s="44">
        <f t="shared" si="3"/>
        <v>250000</v>
      </c>
      <c r="O87" s="44"/>
      <c r="P87" s="44">
        <v>4800000</v>
      </c>
      <c r="Q87" s="44"/>
      <c r="R87" s="44">
        <v>6370000</v>
      </c>
    </row>
    <row r="88" spans="1:18" s="7" customFormat="1" ht="12.75" hidden="1" customHeight="1" x14ac:dyDescent="0.2">
      <c r="A88" s="31" t="s">
        <v>160</v>
      </c>
      <c r="B88" s="121"/>
      <c r="C88" s="121"/>
      <c r="D88" s="86"/>
      <c r="E88" s="261" t="s">
        <v>689</v>
      </c>
      <c r="F88" s="261"/>
      <c r="G88" s="261"/>
      <c r="H88" s="261"/>
      <c r="J88" s="44"/>
      <c r="K88" s="44"/>
      <c r="L88" s="44"/>
      <c r="M88" s="44"/>
      <c r="N88" s="44">
        <f t="shared" si="3"/>
        <v>0</v>
      </c>
      <c r="O88" s="44"/>
      <c r="P88" s="44"/>
      <c r="Q88" s="44"/>
      <c r="R88" s="44"/>
    </row>
    <row r="89" spans="1:18" s="7" customFormat="1" ht="15" customHeight="1" x14ac:dyDescent="0.2">
      <c r="A89" s="31" t="s">
        <v>70</v>
      </c>
      <c r="B89" s="121"/>
      <c r="C89" s="121"/>
      <c r="D89" s="86"/>
      <c r="E89" s="261" t="s">
        <v>690</v>
      </c>
      <c r="F89" s="261"/>
      <c r="G89" s="261"/>
      <c r="H89" s="261"/>
      <c r="J89" s="44">
        <v>20897621.25</v>
      </c>
      <c r="K89" s="44"/>
      <c r="L89" s="44">
        <v>21038769.859999999</v>
      </c>
      <c r="M89" s="44"/>
      <c r="N89" s="44">
        <f t="shared" si="3"/>
        <v>1311230.1400000006</v>
      </c>
      <c r="O89" s="44"/>
      <c r="P89" s="44">
        <v>22350000</v>
      </c>
      <c r="Q89" s="44"/>
      <c r="R89" s="44">
        <v>30870000</v>
      </c>
    </row>
    <row r="90" spans="1:18" s="7" customFormat="1" ht="12.75" hidden="1" customHeight="1" x14ac:dyDescent="0.2">
      <c r="A90" s="31" t="s">
        <v>161</v>
      </c>
      <c r="B90" s="121"/>
      <c r="C90" s="121"/>
      <c r="D90" s="86"/>
      <c r="E90" s="30">
        <v>5</v>
      </c>
      <c r="F90" s="125" t="s">
        <v>12</v>
      </c>
      <c r="G90" s="30" t="s">
        <v>162</v>
      </c>
      <c r="H90" s="30" t="s">
        <v>15</v>
      </c>
      <c r="J90" s="44"/>
      <c r="K90" s="44"/>
      <c r="L90" s="44"/>
      <c r="M90" s="44"/>
      <c r="N90" s="44">
        <f t="shared" si="3"/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71</v>
      </c>
      <c r="B91" s="121"/>
      <c r="C91" s="121"/>
      <c r="D91" s="86"/>
      <c r="E91" s="30">
        <v>5</v>
      </c>
      <c r="F91" s="125" t="s">
        <v>12</v>
      </c>
      <c r="G91" s="30" t="s">
        <v>69</v>
      </c>
      <c r="H91" s="30" t="s">
        <v>48</v>
      </c>
      <c r="J91" s="44"/>
      <c r="K91" s="44"/>
      <c r="L91" s="44"/>
      <c r="M91" s="44"/>
      <c r="N91" s="44">
        <f t="shared" si="3"/>
        <v>0</v>
      </c>
      <c r="O91" s="44"/>
      <c r="P91" s="44"/>
      <c r="Q91" s="44"/>
      <c r="R91" s="44"/>
    </row>
    <row r="92" spans="1:18" s="7" customFormat="1" ht="14.1" hidden="1" customHeight="1" x14ac:dyDescent="0.2">
      <c r="A92" s="31" t="s">
        <v>160</v>
      </c>
      <c r="B92" s="121"/>
      <c r="C92" s="121"/>
      <c r="D92" s="86"/>
      <c r="E92" s="30">
        <v>5</v>
      </c>
      <c r="F92" s="125" t="s">
        <v>12</v>
      </c>
      <c r="G92" s="122" t="s">
        <v>162</v>
      </c>
      <c r="H92" s="30" t="s">
        <v>48</v>
      </c>
      <c r="J92" s="44"/>
      <c r="K92" s="44"/>
      <c r="L92" s="44"/>
      <c r="M92" s="44"/>
      <c r="N92" s="44">
        <f t="shared" ref="N92" si="4">P92-L92</f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163</v>
      </c>
      <c r="B93" s="121"/>
      <c r="C93" s="121"/>
      <c r="D93" s="86"/>
      <c r="E93" s="30">
        <v>5</v>
      </c>
      <c r="F93" s="125" t="s">
        <v>12</v>
      </c>
      <c r="G93" s="30" t="s">
        <v>73</v>
      </c>
      <c r="H93" s="30" t="s">
        <v>10</v>
      </c>
      <c r="J93" s="44"/>
      <c r="K93" s="44"/>
      <c r="L93" s="44"/>
      <c r="M93" s="44"/>
      <c r="N93" s="44">
        <f t="shared" si="3"/>
        <v>0</v>
      </c>
      <c r="O93" s="44"/>
      <c r="P93" s="44"/>
      <c r="Q93" s="44"/>
      <c r="R93" s="44"/>
    </row>
    <row r="94" spans="1:18" s="7" customFormat="1" ht="14.1" hidden="1" customHeight="1" x14ac:dyDescent="0.2">
      <c r="A94" s="31" t="s">
        <v>164</v>
      </c>
      <c r="B94" s="121"/>
      <c r="C94" s="121"/>
      <c r="D94" s="86"/>
      <c r="E94" s="30">
        <v>5</v>
      </c>
      <c r="F94" s="125" t="s">
        <v>12</v>
      </c>
      <c r="G94" s="30" t="s">
        <v>73</v>
      </c>
      <c r="H94" s="30" t="s">
        <v>15</v>
      </c>
      <c r="J94" s="44"/>
      <c r="K94" s="44"/>
      <c r="L94" s="44"/>
      <c r="M94" s="44"/>
      <c r="N94" s="44"/>
      <c r="O94" s="44"/>
      <c r="P94" s="44"/>
      <c r="Q94" s="44"/>
      <c r="R94" s="44"/>
    </row>
    <row r="95" spans="1:18" s="7" customFormat="1" ht="15" customHeight="1" x14ac:dyDescent="0.2">
      <c r="A95" s="31" t="s">
        <v>165</v>
      </c>
      <c r="B95" s="121"/>
      <c r="C95" s="121"/>
      <c r="D95" s="86"/>
      <c r="E95" s="261" t="s">
        <v>691</v>
      </c>
      <c r="F95" s="261"/>
      <c r="G95" s="261"/>
      <c r="H95" s="261"/>
      <c r="J95" s="44">
        <v>2076826</v>
      </c>
      <c r="K95" s="44"/>
      <c r="L95" s="44">
        <v>297969</v>
      </c>
      <c r="M95" s="44"/>
      <c r="N95" s="44">
        <f t="shared" si="3"/>
        <v>2502031</v>
      </c>
      <c r="O95" s="44"/>
      <c r="P95" s="44">
        <v>2800000</v>
      </c>
      <c r="Q95" s="44"/>
      <c r="R95" s="44">
        <v>690000</v>
      </c>
    </row>
    <row r="96" spans="1:18" s="7" customFormat="1" ht="12.75" hidden="1" customHeight="1" x14ac:dyDescent="0.2">
      <c r="A96" s="31" t="s">
        <v>166</v>
      </c>
      <c r="B96" s="121"/>
      <c r="C96" s="121"/>
      <c r="D96" s="86"/>
      <c r="E96" s="261" t="s">
        <v>692</v>
      </c>
      <c r="F96" s="261"/>
      <c r="G96" s="261"/>
      <c r="H96" s="261"/>
      <c r="J96" s="44"/>
      <c r="K96" s="44"/>
      <c r="L96" s="44"/>
      <c r="M96" s="44"/>
      <c r="N96" s="44">
        <f t="shared" si="3"/>
        <v>0</v>
      </c>
      <c r="O96" s="44"/>
      <c r="P96" s="44"/>
      <c r="Q96" s="44"/>
      <c r="R96" s="44"/>
    </row>
    <row r="97" spans="1:18" s="7" customFormat="1" ht="12.75" hidden="1" customHeight="1" x14ac:dyDescent="0.2">
      <c r="A97" s="31" t="s">
        <v>167</v>
      </c>
      <c r="B97" s="121"/>
      <c r="C97" s="121"/>
      <c r="D97" s="86"/>
      <c r="E97" s="261" t="s">
        <v>693</v>
      </c>
      <c r="F97" s="261"/>
      <c r="G97" s="261"/>
      <c r="H97" s="261"/>
      <c r="J97" s="44"/>
      <c r="K97" s="44"/>
      <c r="L97" s="44"/>
      <c r="M97" s="44"/>
      <c r="N97" s="44">
        <f t="shared" si="3"/>
        <v>0</v>
      </c>
      <c r="O97" s="44"/>
      <c r="P97" s="44"/>
      <c r="Q97" s="44"/>
      <c r="R97" s="44"/>
    </row>
    <row r="98" spans="1:18" s="7" customFormat="1" ht="15" customHeight="1" x14ac:dyDescent="0.2">
      <c r="A98" s="31" t="s">
        <v>72</v>
      </c>
      <c r="B98" s="121"/>
      <c r="C98" s="121"/>
      <c r="D98" s="86"/>
      <c r="E98" s="261" t="s">
        <v>348</v>
      </c>
      <c r="F98" s="261"/>
      <c r="G98" s="261"/>
      <c r="H98" s="261"/>
      <c r="J98" s="44">
        <v>1706961.6</v>
      </c>
      <c r="K98" s="44"/>
      <c r="L98" s="44">
        <v>170980</v>
      </c>
      <c r="M98" s="44"/>
      <c r="N98" s="44">
        <f t="shared" si="3"/>
        <v>1629020</v>
      </c>
      <c r="O98" s="44"/>
      <c r="P98" s="44">
        <v>1800000</v>
      </c>
      <c r="Q98" s="44"/>
      <c r="R98" s="162">
        <v>1260000</v>
      </c>
    </row>
    <row r="99" spans="1:18" s="7" customFormat="1" ht="15" customHeight="1" x14ac:dyDescent="0.2">
      <c r="A99" s="31" t="s">
        <v>74</v>
      </c>
      <c r="B99" s="121"/>
      <c r="C99" s="121"/>
      <c r="D99" s="86"/>
      <c r="E99" s="261" t="s">
        <v>415</v>
      </c>
      <c r="F99" s="261"/>
      <c r="G99" s="261"/>
      <c r="H99" s="261"/>
      <c r="J99" s="44"/>
      <c r="K99" s="44"/>
      <c r="L99" s="44"/>
      <c r="M99" s="44"/>
      <c r="N99" s="44">
        <f t="shared" si="3"/>
        <v>100000</v>
      </c>
      <c r="O99" s="44"/>
      <c r="P99" s="44">
        <v>100000</v>
      </c>
      <c r="Q99" s="44"/>
      <c r="R99" s="44">
        <v>120000</v>
      </c>
    </row>
    <row r="100" spans="1:18" s="7" customFormat="1" ht="12.75" hidden="1" customHeight="1" x14ac:dyDescent="0.2">
      <c r="A100" s="31" t="s">
        <v>75</v>
      </c>
      <c r="B100" s="121"/>
      <c r="C100" s="121"/>
      <c r="D100" s="86"/>
      <c r="E100" s="261" t="s">
        <v>416</v>
      </c>
      <c r="F100" s="261"/>
      <c r="G100" s="261"/>
      <c r="H100" s="261"/>
      <c r="J100" s="44"/>
      <c r="K100" s="44"/>
      <c r="L100" s="44"/>
      <c r="M100" s="44"/>
      <c r="N100" s="44">
        <f t="shared" si="3"/>
        <v>0</v>
      </c>
      <c r="O100" s="44"/>
      <c r="P100" s="44"/>
      <c r="Q100" s="44"/>
      <c r="R100" s="44"/>
    </row>
    <row r="101" spans="1:18" s="7" customFormat="1" ht="15" customHeight="1" x14ac:dyDescent="0.2">
      <c r="A101" s="31" t="s">
        <v>76</v>
      </c>
      <c r="B101" s="121"/>
      <c r="C101" s="121"/>
      <c r="D101" s="86"/>
      <c r="E101" s="261" t="s">
        <v>430</v>
      </c>
      <c r="F101" s="261"/>
      <c r="G101" s="261"/>
      <c r="H101" s="261"/>
      <c r="J101" s="44">
        <v>58685</v>
      </c>
      <c r="K101" s="44"/>
      <c r="L101" s="44">
        <v>50000</v>
      </c>
      <c r="M101" s="44"/>
      <c r="N101" s="44">
        <f t="shared" si="3"/>
        <v>85000</v>
      </c>
      <c r="O101" s="44"/>
      <c r="P101" s="44">
        <v>135000</v>
      </c>
      <c r="Q101" s="44"/>
      <c r="R101" s="44">
        <v>140000</v>
      </c>
    </row>
    <row r="102" spans="1:18" s="7" customFormat="1" ht="12.75" hidden="1" customHeight="1" x14ac:dyDescent="0.2">
      <c r="A102" s="31" t="s">
        <v>164</v>
      </c>
      <c r="B102" s="121"/>
      <c r="C102" s="121"/>
      <c r="D102" s="86"/>
      <c r="E102" s="261" t="s">
        <v>694</v>
      </c>
      <c r="F102" s="261"/>
      <c r="G102" s="261"/>
      <c r="H102" s="261"/>
      <c r="J102" s="44"/>
      <c r="K102" s="44"/>
      <c r="L102" s="44"/>
      <c r="M102" s="44"/>
      <c r="N102" s="44">
        <f t="shared" si="3"/>
        <v>0</v>
      </c>
      <c r="O102" s="44"/>
      <c r="P102" s="44"/>
      <c r="Q102" s="44"/>
      <c r="R102" s="44"/>
    </row>
    <row r="103" spans="1:18" s="7" customFormat="1" ht="12.75" hidden="1" customHeight="1" x14ac:dyDescent="0.2">
      <c r="A103" s="31" t="s">
        <v>77</v>
      </c>
      <c r="B103" s="121"/>
      <c r="C103" s="121"/>
      <c r="D103" s="86"/>
      <c r="E103" s="261" t="s">
        <v>695</v>
      </c>
      <c r="F103" s="261"/>
      <c r="G103" s="261"/>
      <c r="H103" s="261"/>
      <c r="J103" s="44"/>
      <c r="K103" s="44"/>
      <c r="L103" s="44"/>
      <c r="M103" s="44"/>
      <c r="N103" s="44">
        <f t="shared" si="3"/>
        <v>0</v>
      </c>
      <c r="O103" s="44"/>
      <c r="P103" s="44"/>
      <c r="Q103" s="44"/>
      <c r="R103" s="44"/>
    </row>
    <row r="104" spans="1:18" s="7" customFormat="1" ht="12.75" hidden="1" customHeight="1" x14ac:dyDescent="0.2">
      <c r="A104" s="31" t="s">
        <v>79</v>
      </c>
      <c r="B104" s="121"/>
      <c r="C104" s="121"/>
      <c r="D104" s="86"/>
      <c r="E104" s="261" t="s">
        <v>696</v>
      </c>
      <c r="F104" s="261"/>
      <c r="G104" s="261"/>
      <c r="H104" s="261"/>
      <c r="J104" s="44"/>
      <c r="K104" s="44"/>
      <c r="L104" s="44"/>
      <c r="M104" s="44"/>
      <c r="N104" s="44">
        <f t="shared" si="3"/>
        <v>0</v>
      </c>
      <c r="O104" s="44"/>
      <c r="P104" s="44"/>
      <c r="Q104" s="44"/>
      <c r="R104" s="44"/>
    </row>
    <row r="105" spans="1:18" s="7" customFormat="1" ht="12.75" hidden="1" customHeight="1" x14ac:dyDescent="0.2">
      <c r="A105" s="31" t="s">
        <v>168</v>
      </c>
      <c r="B105" s="121"/>
      <c r="C105" s="121"/>
      <c r="D105" s="86"/>
      <c r="E105" s="261" t="s">
        <v>697</v>
      </c>
      <c r="F105" s="261"/>
      <c r="G105" s="261"/>
      <c r="H105" s="261"/>
      <c r="J105" s="44"/>
      <c r="K105" s="44"/>
      <c r="L105" s="44"/>
      <c r="M105" s="44"/>
      <c r="N105" s="44">
        <f t="shared" si="3"/>
        <v>0</v>
      </c>
      <c r="O105" s="44"/>
      <c r="P105" s="44"/>
      <c r="Q105" s="44"/>
      <c r="R105" s="44"/>
    </row>
    <row r="106" spans="1:18" s="7" customFormat="1" ht="12.75" hidden="1" customHeight="1" x14ac:dyDescent="0.2">
      <c r="A106" s="31" t="s">
        <v>169</v>
      </c>
      <c r="B106" s="121"/>
      <c r="C106" s="121"/>
      <c r="D106" s="86"/>
      <c r="E106" s="261" t="s">
        <v>698</v>
      </c>
      <c r="F106" s="261"/>
      <c r="G106" s="261"/>
      <c r="H106" s="261"/>
      <c r="J106" s="44"/>
      <c r="K106" s="44"/>
      <c r="L106" s="44"/>
      <c r="M106" s="44"/>
      <c r="N106" s="44">
        <f t="shared" si="3"/>
        <v>0</v>
      </c>
      <c r="O106" s="44"/>
      <c r="P106" s="44"/>
      <c r="Q106" s="44"/>
      <c r="R106" s="44"/>
    </row>
    <row r="107" spans="1:18" s="7" customFormat="1" ht="12.75" hidden="1" customHeight="1" x14ac:dyDescent="0.2">
      <c r="A107" s="31" t="s">
        <v>170</v>
      </c>
      <c r="B107" s="121"/>
      <c r="C107" s="121"/>
      <c r="D107" s="86"/>
      <c r="E107" s="261" t="s">
        <v>699</v>
      </c>
      <c r="F107" s="261"/>
      <c r="G107" s="261"/>
      <c r="H107" s="261"/>
      <c r="J107" s="44"/>
      <c r="K107" s="44"/>
      <c r="L107" s="44"/>
      <c r="M107" s="44"/>
      <c r="N107" s="44">
        <f t="shared" si="3"/>
        <v>0</v>
      </c>
      <c r="O107" s="44"/>
      <c r="P107" s="44"/>
      <c r="Q107" s="44"/>
      <c r="R107" s="44"/>
    </row>
    <row r="108" spans="1:18" s="7" customFormat="1" ht="12.75" hidden="1" customHeight="1" x14ac:dyDescent="0.2">
      <c r="A108" s="31" t="s">
        <v>80</v>
      </c>
      <c r="B108" s="121"/>
      <c r="C108" s="121"/>
      <c r="D108" s="86"/>
      <c r="E108" s="261" t="s">
        <v>700</v>
      </c>
      <c r="F108" s="261"/>
      <c r="G108" s="261"/>
      <c r="H108" s="261"/>
      <c r="J108" s="44"/>
      <c r="K108" s="44"/>
      <c r="L108" s="44"/>
      <c r="M108" s="44"/>
      <c r="N108" s="44">
        <f t="shared" si="3"/>
        <v>0</v>
      </c>
      <c r="O108" s="44"/>
      <c r="P108" s="44"/>
      <c r="Q108" s="44"/>
      <c r="R108" s="44"/>
    </row>
    <row r="109" spans="1:18" s="7" customFormat="1" ht="12.75" hidden="1" customHeight="1" x14ac:dyDescent="0.2">
      <c r="A109" s="31" t="s">
        <v>82</v>
      </c>
      <c r="B109" s="121"/>
      <c r="C109" s="121"/>
      <c r="D109" s="86"/>
      <c r="E109" s="261" t="s">
        <v>701</v>
      </c>
      <c r="F109" s="261"/>
      <c r="G109" s="261"/>
      <c r="H109" s="261"/>
      <c r="J109" s="44"/>
      <c r="K109" s="44"/>
      <c r="L109" s="44"/>
      <c r="M109" s="44"/>
      <c r="N109" s="44">
        <f t="shared" si="3"/>
        <v>0</v>
      </c>
      <c r="O109" s="44"/>
      <c r="P109" s="44"/>
      <c r="Q109" s="44"/>
      <c r="R109" s="44"/>
    </row>
    <row r="110" spans="1:18" s="7" customFormat="1" ht="12.75" hidden="1" customHeight="1" x14ac:dyDescent="0.2">
      <c r="A110" s="31" t="s">
        <v>84</v>
      </c>
      <c r="B110" s="121"/>
      <c r="C110" s="121"/>
      <c r="D110" s="86"/>
      <c r="E110" s="261" t="s">
        <v>702</v>
      </c>
      <c r="F110" s="261"/>
      <c r="G110" s="261"/>
      <c r="H110" s="261"/>
      <c r="J110" s="44"/>
      <c r="K110" s="44"/>
      <c r="L110" s="44"/>
      <c r="M110" s="44"/>
      <c r="N110" s="44">
        <f t="shared" si="3"/>
        <v>0</v>
      </c>
      <c r="O110" s="44"/>
      <c r="P110" s="44"/>
      <c r="Q110" s="44"/>
      <c r="R110" s="44"/>
    </row>
    <row r="111" spans="1:18" s="7" customFormat="1" ht="12.75" hidden="1" customHeight="1" x14ac:dyDescent="0.2">
      <c r="A111" s="31" t="s">
        <v>85</v>
      </c>
      <c r="B111" s="121"/>
      <c r="C111" s="121"/>
      <c r="D111" s="86"/>
      <c r="E111" s="261" t="s">
        <v>703</v>
      </c>
      <c r="F111" s="261"/>
      <c r="G111" s="261"/>
      <c r="H111" s="261"/>
      <c r="J111" s="44"/>
      <c r="K111" s="44"/>
      <c r="L111" s="44"/>
      <c r="M111" s="44"/>
      <c r="N111" s="44">
        <f t="shared" si="3"/>
        <v>0</v>
      </c>
      <c r="O111" s="44"/>
      <c r="P111" s="44"/>
      <c r="Q111" s="44"/>
      <c r="R111" s="44"/>
    </row>
    <row r="112" spans="1:18" s="7" customFormat="1" ht="15" customHeight="1" x14ac:dyDescent="0.2">
      <c r="A112" s="31" t="s">
        <v>171</v>
      </c>
      <c r="B112" s="121"/>
      <c r="C112" s="121"/>
      <c r="D112" s="86"/>
      <c r="E112" s="261" t="s">
        <v>600</v>
      </c>
      <c r="F112" s="261"/>
      <c r="G112" s="261"/>
      <c r="H112" s="261"/>
      <c r="J112" s="44">
        <v>200450</v>
      </c>
      <c r="K112" s="44"/>
      <c r="L112" s="44">
        <v>121061</v>
      </c>
      <c r="M112" s="44"/>
      <c r="N112" s="44">
        <f t="shared" si="3"/>
        <v>428939</v>
      </c>
      <c r="O112" s="44"/>
      <c r="P112" s="44">
        <v>550000</v>
      </c>
      <c r="Q112" s="44"/>
      <c r="R112" s="44">
        <v>675000</v>
      </c>
    </row>
    <row r="113" spans="1:18" s="7" customFormat="1" ht="12.75" hidden="1" customHeight="1" x14ac:dyDescent="0.2">
      <c r="A113" s="31" t="s">
        <v>172</v>
      </c>
      <c r="B113" s="121"/>
      <c r="C113" s="121"/>
      <c r="D113" s="86"/>
      <c r="E113" s="261" t="s">
        <v>704</v>
      </c>
      <c r="F113" s="261"/>
      <c r="G113" s="261"/>
      <c r="H113" s="261"/>
      <c r="J113" s="44"/>
      <c r="K113" s="44"/>
      <c r="L113" s="44"/>
      <c r="M113" s="44"/>
      <c r="N113" s="44">
        <f t="shared" si="3"/>
        <v>0</v>
      </c>
      <c r="O113" s="44"/>
      <c r="P113" s="44"/>
      <c r="Q113" s="44"/>
      <c r="R113" s="44"/>
    </row>
    <row r="114" spans="1:18" s="7" customFormat="1" ht="12.75" hidden="1" customHeight="1" x14ac:dyDescent="0.2">
      <c r="A114" s="31" t="s">
        <v>86</v>
      </c>
      <c r="B114" s="121"/>
      <c r="C114" s="121"/>
      <c r="D114" s="86"/>
      <c r="E114" s="261" t="s">
        <v>705</v>
      </c>
      <c r="F114" s="261"/>
      <c r="G114" s="261"/>
      <c r="H114" s="261"/>
      <c r="J114" s="44"/>
      <c r="K114" s="44"/>
      <c r="L114" s="44"/>
      <c r="M114" s="44"/>
      <c r="N114" s="44">
        <f t="shared" si="3"/>
        <v>0</v>
      </c>
      <c r="O114" s="44"/>
      <c r="P114" s="44"/>
      <c r="Q114" s="44"/>
      <c r="R114" s="44"/>
    </row>
    <row r="115" spans="1:18" s="7" customFormat="1" ht="15" customHeight="1" x14ac:dyDescent="0.2">
      <c r="A115" s="31" t="s">
        <v>245</v>
      </c>
      <c r="B115" s="121"/>
      <c r="C115" s="121"/>
      <c r="D115" s="86"/>
      <c r="E115" s="261" t="s">
        <v>360</v>
      </c>
      <c r="F115" s="261"/>
      <c r="G115" s="261"/>
      <c r="H115" s="261"/>
      <c r="J115" s="44">
        <v>81573533.980000004</v>
      </c>
      <c r="K115" s="44"/>
      <c r="L115" s="44">
        <v>45579827.939999998</v>
      </c>
      <c r="M115" s="44"/>
      <c r="N115" s="44">
        <f t="shared" si="3"/>
        <v>74681100.140000001</v>
      </c>
      <c r="O115" s="44"/>
      <c r="P115" s="44">
        <v>120260928.08</v>
      </c>
      <c r="Q115" s="44"/>
      <c r="R115" s="44">
        <v>152166756</v>
      </c>
    </row>
    <row r="116" spans="1:18" s="7" customFormat="1" ht="18.95" customHeight="1" x14ac:dyDescent="0.2">
      <c r="A116" s="276" t="s">
        <v>190</v>
      </c>
      <c r="B116" s="276"/>
      <c r="C116" s="276"/>
      <c r="J116" s="136">
        <f>SUM(J47:J115)</f>
        <v>491445301.76000011</v>
      </c>
      <c r="K116" s="137"/>
      <c r="L116" s="136">
        <f>SUM(L47:L115)</f>
        <v>331768542.40999997</v>
      </c>
      <c r="M116" s="34"/>
      <c r="N116" s="136">
        <f>SUM(N47:N115)</f>
        <v>247420877.84999996</v>
      </c>
      <c r="O116" s="34"/>
      <c r="P116" s="136">
        <f>SUM(P47:P115)</f>
        <v>579189420.25999999</v>
      </c>
      <c r="Q116" s="34"/>
      <c r="R116" s="136">
        <f>SUM(R47:R115)</f>
        <v>862926476</v>
      </c>
    </row>
    <row r="117" spans="1:18" s="7" customFormat="1" ht="6" hidden="1" customHeight="1" x14ac:dyDescent="0.2">
      <c r="A117" s="19"/>
      <c r="B117" s="19"/>
      <c r="C117" s="19"/>
      <c r="J117" s="137"/>
      <c r="K117" s="137"/>
      <c r="L117" s="34"/>
      <c r="M117" s="34"/>
      <c r="N117" s="34"/>
      <c r="O117" s="34"/>
      <c r="P117" s="34"/>
      <c r="Q117" s="34"/>
      <c r="R117" s="34"/>
    </row>
    <row r="118" spans="1:18" s="7" customFormat="1" ht="12" hidden="1" customHeight="1" x14ac:dyDescent="0.2">
      <c r="A118" s="63" t="s">
        <v>188</v>
      </c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2" hidden="1" customHeight="1" x14ac:dyDescent="0.2">
      <c r="A119" s="75" t="s">
        <v>108</v>
      </c>
      <c r="E119" s="98">
        <v>5</v>
      </c>
      <c r="F119" s="99" t="s">
        <v>28</v>
      </c>
      <c r="G119" s="98" t="s">
        <v>7</v>
      </c>
      <c r="H119" s="98" t="s">
        <v>17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" hidden="1" customHeight="1" x14ac:dyDescent="0.2">
      <c r="A120" s="75" t="s">
        <v>179</v>
      </c>
      <c r="E120" s="98">
        <v>5</v>
      </c>
      <c r="F120" s="99" t="s">
        <v>28</v>
      </c>
      <c r="G120" s="98" t="s">
        <v>7</v>
      </c>
      <c r="H120" s="98" t="s">
        <v>63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" hidden="1" customHeight="1" x14ac:dyDescent="0.2">
      <c r="A121" s="75" t="s">
        <v>180</v>
      </c>
      <c r="E121" s="98">
        <v>5</v>
      </c>
      <c r="F121" s="99" t="s">
        <v>28</v>
      </c>
      <c r="G121" s="98" t="s">
        <v>7</v>
      </c>
      <c r="H121" s="100" t="s">
        <v>48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" hidden="1" customHeight="1" x14ac:dyDescent="0.2">
      <c r="A122" s="75" t="s">
        <v>180</v>
      </c>
      <c r="E122" s="98">
        <v>5</v>
      </c>
      <c r="F122" s="99" t="s">
        <v>28</v>
      </c>
      <c r="G122" s="98" t="s">
        <v>7</v>
      </c>
      <c r="H122" s="100" t="s">
        <v>48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" hidden="1" customHeight="1" x14ac:dyDescent="0.2">
      <c r="A123" s="75" t="s">
        <v>181</v>
      </c>
      <c r="E123" s="98">
        <v>5</v>
      </c>
      <c r="F123" s="99" t="s">
        <v>28</v>
      </c>
      <c r="G123" s="98" t="s">
        <v>7</v>
      </c>
      <c r="H123" s="98" t="s">
        <v>10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" hidden="1" customHeight="1" x14ac:dyDescent="0.2">
      <c r="A124" s="75" t="s">
        <v>180</v>
      </c>
      <c r="E124" s="98">
        <v>5</v>
      </c>
      <c r="F124" s="99" t="s">
        <v>28</v>
      </c>
      <c r="G124" s="98" t="s">
        <v>7</v>
      </c>
      <c r="H124" s="100" t="s">
        <v>48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2" hidden="1" customHeight="1" x14ac:dyDescent="0.2">
      <c r="A125" s="75" t="s">
        <v>182</v>
      </c>
      <c r="E125" s="98">
        <v>5</v>
      </c>
      <c r="F125" s="99" t="s">
        <v>28</v>
      </c>
      <c r="G125" s="98" t="s">
        <v>7</v>
      </c>
      <c r="H125" s="98" t="s">
        <v>8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2" hidden="1" customHeight="1" x14ac:dyDescent="0.2">
      <c r="A126" s="75" t="s">
        <v>183</v>
      </c>
      <c r="E126" s="98">
        <v>5</v>
      </c>
      <c r="F126" s="99" t="s">
        <v>28</v>
      </c>
      <c r="G126" s="98" t="s">
        <v>7</v>
      </c>
      <c r="H126" s="98" t="s">
        <v>15</v>
      </c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s="7" customFormat="1" ht="18.95" hidden="1" customHeight="1" x14ac:dyDescent="0.2">
      <c r="A127" s="58" t="s">
        <v>184</v>
      </c>
      <c r="J127" s="145">
        <f>SUM(J119:J126)</f>
        <v>0</v>
      </c>
      <c r="K127" s="146"/>
      <c r="L127" s="145">
        <f>SUM(L119:L126)</f>
        <v>0</v>
      </c>
      <c r="M127" s="146"/>
      <c r="N127" s="145">
        <f>SUM(N119:N126)</f>
        <v>0</v>
      </c>
      <c r="O127" s="146"/>
      <c r="P127" s="145">
        <f>SUM(P119:P126)</f>
        <v>0</v>
      </c>
      <c r="Q127" s="146"/>
      <c r="R127" s="145">
        <f>SUM(R119:R126)</f>
        <v>0</v>
      </c>
    </row>
    <row r="128" spans="1:18" s="7" customFormat="1" ht="6" customHeight="1" x14ac:dyDescent="0.2"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5.95" hidden="1" customHeight="1" x14ac:dyDescent="0.2">
      <c r="A129" s="62" t="s">
        <v>189</v>
      </c>
      <c r="B129" s="11"/>
      <c r="C129" s="11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2.75" hidden="1" customHeight="1" x14ac:dyDescent="0.2">
      <c r="A130" s="11" t="s">
        <v>88</v>
      </c>
      <c r="B130" s="22"/>
      <c r="C130" s="22"/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s="7" customFormat="1" ht="12.75" hidden="1" customHeight="1" x14ac:dyDescent="0.2">
      <c r="A131" s="64" t="s">
        <v>89</v>
      </c>
      <c r="B131" s="9"/>
      <c r="C131" s="9"/>
      <c r="E131" s="98">
        <v>1</v>
      </c>
      <c r="F131" s="99" t="s">
        <v>12</v>
      </c>
      <c r="G131" s="98" t="s">
        <v>53</v>
      </c>
      <c r="H131" s="100" t="s">
        <v>10</v>
      </c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6" hidden="1" customHeight="1" x14ac:dyDescent="0.2">
      <c r="A132" s="64"/>
      <c r="B132" s="9"/>
      <c r="C132" s="9"/>
      <c r="E132" s="98"/>
      <c r="F132" s="99"/>
      <c r="G132" s="98"/>
      <c r="H132" s="100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.75" hidden="1" customHeight="1" x14ac:dyDescent="0.2">
      <c r="A133" s="75" t="s">
        <v>91</v>
      </c>
      <c r="B133" s="97"/>
      <c r="C133" s="97"/>
      <c r="E133" s="98">
        <v>1</v>
      </c>
      <c r="F133" s="99" t="s">
        <v>92</v>
      </c>
      <c r="G133" s="98" t="s">
        <v>7</v>
      </c>
      <c r="H133" s="98" t="s">
        <v>8</v>
      </c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.75" hidden="1" customHeight="1" x14ac:dyDescent="0.2">
      <c r="A134" s="75" t="s">
        <v>93</v>
      </c>
      <c r="B134" s="97"/>
      <c r="C134" s="97"/>
      <c r="E134" s="98">
        <v>1</v>
      </c>
      <c r="F134" s="99" t="s">
        <v>92</v>
      </c>
      <c r="G134" s="98" t="s">
        <v>33</v>
      </c>
      <c r="H134" s="98" t="s">
        <v>8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12.75" hidden="1" customHeight="1" x14ac:dyDescent="0.2">
      <c r="A135" s="75" t="s">
        <v>94</v>
      </c>
      <c r="B135" s="102"/>
      <c r="C135" s="102"/>
      <c r="E135" s="98">
        <v>1</v>
      </c>
      <c r="F135" s="99" t="s">
        <v>92</v>
      </c>
      <c r="G135" s="98" t="s">
        <v>33</v>
      </c>
      <c r="H135" s="98" t="s">
        <v>48</v>
      </c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4.1" hidden="1" customHeight="1" x14ac:dyDescent="0.2">
      <c r="A136" s="75" t="s">
        <v>95</v>
      </c>
      <c r="B136" s="102"/>
      <c r="C136" s="102"/>
      <c r="D136" s="99"/>
      <c r="E136" s="260" t="s">
        <v>361</v>
      </c>
      <c r="F136" s="260"/>
      <c r="G136" s="260"/>
      <c r="H136" s="260"/>
      <c r="J136" s="34"/>
      <c r="K136" s="34"/>
      <c r="L136" s="34"/>
      <c r="M136" s="34"/>
      <c r="N136" s="34">
        <f t="shared" ref="N136:N149" si="5">P136-L136</f>
        <v>0</v>
      </c>
      <c r="O136" s="34"/>
      <c r="P136" s="34"/>
      <c r="Q136" s="34"/>
      <c r="R136" s="34"/>
    </row>
    <row r="137" spans="1:18" s="7" customFormat="1" ht="14.1" hidden="1" customHeight="1" x14ac:dyDescent="0.2">
      <c r="A137" s="75" t="s">
        <v>97</v>
      </c>
      <c r="B137" s="102"/>
      <c r="C137" s="102"/>
      <c r="E137" s="260" t="s">
        <v>362</v>
      </c>
      <c r="F137" s="260"/>
      <c r="G137" s="260"/>
      <c r="H137" s="260"/>
      <c r="J137" s="34">
        <v>0</v>
      </c>
      <c r="K137" s="34"/>
      <c r="L137" s="34"/>
      <c r="M137" s="34"/>
      <c r="N137" s="34">
        <f t="shared" si="5"/>
        <v>0</v>
      </c>
      <c r="O137" s="34"/>
      <c r="P137" s="34"/>
      <c r="Q137" s="34"/>
      <c r="R137" s="34"/>
    </row>
    <row r="138" spans="1:18" s="7" customFormat="1" ht="12.75" hidden="1" customHeight="1" x14ac:dyDescent="0.2">
      <c r="A138" s="75" t="s">
        <v>98</v>
      </c>
      <c r="B138" s="102"/>
      <c r="C138" s="102"/>
      <c r="D138" s="99"/>
      <c r="E138" s="260" t="s">
        <v>363</v>
      </c>
      <c r="F138" s="260"/>
      <c r="G138" s="260"/>
      <c r="H138" s="260"/>
      <c r="J138" s="34"/>
      <c r="K138" s="34"/>
      <c r="L138" s="34"/>
      <c r="M138" s="34"/>
      <c r="N138" s="34">
        <f t="shared" si="5"/>
        <v>0</v>
      </c>
      <c r="O138" s="34"/>
      <c r="P138" s="34"/>
      <c r="Q138" s="34"/>
      <c r="R138" s="34"/>
    </row>
    <row r="139" spans="1:18" s="7" customFormat="1" ht="14.1" hidden="1" customHeight="1" x14ac:dyDescent="0.2">
      <c r="A139" s="75" t="s">
        <v>99</v>
      </c>
      <c r="B139" s="97"/>
      <c r="C139" s="97"/>
      <c r="E139" s="260" t="s">
        <v>631</v>
      </c>
      <c r="F139" s="260"/>
      <c r="G139" s="260"/>
      <c r="H139" s="260"/>
      <c r="J139" s="34"/>
      <c r="K139" s="34"/>
      <c r="L139" s="34"/>
      <c r="M139" s="34"/>
      <c r="N139" s="34">
        <f t="shared" si="5"/>
        <v>0</v>
      </c>
      <c r="O139" s="34"/>
      <c r="P139" s="34"/>
      <c r="Q139" s="34"/>
      <c r="R139" s="34"/>
    </row>
    <row r="140" spans="1:18" s="7" customFormat="1" ht="12.75" hidden="1" customHeight="1" x14ac:dyDescent="0.2">
      <c r="A140" s="75" t="s">
        <v>174</v>
      </c>
      <c r="B140" s="97"/>
      <c r="C140" s="97"/>
      <c r="E140" s="260" t="s">
        <v>632</v>
      </c>
      <c r="F140" s="260"/>
      <c r="G140" s="260"/>
      <c r="H140" s="260"/>
      <c r="J140" s="34"/>
      <c r="K140" s="34"/>
      <c r="L140" s="34"/>
      <c r="M140" s="34"/>
      <c r="N140" s="34">
        <f t="shared" si="5"/>
        <v>0</v>
      </c>
      <c r="O140" s="34"/>
      <c r="P140" s="34"/>
      <c r="Q140" s="34"/>
      <c r="R140" s="34"/>
    </row>
    <row r="141" spans="1:18" s="7" customFormat="1" ht="14.1" hidden="1" customHeight="1" x14ac:dyDescent="0.2">
      <c r="A141" s="75" t="s">
        <v>175</v>
      </c>
      <c r="B141" s="97"/>
      <c r="C141" s="97"/>
      <c r="E141" s="260" t="s">
        <v>633</v>
      </c>
      <c r="F141" s="260"/>
      <c r="G141" s="260"/>
      <c r="H141" s="260"/>
      <c r="J141" s="34"/>
      <c r="K141" s="34"/>
      <c r="L141" s="34"/>
      <c r="M141" s="34"/>
      <c r="N141" s="34">
        <f t="shared" si="5"/>
        <v>0</v>
      </c>
      <c r="O141" s="34"/>
      <c r="P141" s="34"/>
      <c r="Q141" s="34"/>
      <c r="R141" s="34"/>
    </row>
    <row r="142" spans="1:18" s="7" customFormat="1" ht="14.1" hidden="1" customHeight="1" x14ac:dyDescent="0.2">
      <c r="A142" s="75" t="s">
        <v>176</v>
      </c>
      <c r="B142" s="97"/>
      <c r="C142" s="97"/>
      <c r="E142" s="260" t="s">
        <v>764</v>
      </c>
      <c r="F142" s="260"/>
      <c r="G142" s="260"/>
      <c r="H142" s="260"/>
      <c r="J142" s="34"/>
      <c r="K142" s="34"/>
      <c r="L142" s="34"/>
      <c r="M142" s="34"/>
      <c r="N142" s="34">
        <f t="shared" si="5"/>
        <v>0</v>
      </c>
      <c r="O142" s="34"/>
      <c r="P142" s="34"/>
      <c r="Q142" s="34"/>
      <c r="R142" s="34"/>
    </row>
    <row r="143" spans="1:18" s="7" customFormat="1" ht="12.75" hidden="1" customHeight="1" x14ac:dyDescent="0.2">
      <c r="A143" s="75" t="s">
        <v>100</v>
      </c>
      <c r="B143" s="97"/>
      <c r="C143" s="97"/>
      <c r="E143" s="260" t="s">
        <v>706</v>
      </c>
      <c r="F143" s="260"/>
      <c r="G143" s="260"/>
      <c r="H143" s="260"/>
      <c r="J143" s="34"/>
      <c r="K143" s="34"/>
      <c r="L143" s="34"/>
      <c r="M143" s="34"/>
      <c r="N143" s="34">
        <f t="shared" si="5"/>
        <v>0</v>
      </c>
      <c r="O143" s="34"/>
      <c r="P143" s="34"/>
      <c r="Q143" s="34"/>
      <c r="R143" s="34"/>
    </row>
    <row r="144" spans="1:18" s="7" customFormat="1" ht="12.75" hidden="1" customHeight="1" x14ac:dyDescent="0.2">
      <c r="A144" s="75" t="s">
        <v>102</v>
      </c>
      <c r="B144" s="97"/>
      <c r="C144" s="97"/>
      <c r="E144" s="260" t="s">
        <v>707</v>
      </c>
      <c r="F144" s="260"/>
      <c r="G144" s="260"/>
      <c r="H144" s="260"/>
      <c r="J144" s="34"/>
      <c r="K144" s="34"/>
      <c r="L144" s="34"/>
      <c r="M144" s="34"/>
      <c r="N144" s="34">
        <f t="shared" si="5"/>
        <v>0</v>
      </c>
      <c r="O144" s="34"/>
      <c r="P144" s="34"/>
      <c r="Q144" s="34"/>
      <c r="R144" s="34"/>
    </row>
    <row r="145" spans="1:21" s="7" customFormat="1" ht="12.75" hidden="1" customHeight="1" x14ac:dyDescent="0.2">
      <c r="A145" s="75" t="s">
        <v>103</v>
      </c>
      <c r="B145" s="97"/>
      <c r="C145" s="97"/>
      <c r="E145" s="260" t="s">
        <v>784</v>
      </c>
      <c r="F145" s="260"/>
      <c r="G145" s="260"/>
      <c r="H145" s="260"/>
      <c r="J145" s="34"/>
      <c r="K145" s="34"/>
      <c r="L145" s="34"/>
      <c r="M145" s="34"/>
      <c r="N145" s="34">
        <f t="shared" si="5"/>
        <v>0</v>
      </c>
      <c r="O145" s="34"/>
      <c r="P145" s="34"/>
      <c r="Q145" s="34"/>
      <c r="R145" s="34"/>
    </row>
    <row r="146" spans="1:21" s="7" customFormat="1" ht="14.1" hidden="1" customHeight="1" x14ac:dyDescent="0.2">
      <c r="A146" s="75" t="s">
        <v>104</v>
      </c>
      <c r="B146" s="97"/>
      <c r="C146" s="97"/>
      <c r="D146" s="99"/>
      <c r="E146" s="260" t="s">
        <v>365</v>
      </c>
      <c r="F146" s="260"/>
      <c r="G146" s="260"/>
      <c r="H146" s="260"/>
      <c r="J146" s="34"/>
      <c r="K146" s="34"/>
      <c r="L146" s="34"/>
      <c r="M146" s="34"/>
      <c r="N146" s="34">
        <f>P146-L146</f>
        <v>0</v>
      </c>
      <c r="O146" s="34"/>
      <c r="P146" s="34"/>
      <c r="Q146" s="34"/>
      <c r="R146" s="34"/>
    </row>
    <row r="147" spans="1:21" s="7" customFormat="1" ht="12.75" hidden="1" customHeight="1" x14ac:dyDescent="0.2">
      <c r="A147" s="75" t="s">
        <v>105</v>
      </c>
      <c r="B147" s="97"/>
      <c r="C147" s="97"/>
      <c r="D147" s="99"/>
      <c r="E147" s="260" t="s">
        <v>682</v>
      </c>
      <c r="F147" s="260"/>
      <c r="G147" s="260"/>
      <c r="H147" s="260"/>
      <c r="J147" s="34"/>
      <c r="K147" s="34"/>
      <c r="L147" s="34"/>
      <c r="M147" s="34"/>
      <c r="N147" s="34">
        <f t="shared" si="5"/>
        <v>0</v>
      </c>
      <c r="O147" s="34"/>
      <c r="P147" s="34"/>
      <c r="Q147" s="34"/>
      <c r="R147" s="34"/>
    </row>
    <row r="148" spans="1:21" s="7" customFormat="1" ht="12.75" hidden="1" customHeight="1" x14ac:dyDescent="0.2">
      <c r="A148" s="75" t="s">
        <v>96</v>
      </c>
      <c r="B148" s="97"/>
      <c r="C148" s="97"/>
      <c r="E148" s="260" t="s">
        <v>367</v>
      </c>
      <c r="F148" s="260"/>
      <c r="G148" s="260"/>
      <c r="H148" s="260"/>
      <c r="J148" s="34">
        <v>526000</v>
      </c>
      <c r="K148" s="34"/>
      <c r="L148" s="34"/>
      <c r="M148" s="34"/>
      <c r="N148" s="34">
        <f t="shared" si="5"/>
        <v>0</v>
      </c>
      <c r="O148" s="34"/>
      <c r="P148" s="34"/>
      <c r="Q148" s="34"/>
      <c r="R148" s="162"/>
    </row>
    <row r="149" spans="1:21" s="7" customFormat="1" ht="14.1" hidden="1" customHeight="1" x14ac:dyDescent="0.2">
      <c r="A149" s="75" t="s">
        <v>106</v>
      </c>
      <c r="B149" s="97"/>
      <c r="C149" s="97"/>
      <c r="D149" s="99"/>
      <c r="E149" s="260" t="s">
        <v>603</v>
      </c>
      <c r="F149" s="260"/>
      <c r="G149" s="260"/>
      <c r="H149" s="260"/>
      <c r="J149" s="34">
        <v>75500</v>
      </c>
      <c r="K149" s="34"/>
      <c r="L149" s="34"/>
      <c r="M149" s="34"/>
      <c r="N149" s="34">
        <f t="shared" si="5"/>
        <v>0</v>
      </c>
      <c r="O149" s="34"/>
      <c r="P149" s="34"/>
      <c r="Q149" s="34"/>
      <c r="R149" s="162"/>
    </row>
    <row r="150" spans="1:21" s="7" customFormat="1" ht="12.75" hidden="1" customHeight="1" x14ac:dyDescent="0.2">
      <c r="A150" s="75" t="s">
        <v>177</v>
      </c>
      <c r="B150" s="97"/>
      <c r="C150" s="97"/>
      <c r="D150" s="99"/>
      <c r="E150" s="260" t="s">
        <v>709</v>
      </c>
      <c r="F150" s="260"/>
      <c r="G150" s="260"/>
      <c r="H150" s="260"/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21" s="7" customFormat="1" ht="12.75" hidden="1" customHeight="1" x14ac:dyDescent="0.2">
      <c r="A151" s="75" t="s">
        <v>178</v>
      </c>
      <c r="B151" s="97"/>
      <c r="C151" s="97"/>
      <c r="D151" s="99"/>
      <c r="E151" s="260" t="s">
        <v>710</v>
      </c>
      <c r="F151" s="260"/>
      <c r="G151" s="260"/>
      <c r="H151" s="260"/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1:21" s="7" customFormat="1" ht="9" hidden="1" customHeight="1" x14ac:dyDescent="0.2">
      <c r="A152" s="75"/>
      <c r="B152" s="97"/>
      <c r="C152" s="97"/>
      <c r="D152" s="99"/>
      <c r="E152" s="98"/>
      <c r="F152" s="99"/>
      <c r="G152" s="98"/>
      <c r="H152" s="98"/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1:21" s="7" customFormat="1" ht="18" customHeight="1" x14ac:dyDescent="0.2">
      <c r="A153" s="189" t="s">
        <v>797</v>
      </c>
      <c r="B153" s="97"/>
      <c r="C153" s="97"/>
      <c r="D153" s="99"/>
      <c r="E153" s="98"/>
      <c r="F153" s="99"/>
      <c r="G153" s="98"/>
      <c r="H153" s="98"/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1:21" s="7" customFormat="1" ht="15" customHeight="1" x14ac:dyDescent="0.2">
      <c r="A154" s="31" t="s">
        <v>89</v>
      </c>
      <c r="B154" s="97"/>
      <c r="C154" s="97"/>
      <c r="D154" s="99"/>
      <c r="E154" s="279" t="s">
        <v>711</v>
      </c>
      <c r="F154" s="280"/>
      <c r="G154" s="280"/>
      <c r="H154" s="280"/>
      <c r="J154" s="34">
        <v>0</v>
      </c>
      <c r="K154" s="34"/>
      <c r="L154" s="34"/>
      <c r="M154" s="34"/>
      <c r="N154" s="34">
        <f t="shared" ref="N154" si="6">P154-L154</f>
        <v>13200000</v>
      </c>
      <c r="O154" s="34"/>
      <c r="P154" s="34">
        <v>13200000</v>
      </c>
      <c r="Q154" s="34"/>
      <c r="R154" s="34"/>
    </row>
    <row r="155" spans="1:21" s="25" customFormat="1" ht="18" customHeight="1" x14ac:dyDescent="0.2">
      <c r="A155" s="58" t="s">
        <v>107</v>
      </c>
      <c r="B155" s="24"/>
      <c r="C155" s="24"/>
      <c r="J155" s="20">
        <f>SUM(J133:J154)</f>
        <v>601500</v>
      </c>
      <c r="K155" s="21"/>
      <c r="L155" s="20">
        <f>SUM(L133:L154)</f>
        <v>0</v>
      </c>
      <c r="M155" s="146"/>
      <c r="N155" s="20">
        <f>SUM(N133:N154)</f>
        <v>13200000</v>
      </c>
      <c r="O155" s="146"/>
      <c r="P155" s="20">
        <f>SUM(P133:P154)</f>
        <v>13200000</v>
      </c>
      <c r="Q155" s="146"/>
      <c r="R155" s="20">
        <f>SUM(R136:R154)</f>
        <v>0</v>
      </c>
      <c r="T155" s="25">
        <f>SUM(R136:R154)</f>
        <v>0</v>
      </c>
    </row>
    <row r="156" spans="1:21" s="7" customFormat="1" ht="6" customHeight="1" x14ac:dyDescent="0.2"/>
    <row r="157" spans="1:21" s="7" customFormat="1" ht="20.100000000000001" customHeight="1" thickBot="1" x14ac:dyDescent="0.25">
      <c r="A157" s="11" t="s">
        <v>109</v>
      </c>
      <c r="B157" s="26"/>
      <c r="C157" s="26"/>
      <c r="J157" s="27">
        <f>J155+J116+J44</f>
        <v>774367203.25</v>
      </c>
      <c r="K157" s="21"/>
      <c r="L157" s="27">
        <f>L44+L116+L127+L155</f>
        <v>464045587.75</v>
      </c>
      <c r="N157" s="27">
        <f>N44+N116+N127+N155</f>
        <v>603811396.87999988</v>
      </c>
      <c r="P157" s="27">
        <f>P44+P116+P127+P155</f>
        <v>1067856984.63</v>
      </c>
      <c r="R157" s="27">
        <f>R44+R116+R127+R155</f>
        <v>1353965906.3900001</v>
      </c>
      <c r="U157" s="7">
        <f>N157-56015269.5</f>
        <v>547796127.37999988</v>
      </c>
    </row>
    <row r="158" spans="1:21" s="7" customFormat="1" ht="12.75" customHeight="1" thickTop="1" x14ac:dyDescent="0.2">
      <c r="A158" s="11"/>
      <c r="B158" s="26"/>
      <c r="C158" s="26"/>
      <c r="J158" s="21"/>
      <c r="K158" s="21"/>
      <c r="L158" s="21"/>
      <c r="N158" s="21"/>
      <c r="P158" s="21"/>
      <c r="R158" s="21"/>
    </row>
    <row r="159" spans="1:21" s="7" customFormat="1" ht="12.75" customHeight="1" x14ac:dyDescent="0.2">
      <c r="A159" s="11"/>
      <c r="B159" s="26"/>
      <c r="C159" s="26"/>
      <c r="J159" s="21"/>
      <c r="K159" s="21"/>
      <c r="L159" s="21"/>
      <c r="N159" s="21"/>
      <c r="P159" s="21"/>
      <c r="R159" s="21"/>
    </row>
    <row r="160" spans="1:21" s="7" customFormat="1" x14ac:dyDescent="0.2">
      <c r="A160" s="29"/>
      <c r="B160" s="29"/>
      <c r="C160" s="29"/>
      <c r="D160" s="32"/>
      <c r="E160" s="29"/>
      <c r="F160" s="29"/>
      <c r="H160" s="33"/>
      <c r="I160" s="33"/>
      <c r="J160" s="33"/>
      <c r="K160" s="33"/>
      <c r="L160" s="33"/>
      <c r="M160" s="33"/>
    </row>
    <row r="161" spans="1:18" x14ac:dyDescent="0.2">
      <c r="A161" s="68" t="s">
        <v>844</v>
      </c>
      <c r="D161" s="31"/>
      <c r="E161" s="30"/>
      <c r="G161" s="29"/>
      <c r="I161" s="29"/>
      <c r="J161" s="261" t="s">
        <v>846</v>
      </c>
      <c r="K161" s="261"/>
      <c r="L161" s="261"/>
      <c r="M161" s="42"/>
      <c r="N161" s="44"/>
      <c r="O161" s="44"/>
      <c r="P161" s="263" t="s">
        <v>134</v>
      </c>
      <c r="Q161" s="263"/>
      <c r="R161" s="263"/>
    </row>
    <row r="162" spans="1:18" x14ac:dyDescent="0.2">
      <c r="A162" s="45"/>
      <c r="D162" s="31"/>
      <c r="E162" s="46"/>
      <c r="G162" s="29"/>
      <c r="I162" s="29"/>
      <c r="J162" s="106"/>
      <c r="M162" s="106"/>
      <c r="N162" s="34"/>
      <c r="O162" s="34"/>
      <c r="P162" s="46"/>
    </row>
    <row r="163" spans="1:18" x14ac:dyDescent="0.2">
      <c r="A163" s="45"/>
      <c r="D163" s="31"/>
      <c r="E163" s="46"/>
      <c r="G163" s="29"/>
      <c r="I163" s="29"/>
      <c r="J163" s="106"/>
      <c r="M163" s="106"/>
      <c r="N163" s="34"/>
      <c r="O163" s="34"/>
      <c r="P163" s="46"/>
    </row>
    <row r="164" spans="1:18" x14ac:dyDescent="0.2">
      <c r="A164" s="45"/>
      <c r="D164" s="31"/>
      <c r="E164" s="46"/>
      <c r="G164" s="29"/>
      <c r="I164" s="29"/>
      <c r="J164" s="29"/>
      <c r="M164" s="29"/>
      <c r="P164" s="48"/>
    </row>
    <row r="165" spans="1:18" x14ac:dyDescent="0.2">
      <c r="A165" s="275" t="s">
        <v>269</v>
      </c>
      <c r="B165" s="275"/>
      <c r="C165" s="275"/>
      <c r="D165" s="29"/>
      <c r="E165" s="48"/>
      <c r="G165" s="29"/>
      <c r="I165" s="29"/>
      <c r="J165" s="275" t="s">
        <v>271</v>
      </c>
      <c r="K165" s="275"/>
      <c r="L165" s="275"/>
      <c r="M165" s="52"/>
      <c r="N165" s="54"/>
      <c r="O165" s="54"/>
      <c r="P165" s="264" t="s">
        <v>816</v>
      </c>
      <c r="Q165" s="264"/>
      <c r="R165" s="264"/>
    </row>
    <row r="166" spans="1:18" x14ac:dyDescent="0.2">
      <c r="A166" s="261" t="s">
        <v>801</v>
      </c>
      <c r="B166" s="261"/>
      <c r="C166" s="261"/>
      <c r="D166" s="50"/>
      <c r="E166" s="51"/>
      <c r="G166" s="29"/>
      <c r="I166" s="29"/>
      <c r="J166" s="261" t="s">
        <v>254</v>
      </c>
      <c r="K166" s="261"/>
      <c r="L166" s="261"/>
      <c r="M166" s="31"/>
      <c r="N166" s="33"/>
      <c r="O166" s="33"/>
      <c r="P166" s="265" t="s">
        <v>138</v>
      </c>
      <c r="Q166" s="265"/>
      <c r="R166" s="265"/>
    </row>
    <row r="167" spans="1:18" x14ac:dyDescent="0.2">
      <c r="A167" s="67"/>
      <c r="D167" s="29"/>
      <c r="E167" s="30"/>
      <c r="G167" s="29"/>
      <c r="I167" s="29"/>
      <c r="J167" s="31"/>
      <c r="M167" s="31"/>
      <c r="N167" s="33"/>
      <c r="O167" s="33"/>
      <c r="P167" s="55"/>
    </row>
    <row r="170" spans="1:18" x14ac:dyDescent="0.2">
      <c r="J170" s="1">
        <f>J157</f>
        <v>774367203.25</v>
      </c>
    </row>
    <row r="171" spans="1:18" x14ac:dyDescent="0.2">
      <c r="J171" s="1">
        <v>5075200</v>
      </c>
    </row>
    <row r="173" spans="1:18" x14ac:dyDescent="0.2">
      <c r="J173" s="179">
        <f>J170+J171</f>
        <v>779442403.25</v>
      </c>
    </row>
  </sheetData>
  <customSheetViews>
    <customSheetView guid="{1998FCB8-1FEB-4076-ACE6-A225EE4366B3}" showPageBreaks="1" printArea="1" hiddenRows="1" view="pageBreakPreview">
      <pane xSplit="1" ySplit="15" topLeftCell="B154" activePane="bottomRight" state="frozen"/>
      <selection pane="bottomRight" activeCell="J149" sqref="J149"/>
      <rowBreaks count="2" manualBreakCount="2">
        <brk id="40" max="18" man="1"/>
        <brk id="123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48" activePane="bottomRight" state="frozen"/>
      <selection pane="bottomRight" activeCell="R96" sqref="R96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8" activePane="bottomRight" state="frozen"/>
      <selection pane="bottomRight" activeCell="A34" sqref="A34:XFD34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96" activePane="bottomRight" state="frozen"/>
      <selection pane="bottomRight" activeCell="A139" sqref="A139:XFD139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36" activePane="bottomRight" state="frozen"/>
      <selection pane="bottomRight" activeCell="L44" sqref="L44"/>
      <rowBreaks count="2" manualBreakCount="2">
        <brk id="45" max="18" man="1"/>
        <brk id="128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54" activePane="bottomRight" state="frozen"/>
      <selection pane="bottomRight" activeCell="J149" sqref="J149"/>
      <rowBreaks count="2" manualBreakCount="2">
        <brk id="40" max="18" man="1"/>
        <brk id="123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9"/>
      <headerFooter alignWithMargins="0">
        <oddFooter>&amp;C&amp;"Arial Narrow,Regular"&amp;9Page &amp;P of &amp;N</oddFooter>
      </headerFooter>
    </customSheetView>
  </customSheetViews>
  <mergeCells count="118">
    <mergeCell ref="E150:H150"/>
    <mergeCell ref="E151:H151"/>
    <mergeCell ref="E154:H154"/>
    <mergeCell ref="E145:H145"/>
    <mergeCell ref="E146:H146"/>
    <mergeCell ref="E147:H147"/>
    <mergeCell ref="E148:H148"/>
    <mergeCell ref="E149:H149"/>
    <mergeCell ref="E140:H140"/>
    <mergeCell ref="E141:H141"/>
    <mergeCell ref="E142:H142"/>
    <mergeCell ref="E143:H143"/>
    <mergeCell ref="E144:H144"/>
    <mergeCell ref="E115:H115"/>
    <mergeCell ref="E136:H136"/>
    <mergeCell ref="E137:H137"/>
    <mergeCell ref="E138:H138"/>
    <mergeCell ref="E139:H139"/>
    <mergeCell ref="E110:H110"/>
    <mergeCell ref="E111:H111"/>
    <mergeCell ref="E112:H112"/>
    <mergeCell ref="E113:H113"/>
    <mergeCell ref="E114:H114"/>
    <mergeCell ref="E105:H105"/>
    <mergeCell ref="E106:H106"/>
    <mergeCell ref="E107:H107"/>
    <mergeCell ref="E108:H108"/>
    <mergeCell ref="E109:H109"/>
    <mergeCell ref="E100:H100"/>
    <mergeCell ref="E101:H101"/>
    <mergeCell ref="E102:H102"/>
    <mergeCell ref="E103:H103"/>
    <mergeCell ref="E104:H104"/>
    <mergeCell ref="E95:H95"/>
    <mergeCell ref="E96:H96"/>
    <mergeCell ref="E97:H97"/>
    <mergeCell ref="E98:H98"/>
    <mergeCell ref="E99:H99"/>
    <mergeCell ref="E85:H85"/>
    <mergeCell ref="E86:H86"/>
    <mergeCell ref="E87:H87"/>
    <mergeCell ref="E88:H88"/>
    <mergeCell ref="E89:H89"/>
    <mergeCell ref="E80:H80"/>
    <mergeCell ref="E81:H81"/>
    <mergeCell ref="E82:H82"/>
    <mergeCell ref="E83:H83"/>
    <mergeCell ref="E84:H84"/>
    <mergeCell ref="E75:H75"/>
    <mergeCell ref="E76:H76"/>
    <mergeCell ref="E77:H77"/>
    <mergeCell ref="E78:H78"/>
    <mergeCell ref="E79:H79"/>
    <mergeCell ref="E70:H70"/>
    <mergeCell ref="E71:H71"/>
    <mergeCell ref="E72:H72"/>
    <mergeCell ref="E73:H73"/>
    <mergeCell ref="E74:H74"/>
    <mergeCell ref="E65:H65"/>
    <mergeCell ref="E66:H66"/>
    <mergeCell ref="E67:H67"/>
    <mergeCell ref="E68:H68"/>
    <mergeCell ref="E69:H69"/>
    <mergeCell ref="E60:H60"/>
    <mergeCell ref="E61:H61"/>
    <mergeCell ref="E62:H62"/>
    <mergeCell ref="E63:H63"/>
    <mergeCell ref="E64:H64"/>
    <mergeCell ref="E55:H55"/>
    <mergeCell ref="E56:H56"/>
    <mergeCell ref="E57:H57"/>
    <mergeCell ref="E58:H58"/>
    <mergeCell ref="E59:H59"/>
    <mergeCell ref="E27:H27"/>
    <mergeCell ref="E50:H50"/>
    <mergeCell ref="E51:H51"/>
    <mergeCell ref="E52:H52"/>
    <mergeCell ref="E53:H53"/>
    <mergeCell ref="E54:H54"/>
    <mergeCell ref="E24:H24"/>
    <mergeCell ref="E25:H25"/>
    <mergeCell ref="E47:H47"/>
    <mergeCell ref="E48:H48"/>
    <mergeCell ref="E49:H49"/>
    <mergeCell ref="E33:H33"/>
    <mergeCell ref="E34:H34"/>
    <mergeCell ref="E35:H35"/>
    <mergeCell ref="E36:H36"/>
    <mergeCell ref="E37:H37"/>
    <mergeCell ref="E28:H28"/>
    <mergeCell ref="E29:H29"/>
    <mergeCell ref="E30:H30"/>
    <mergeCell ref="E31:H31"/>
    <mergeCell ref="E32:H32"/>
    <mergeCell ref="P161:R161"/>
    <mergeCell ref="P165:R165"/>
    <mergeCell ref="P166:R166"/>
    <mergeCell ref="A3:S3"/>
    <mergeCell ref="A4:S4"/>
    <mergeCell ref="L11:P11"/>
    <mergeCell ref="A13:C13"/>
    <mergeCell ref="E13:H13"/>
    <mergeCell ref="P12:P14"/>
    <mergeCell ref="J161:L161"/>
    <mergeCell ref="J165:L165"/>
    <mergeCell ref="J166:L166"/>
    <mergeCell ref="A15:C15"/>
    <mergeCell ref="E15:H15"/>
    <mergeCell ref="A116:C116"/>
    <mergeCell ref="A165:C165"/>
    <mergeCell ref="A166:C166"/>
    <mergeCell ref="E18:H18"/>
    <mergeCell ref="E19:H19"/>
    <mergeCell ref="E20:H20"/>
    <mergeCell ref="E21:H21"/>
    <mergeCell ref="E22:H22"/>
    <mergeCell ref="E23:H23"/>
    <mergeCell ref="E26:H26"/>
  </mergeCells>
  <phoneticPr fontId="14" type="noConversion"/>
  <printOptions horizontalCentered="1"/>
  <pageMargins left="0.75" right="0.5" top="0.8" bottom="0.9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  <rowBreaks count="2" manualBreakCount="2">
    <brk id="44" max="18" man="1"/>
    <brk id="123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75"/>
  <sheetViews>
    <sheetView view="pageBreakPreview" zoomScaleNormal="85" zoomScaleSheetLayoutView="100" workbookViewId="0">
      <pane xSplit="1" ySplit="15" topLeftCell="B66" activePane="bottomRight" state="frozen"/>
      <selection pane="topRight" activeCell="B1" sqref="B1"/>
      <selection pane="bottomLeft" activeCell="A16" sqref="A16"/>
      <selection pane="bottomRight" activeCell="J163" sqref="J163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0.21875" style="1" bestFit="1" customWidth="1"/>
    <col min="21" max="21" width="11.109375" style="1" bestFit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299</v>
      </c>
      <c r="H6" s="3"/>
      <c r="I6" s="3"/>
      <c r="R6" s="70">
        <v>4411</v>
      </c>
    </row>
    <row r="7" spans="1:19" ht="15" customHeight="1" x14ac:dyDescent="0.2">
      <c r="A7" s="5" t="s">
        <v>118</v>
      </c>
      <c r="B7" s="2" t="s">
        <v>112</v>
      </c>
      <c r="C7" s="5" t="s">
        <v>211</v>
      </c>
    </row>
    <row r="8" spans="1:19" ht="15" customHeight="1" x14ac:dyDescent="0.2">
      <c r="A8" s="5" t="s">
        <v>119</v>
      </c>
      <c r="B8" s="2" t="s">
        <v>112</v>
      </c>
      <c r="C8" s="5" t="s">
        <v>712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7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75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178"/>
      <c r="P13" s="274"/>
      <c r="Q13" s="40"/>
      <c r="R13" s="178">
        <f>'1011'!R13</f>
        <v>2023</v>
      </c>
    </row>
    <row r="14" spans="1:19" ht="15" customHeight="1" x14ac:dyDescent="0.2">
      <c r="A14" s="176"/>
      <c r="B14" s="176"/>
      <c r="C14" s="176"/>
      <c r="D14" s="9"/>
      <c r="E14" s="176"/>
      <c r="F14" s="176"/>
      <c r="G14" s="176"/>
      <c r="H14" s="176"/>
      <c r="I14" s="8"/>
      <c r="J14" s="178" t="s">
        <v>123</v>
      </c>
      <c r="K14" s="178"/>
      <c r="L14" s="178" t="s">
        <v>123</v>
      </c>
      <c r="M14" s="178"/>
      <c r="N14" s="178" t="s">
        <v>125</v>
      </c>
      <c r="O14" s="178"/>
      <c r="P14" s="274"/>
      <c r="Q14" s="40"/>
      <c r="R14" s="177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75" t="s">
        <v>6</v>
      </c>
      <c r="B18" s="97"/>
      <c r="C18" s="97"/>
      <c r="D18" s="98"/>
      <c r="E18" s="260" t="s">
        <v>312</v>
      </c>
      <c r="F18" s="260"/>
      <c r="G18" s="260"/>
      <c r="H18" s="260"/>
      <c r="I18" s="98"/>
      <c r="J18" s="13">
        <v>7966474.6299999999</v>
      </c>
      <c r="K18" s="13"/>
      <c r="L18" s="34">
        <v>3400657.5</v>
      </c>
      <c r="M18" s="34"/>
      <c r="N18" s="34">
        <f t="shared" ref="N18:N36" si="0">P18-L18</f>
        <v>10496299.630000001</v>
      </c>
      <c r="O18" s="34"/>
      <c r="P18" s="34">
        <v>13896957.130000001</v>
      </c>
      <c r="Q18" s="34"/>
      <c r="R18" s="34">
        <v>14209099.75</v>
      </c>
    </row>
    <row r="19" spans="1:18" s="7" customFormat="1" ht="15" customHeight="1" x14ac:dyDescent="0.2">
      <c r="A19" s="115" t="s">
        <v>9</v>
      </c>
      <c r="B19" s="116"/>
      <c r="C19" s="116"/>
      <c r="E19" s="281" t="s">
        <v>311</v>
      </c>
      <c r="F19" s="281"/>
      <c r="G19" s="281"/>
      <c r="H19" s="281"/>
      <c r="J19" s="35">
        <v>524172</v>
      </c>
      <c r="K19" s="35"/>
      <c r="L19" s="34">
        <v>218405</v>
      </c>
      <c r="M19" s="34"/>
      <c r="N19" s="34">
        <f t="shared" si="0"/>
        <v>675355</v>
      </c>
      <c r="O19" s="34"/>
      <c r="P19" s="34">
        <v>893760</v>
      </c>
      <c r="Q19" s="34"/>
      <c r="R19" s="161">
        <v>1384764</v>
      </c>
    </row>
    <row r="20" spans="1:18" s="7" customFormat="1" ht="15" customHeight="1" x14ac:dyDescent="0.2">
      <c r="A20" s="75" t="s">
        <v>11</v>
      </c>
      <c r="B20" s="97"/>
      <c r="C20" s="97"/>
      <c r="D20" s="98"/>
      <c r="E20" s="260" t="s">
        <v>313</v>
      </c>
      <c r="F20" s="260"/>
      <c r="G20" s="260"/>
      <c r="H20" s="260"/>
      <c r="J20" s="13">
        <v>395555.55</v>
      </c>
      <c r="K20" s="13"/>
      <c r="L20" s="34">
        <v>177000</v>
      </c>
      <c r="M20" s="34"/>
      <c r="N20" s="34">
        <f t="shared" si="0"/>
        <v>615000</v>
      </c>
      <c r="O20" s="34"/>
      <c r="P20" s="34">
        <v>792000</v>
      </c>
      <c r="Q20" s="34"/>
      <c r="R20" s="161">
        <v>816000</v>
      </c>
    </row>
    <row r="21" spans="1:18" s="7" customFormat="1" ht="15" customHeight="1" x14ac:dyDescent="0.2">
      <c r="A21" s="75" t="s">
        <v>13</v>
      </c>
      <c r="B21" s="97"/>
      <c r="C21" s="97"/>
      <c r="D21" s="98"/>
      <c r="E21" s="260" t="s">
        <v>314</v>
      </c>
      <c r="F21" s="260"/>
      <c r="G21" s="260"/>
      <c r="H21" s="260"/>
      <c r="J21" s="13">
        <v>102000</v>
      </c>
      <c r="K21" s="13"/>
      <c r="L21" s="34">
        <v>51000</v>
      </c>
      <c r="M21" s="34"/>
      <c r="N21" s="34">
        <f t="shared" si="0"/>
        <v>51000</v>
      </c>
      <c r="O21" s="34"/>
      <c r="P21" s="34">
        <v>102000</v>
      </c>
      <c r="Q21" s="34"/>
      <c r="R21" s="34">
        <v>102000</v>
      </c>
    </row>
    <row r="22" spans="1:18" s="7" customFormat="1" ht="15" customHeight="1" x14ac:dyDescent="0.2">
      <c r="A22" s="75" t="s">
        <v>14</v>
      </c>
      <c r="B22" s="97"/>
      <c r="C22" s="97"/>
      <c r="D22" s="98"/>
      <c r="E22" s="260" t="s">
        <v>315</v>
      </c>
      <c r="F22" s="260"/>
      <c r="G22" s="260"/>
      <c r="H22" s="260"/>
      <c r="J22" s="13">
        <v>0</v>
      </c>
      <c r="K22" s="13"/>
      <c r="L22" s="34"/>
      <c r="M22" s="34"/>
      <c r="N22" s="34">
        <f t="shared" si="0"/>
        <v>25500</v>
      </c>
      <c r="O22" s="34"/>
      <c r="P22" s="34">
        <v>25500</v>
      </c>
      <c r="Q22" s="34"/>
      <c r="R22" s="34">
        <v>25500</v>
      </c>
    </row>
    <row r="23" spans="1:18" s="7" customFormat="1" ht="15" customHeight="1" x14ac:dyDescent="0.2">
      <c r="A23" s="75" t="s">
        <v>16</v>
      </c>
      <c r="B23" s="97"/>
      <c r="C23" s="97"/>
      <c r="D23" s="98"/>
      <c r="E23" s="260" t="s">
        <v>316</v>
      </c>
      <c r="F23" s="260"/>
      <c r="G23" s="260"/>
      <c r="H23" s="260"/>
      <c r="J23" s="13">
        <v>96000</v>
      </c>
      <c r="K23" s="13"/>
      <c r="L23" s="34">
        <v>72000</v>
      </c>
      <c r="M23" s="34"/>
      <c r="N23" s="34">
        <f t="shared" si="0"/>
        <v>114000</v>
      </c>
      <c r="O23" s="34"/>
      <c r="P23" s="34">
        <v>186000</v>
      </c>
      <c r="Q23" s="34"/>
      <c r="R23" s="34">
        <v>186000</v>
      </c>
    </row>
    <row r="24" spans="1:18" s="7" customFormat="1" ht="15" customHeight="1" x14ac:dyDescent="0.2">
      <c r="A24" s="75" t="s">
        <v>140</v>
      </c>
      <c r="B24" s="97"/>
      <c r="C24" s="97"/>
      <c r="D24" s="98"/>
      <c r="E24" s="260" t="s">
        <v>636</v>
      </c>
      <c r="F24" s="260"/>
      <c r="G24" s="260"/>
      <c r="H24" s="260"/>
      <c r="J24" s="13">
        <v>177400</v>
      </c>
      <c r="K24" s="13"/>
      <c r="L24" s="34">
        <v>62550</v>
      </c>
      <c r="M24" s="34"/>
      <c r="N24" s="34">
        <f t="shared" si="0"/>
        <v>495450</v>
      </c>
      <c r="O24" s="34"/>
      <c r="P24" s="34">
        <v>558000</v>
      </c>
      <c r="Q24" s="34"/>
      <c r="R24" s="34">
        <v>558000</v>
      </c>
    </row>
    <row r="25" spans="1:18" s="7" customFormat="1" ht="15" customHeight="1" x14ac:dyDescent="0.2">
      <c r="A25" s="75" t="s">
        <v>683</v>
      </c>
      <c r="B25" s="97"/>
      <c r="C25" s="97"/>
      <c r="D25" s="98"/>
      <c r="E25" s="260" t="s">
        <v>637</v>
      </c>
      <c r="F25" s="260"/>
      <c r="G25" s="260"/>
      <c r="H25" s="260"/>
      <c r="J25" s="13">
        <v>25860.98</v>
      </c>
      <c r="K25" s="13"/>
      <c r="L25" s="34">
        <v>9313.1200000000008</v>
      </c>
      <c r="M25" s="34"/>
      <c r="N25" s="34">
        <f t="shared" si="0"/>
        <v>46486.879999999997</v>
      </c>
      <c r="O25" s="34"/>
      <c r="P25" s="34">
        <v>55800</v>
      </c>
      <c r="Q25" s="34"/>
      <c r="R25" s="34">
        <v>55800</v>
      </c>
    </row>
    <row r="26" spans="1:18" s="7" customFormat="1" ht="15" hidden="1" customHeight="1" x14ac:dyDescent="0.2">
      <c r="A26" s="75" t="s">
        <v>18</v>
      </c>
      <c r="B26" s="97"/>
      <c r="C26" s="97"/>
      <c r="D26" s="98"/>
      <c r="E26" s="260" t="s">
        <v>317</v>
      </c>
      <c r="F26" s="260"/>
      <c r="G26" s="260"/>
      <c r="H26" s="260"/>
      <c r="J26" s="13"/>
      <c r="K26" s="13"/>
      <c r="L26" s="34"/>
      <c r="M26" s="34"/>
      <c r="N26" s="34">
        <f t="shared" si="0"/>
        <v>0</v>
      </c>
      <c r="O26" s="34"/>
      <c r="P26" s="34"/>
      <c r="Q26" s="34"/>
      <c r="R26" s="34"/>
    </row>
    <row r="27" spans="1:18" s="7" customFormat="1" ht="15" customHeight="1" x14ac:dyDescent="0.2">
      <c r="A27" s="75" t="s">
        <v>22</v>
      </c>
      <c r="B27" s="97"/>
      <c r="C27" s="97"/>
      <c r="D27" s="98"/>
      <c r="E27" s="260" t="s">
        <v>318</v>
      </c>
      <c r="F27" s="260"/>
      <c r="G27" s="260"/>
      <c r="H27" s="260"/>
      <c r="J27" s="13">
        <v>359964.75</v>
      </c>
      <c r="K27" s="13"/>
      <c r="L27" s="34">
        <v>91512.1</v>
      </c>
      <c r="M27" s="34"/>
      <c r="N27" s="34">
        <f t="shared" si="0"/>
        <v>2538427.5</v>
      </c>
      <c r="O27" s="34"/>
      <c r="P27" s="34">
        <v>2629939.6</v>
      </c>
      <c r="Q27" s="34"/>
      <c r="R27" s="34">
        <v>2500000</v>
      </c>
    </row>
    <row r="28" spans="1:18" s="7" customFormat="1" ht="15" hidden="1" customHeight="1" x14ac:dyDescent="0.2">
      <c r="A28" s="75" t="s">
        <v>23</v>
      </c>
      <c r="B28" s="97"/>
      <c r="C28" s="97"/>
      <c r="D28" s="98"/>
      <c r="E28" s="260" t="s">
        <v>319</v>
      </c>
      <c r="F28" s="260"/>
      <c r="G28" s="260"/>
      <c r="H28" s="260"/>
      <c r="J28" s="34"/>
      <c r="K28" s="34"/>
      <c r="L28" s="34"/>
      <c r="M28" s="34"/>
      <c r="N28" s="34">
        <f t="shared" si="0"/>
        <v>0</v>
      </c>
      <c r="O28" s="34"/>
      <c r="P28" s="34"/>
      <c r="Q28" s="34"/>
      <c r="R28" s="34"/>
    </row>
    <row r="29" spans="1:18" s="7" customFormat="1" ht="15" customHeight="1" x14ac:dyDescent="0.2">
      <c r="A29" s="75" t="s">
        <v>26</v>
      </c>
      <c r="B29" s="97"/>
      <c r="C29" s="97"/>
      <c r="D29" s="98"/>
      <c r="E29" s="260" t="s">
        <v>320</v>
      </c>
      <c r="F29" s="260"/>
      <c r="G29" s="260"/>
      <c r="H29" s="260"/>
      <c r="J29" s="34">
        <v>714306.8</v>
      </c>
      <c r="K29" s="34"/>
      <c r="L29" s="34"/>
      <c r="M29" s="34"/>
      <c r="N29" s="34">
        <f>P29-L29</f>
        <v>1235422</v>
      </c>
      <c r="O29" s="34"/>
      <c r="P29" s="34">
        <v>1235422</v>
      </c>
      <c r="Q29" s="34"/>
      <c r="R29" s="161">
        <v>1299623</v>
      </c>
    </row>
    <row r="30" spans="1:18" s="7" customFormat="1" ht="15" customHeight="1" x14ac:dyDescent="0.2">
      <c r="A30" s="75" t="s">
        <v>25</v>
      </c>
      <c r="B30" s="97"/>
      <c r="C30" s="97"/>
      <c r="D30" s="98"/>
      <c r="E30" s="282" t="s">
        <v>321</v>
      </c>
      <c r="F30" s="282"/>
      <c r="G30" s="282"/>
      <c r="H30" s="282"/>
      <c r="J30" s="34">
        <v>83000</v>
      </c>
      <c r="K30" s="34"/>
      <c r="L30" s="34"/>
      <c r="M30" s="34"/>
      <c r="N30" s="34">
        <f t="shared" si="0"/>
        <v>165000</v>
      </c>
      <c r="O30" s="34"/>
      <c r="P30" s="34">
        <v>165000</v>
      </c>
      <c r="Q30" s="34"/>
      <c r="R30" s="161">
        <v>170000</v>
      </c>
    </row>
    <row r="31" spans="1:18" s="7" customFormat="1" ht="15" customHeight="1" x14ac:dyDescent="0.2">
      <c r="A31" s="75" t="s">
        <v>139</v>
      </c>
      <c r="B31" s="97"/>
      <c r="C31" s="97"/>
      <c r="D31" s="98"/>
      <c r="E31" s="260" t="s">
        <v>322</v>
      </c>
      <c r="F31" s="260"/>
      <c r="G31" s="260"/>
      <c r="H31" s="260"/>
      <c r="J31" s="13">
        <v>732613</v>
      </c>
      <c r="K31" s="13"/>
      <c r="L31" s="34">
        <v>613232</v>
      </c>
      <c r="M31" s="34"/>
      <c r="N31" s="34">
        <f>P31-L31</f>
        <v>622190</v>
      </c>
      <c r="O31" s="34"/>
      <c r="P31" s="34">
        <v>1235422</v>
      </c>
      <c r="Q31" s="34"/>
      <c r="R31" s="161">
        <v>1299623</v>
      </c>
    </row>
    <row r="32" spans="1:18" s="7" customFormat="1" ht="15" customHeight="1" x14ac:dyDescent="0.2">
      <c r="A32" s="75" t="s">
        <v>248</v>
      </c>
      <c r="B32" s="97"/>
      <c r="C32" s="97"/>
      <c r="D32" s="98"/>
      <c r="E32" s="260" t="s">
        <v>323</v>
      </c>
      <c r="F32" s="260"/>
      <c r="G32" s="260"/>
      <c r="H32" s="260"/>
      <c r="J32" s="34">
        <v>1019168.93</v>
      </c>
      <c r="K32" s="34"/>
      <c r="L32" s="34">
        <v>432289.68</v>
      </c>
      <c r="M32" s="34"/>
      <c r="N32" s="34">
        <f t="shared" si="0"/>
        <v>1317182.6000000001</v>
      </c>
      <c r="O32" s="34"/>
      <c r="P32" s="34">
        <v>1749472.28</v>
      </c>
      <c r="Q32" s="34"/>
      <c r="R32" s="161">
        <v>1871457.12</v>
      </c>
    </row>
    <row r="33" spans="1:21" s="7" customFormat="1" ht="15" customHeight="1" x14ac:dyDescent="0.2">
      <c r="A33" s="75" t="s">
        <v>29</v>
      </c>
      <c r="B33" s="97"/>
      <c r="C33" s="97"/>
      <c r="D33" s="98"/>
      <c r="E33" s="260" t="s">
        <v>324</v>
      </c>
      <c r="F33" s="260"/>
      <c r="G33" s="260"/>
      <c r="H33" s="260"/>
      <c r="J33" s="34">
        <v>19800</v>
      </c>
      <c r="K33" s="34"/>
      <c r="L33" s="34">
        <v>8800</v>
      </c>
      <c r="M33" s="34"/>
      <c r="N33" s="34">
        <f t="shared" si="0"/>
        <v>30800</v>
      </c>
      <c r="O33" s="34"/>
      <c r="P33" s="34">
        <v>39600</v>
      </c>
      <c r="Q33" s="34"/>
      <c r="R33" s="34">
        <v>40800</v>
      </c>
    </row>
    <row r="34" spans="1:21" s="7" customFormat="1" ht="15" customHeight="1" x14ac:dyDescent="0.2">
      <c r="A34" s="75" t="s">
        <v>30</v>
      </c>
      <c r="B34" s="97"/>
      <c r="C34" s="97"/>
      <c r="D34" s="98"/>
      <c r="E34" s="260" t="s">
        <v>325</v>
      </c>
      <c r="F34" s="260"/>
      <c r="G34" s="260"/>
      <c r="H34" s="260"/>
      <c r="J34" s="34">
        <v>108982</v>
      </c>
      <c r="K34" s="34"/>
      <c r="L34" s="34">
        <v>64706.03</v>
      </c>
      <c r="M34" s="34"/>
      <c r="N34" s="34">
        <f t="shared" si="0"/>
        <v>220959.25000000003</v>
      </c>
      <c r="O34" s="34"/>
      <c r="P34" s="34">
        <v>285665.28000000003</v>
      </c>
      <c r="Q34" s="34"/>
      <c r="R34" s="161">
        <v>344447.64</v>
      </c>
    </row>
    <row r="35" spans="1:21" s="7" customFormat="1" ht="15" customHeight="1" x14ac:dyDescent="0.2">
      <c r="A35" s="75" t="s">
        <v>31</v>
      </c>
      <c r="B35" s="97"/>
      <c r="C35" s="97"/>
      <c r="D35" s="98"/>
      <c r="E35" s="260" t="s">
        <v>326</v>
      </c>
      <c r="F35" s="260"/>
      <c r="G35" s="260"/>
      <c r="H35" s="260"/>
      <c r="J35" s="34">
        <v>19800</v>
      </c>
      <c r="K35" s="34"/>
      <c r="L35" s="34">
        <v>8800</v>
      </c>
      <c r="M35" s="34"/>
      <c r="N35" s="34">
        <f t="shared" si="0"/>
        <v>30800</v>
      </c>
      <c r="O35" s="34"/>
      <c r="P35" s="34">
        <v>39600</v>
      </c>
      <c r="Q35" s="34"/>
      <c r="R35" s="34">
        <v>40800</v>
      </c>
    </row>
    <row r="36" spans="1:21" s="7" customFormat="1" ht="15" customHeight="1" x14ac:dyDescent="0.2">
      <c r="A36" s="75" t="s">
        <v>32</v>
      </c>
      <c r="B36" s="97"/>
      <c r="C36" s="97"/>
      <c r="D36" s="98"/>
      <c r="E36" s="260" t="s">
        <v>327</v>
      </c>
      <c r="F36" s="260"/>
      <c r="G36" s="260"/>
      <c r="H36" s="260"/>
      <c r="J36" s="34">
        <v>2266018.14</v>
      </c>
      <c r="K36" s="34"/>
      <c r="L36" s="34">
        <v>17333.03</v>
      </c>
      <c r="M36" s="34"/>
      <c r="N36" s="34">
        <f t="shared" si="0"/>
        <v>1639905.05</v>
      </c>
      <c r="O36" s="34"/>
      <c r="P36" s="34">
        <v>1657238.08</v>
      </c>
      <c r="Q36" s="34"/>
      <c r="R36" s="34"/>
    </row>
    <row r="37" spans="1:21" s="7" customFormat="1" ht="15" customHeight="1" x14ac:dyDescent="0.2">
      <c r="A37" s="75" t="s">
        <v>34</v>
      </c>
      <c r="B37" s="97"/>
      <c r="C37" s="97"/>
      <c r="D37" s="98"/>
      <c r="E37" s="260" t="s">
        <v>328</v>
      </c>
      <c r="F37" s="260"/>
      <c r="G37" s="260"/>
      <c r="H37" s="260"/>
      <c r="J37" s="34">
        <v>250000</v>
      </c>
      <c r="K37" s="34"/>
      <c r="L37" s="34"/>
      <c r="M37" s="34"/>
      <c r="N37" s="34">
        <f>P37-L37</f>
        <v>165000</v>
      </c>
      <c r="O37" s="34"/>
      <c r="P37" s="34">
        <v>165000</v>
      </c>
      <c r="Q37" s="34"/>
      <c r="R37" s="34">
        <v>205000</v>
      </c>
    </row>
    <row r="38" spans="1:21" s="7" customFormat="1" ht="12.75" hidden="1" customHeight="1" x14ac:dyDescent="0.2">
      <c r="A38" s="75"/>
      <c r="B38" s="97"/>
      <c r="C38" s="97"/>
      <c r="D38" s="98"/>
      <c r="E38" s="98"/>
      <c r="F38" s="99"/>
      <c r="G38" s="98"/>
      <c r="H38" s="98"/>
      <c r="J38" s="34"/>
      <c r="K38" s="34"/>
      <c r="L38" s="34"/>
      <c r="M38" s="34"/>
      <c r="N38" s="34"/>
      <c r="O38" s="34"/>
      <c r="P38" s="34"/>
      <c r="Q38" s="34"/>
      <c r="R38" s="34"/>
    </row>
    <row r="39" spans="1:21" s="7" customFormat="1" ht="12.75" hidden="1" customHeight="1" x14ac:dyDescent="0.2">
      <c r="A39" s="75" t="s">
        <v>837</v>
      </c>
      <c r="B39" s="97"/>
      <c r="C39" s="97"/>
      <c r="D39" s="98"/>
      <c r="E39" s="98"/>
      <c r="F39" s="99"/>
      <c r="G39" s="98"/>
      <c r="H39" s="98"/>
      <c r="J39" s="34"/>
      <c r="K39" s="34"/>
      <c r="L39" s="34"/>
      <c r="M39" s="34"/>
      <c r="N39" s="34"/>
      <c r="O39" s="34"/>
      <c r="P39" s="34"/>
      <c r="Q39" s="34"/>
      <c r="R39" s="34"/>
    </row>
    <row r="40" spans="1:21" s="7" customFormat="1" ht="12.75" hidden="1" customHeight="1" x14ac:dyDescent="0.2">
      <c r="A40" s="75" t="s">
        <v>22</v>
      </c>
      <c r="B40" s="97"/>
      <c r="C40" s="97"/>
      <c r="D40" s="98"/>
      <c r="E40" s="239" t="s">
        <v>318</v>
      </c>
      <c r="F40" s="239"/>
      <c r="G40" s="239"/>
      <c r="H40" s="239"/>
      <c r="J40" s="34"/>
      <c r="K40" s="34"/>
      <c r="L40" s="34"/>
      <c r="M40" s="34"/>
      <c r="N40" s="34"/>
      <c r="O40" s="34"/>
      <c r="P40" s="34"/>
      <c r="Q40" s="34"/>
      <c r="R40" s="34"/>
    </row>
    <row r="41" spans="1:21" s="7" customFormat="1" ht="12.75" hidden="1" customHeight="1" x14ac:dyDescent="0.2">
      <c r="A41" s="75"/>
      <c r="B41" s="97"/>
      <c r="C41" s="97"/>
      <c r="D41" s="98"/>
      <c r="E41" s="98"/>
      <c r="F41" s="99"/>
      <c r="G41" s="98"/>
      <c r="H41" s="98"/>
      <c r="J41" s="34"/>
      <c r="K41" s="34"/>
      <c r="L41" s="34"/>
      <c r="M41" s="34"/>
      <c r="N41" s="34"/>
      <c r="O41" s="34"/>
      <c r="P41" s="34"/>
      <c r="Q41" s="34"/>
      <c r="R41" s="34"/>
    </row>
    <row r="42" spans="1:21" s="7" customFormat="1" ht="18" customHeight="1" x14ac:dyDescent="0.2">
      <c r="A42" s="58" t="s">
        <v>35</v>
      </c>
      <c r="B42" s="24"/>
      <c r="C42" s="24"/>
      <c r="J42" s="136">
        <f>SUM(J18:J41)</f>
        <v>14861116.780000001</v>
      </c>
      <c r="K42" s="137"/>
      <c r="L42" s="136">
        <f>SUM(L18:L38)</f>
        <v>5227598.4600000009</v>
      </c>
      <c r="M42" s="34"/>
      <c r="N42" s="136">
        <f>SUM(N18:N38)</f>
        <v>20484777.910000004</v>
      </c>
      <c r="O42" s="34"/>
      <c r="P42" s="136">
        <f>SUM(P18:P38)</f>
        <v>25712376.370000005</v>
      </c>
      <c r="Q42" s="34"/>
      <c r="R42" s="136">
        <f>SUM(R18:R38)</f>
        <v>25108914.510000002</v>
      </c>
      <c r="T42" s="7">
        <f>L42+4500</f>
        <v>5232098.4600000009</v>
      </c>
      <c r="U42" s="7">
        <f>P42+4500</f>
        <v>25716876.370000005</v>
      </c>
    </row>
    <row r="43" spans="1:21" s="7" customFormat="1" ht="6" customHeight="1" x14ac:dyDescent="0.2">
      <c r="A43" s="17"/>
      <c r="B43" s="17"/>
      <c r="C43" s="17"/>
      <c r="J43" s="137"/>
      <c r="K43" s="137"/>
      <c r="L43" s="34"/>
      <c r="M43" s="34"/>
      <c r="N43" s="34"/>
      <c r="O43" s="34"/>
      <c r="P43" s="34"/>
      <c r="Q43" s="34"/>
      <c r="R43" s="34"/>
    </row>
    <row r="44" spans="1:21" s="7" customFormat="1" ht="18" customHeight="1" x14ac:dyDescent="0.2">
      <c r="A44" s="62" t="s">
        <v>187</v>
      </c>
      <c r="B44" s="12"/>
      <c r="C44" s="12"/>
      <c r="J44" s="34"/>
      <c r="K44" s="34"/>
      <c r="L44" s="34"/>
      <c r="M44" s="34"/>
      <c r="N44" s="34"/>
      <c r="O44" s="34"/>
      <c r="P44" s="34"/>
      <c r="Q44" s="34"/>
      <c r="R44" s="34"/>
    </row>
    <row r="45" spans="1:21" s="7" customFormat="1" ht="13.5" hidden="1" customHeight="1" x14ac:dyDescent="0.2">
      <c r="A45" s="75" t="s">
        <v>36</v>
      </c>
      <c r="B45" s="97"/>
      <c r="C45" s="97"/>
      <c r="D45" s="98"/>
      <c r="E45" s="260" t="s">
        <v>329</v>
      </c>
      <c r="F45" s="260"/>
      <c r="G45" s="260"/>
      <c r="H45" s="260"/>
      <c r="J45" s="34"/>
      <c r="K45" s="34"/>
      <c r="L45" s="34"/>
      <c r="M45" s="34"/>
      <c r="N45" s="34">
        <f t="shared" ref="N45:N108" si="1">P45-L45</f>
        <v>0</v>
      </c>
      <c r="O45" s="34"/>
      <c r="P45" s="34"/>
      <c r="Q45" s="34"/>
      <c r="R45" s="34"/>
    </row>
    <row r="46" spans="1:21" s="7" customFormat="1" ht="12.75" hidden="1" customHeight="1" x14ac:dyDescent="0.2">
      <c r="A46" s="75" t="s">
        <v>37</v>
      </c>
      <c r="B46" s="97"/>
      <c r="C46" s="97"/>
      <c r="E46" s="260" t="s">
        <v>477</v>
      </c>
      <c r="F46" s="260"/>
      <c r="G46" s="260"/>
      <c r="H46" s="260"/>
      <c r="J46" s="34"/>
      <c r="K46" s="34"/>
      <c r="L46" s="34"/>
      <c r="M46" s="34"/>
      <c r="N46" s="34">
        <f t="shared" si="1"/>
        <v>0</v>
      </c>
      <c r="O46" s="34"/>
      <c r="P46" s="34"/>
      <c r="Q46" s="34"/>
      <c r="R46" s="34"/>
    </row>
    <row r="47" spans="1:21" s="7" customFormat="1" ht="14.1" hidden="1" customHeight="1" x14ac:dyDescent="0.2">
      <c r="A47" s="75" t="s">
        <v>38</v>
      </c>
      <c r="B47" s="97"/>
      <c r="C47" s="97"/>
      <c r="E47" s="260" t="s">
        <v>331</v>
      </c>
      <c r="F47" s="260"/>
      <c r="G47" s="260"/>
      <c r="H47" s="260"/>
      <c r="J47" s="34">
        <v>0</v>
      </c>
      <c r="K47" s="34"/>
      <c r="L47" s="34"/>
      <c r="M47" s="34"/>
      <c r="N47" s="34">
        <f t="shared" si="1"/>
        <v>0</v>
      </c>
      <c r="O47" s="34"/>
      <c r="P47" s="34"/>
      <c r="Q47" s="34"/>
      <c r="R47" s="34"/>
    </row>
    <row r="48" spans="1:21" s="7" customFormat="1" ht="12.75" hidden="1" customHeight="1" x14ac:dyDescent="0.2">
      <c r="A48" s="75" t="s">
        <v>141</v>
      </c>
      <c r="B48" s="97"/>
      <c r="C48" s="97"/>
      <c r="D48" s="98"/>
      <c r="E48" s="260" t="s">
        <v>373</v>
      </c>
      <c r="F48" s="260"/>
      <c r="G48" s="260"/>
      <c r="H48" s="260"/>
      <c r="J48" s="34"/>
      <c r="K48" s="34"/>
      <c r="L48" s="34"/>
      <c r="M48" s="34"/>
      <c r="N48" s="34">
        <f t="shared" si="1"/>
        <v>0</v>
      </c>
      <c r="O48" s="34"/>
      <c r="P48" s="34"/>
      <c r="Q48" s="34"/>
      <c r="R48" s="34"/>
    </row>
    <row r="49" spans="1:21" s="7" customFormat="1" ht="14.1" hidden="1" customHeight="1" x14ac:dyDescent="0.2">
      <c r="A49" s="75" t="s">
        <v>39</v>
      </c>
      <c r="B49" s="97"/>
      <c r="C49" s="97"/>
      <c r="D49" s="98"/>
      <c r="E49" s="260" t="s">
        <v>333</v>
      </c>
      <c r="F49" s="260"/>
      <c r="G49" s="260"/>
      <c r="H49" s="260"/>
      <c r="J49" s="34"/>
      <c r="K49" s="34"/>
      <c r="L49" s="34"/>
      <c r="M49" s="34"/>
      <c r="N49" s="34">
        <f t="shared" si="1"/>
        <v>0</v>
      </c>
      <c r="O49" s="34"/>
      <c r="P49" s="34"/>
      <c r="Q49" s="34"/>
      <c r="R49" s="34"/>
    </row>
    <row r="50" spans="1:21" s="7" customFormat="1" ht="12.75" hidden="1" customHeight="1" x14ac:dyDescent="0.2">
      <c r="A50" s="75" t="s">
        <v>40</v>
      </c>
      <c r="B50" s="97"/>
      <c r="C50" s="97"/>
      <c r="D50" s="98"/>
      <c r="E50" s="260" t="s">
        <v>643</v>
      </c>
      <c r="F50" s="260"/>
      <c r="G50" s="260"/>
      <c r="H50" s="260"/>
      <c r="J50" s="34"/>
      <c r="K50" s="34"/>
      <c r="L50" s="34"/>
      <c r="M50" s="34"/>
      <c r="N50" s="34">
        <f t="shared" si="1"/>
        <v>0</v>
      </c>
      <c r="O50" s="34"/>
      <c r="P50" s="34"/>
      <c r="Q50" s="34"/>
      <c r="R50" s="34"/>
    </row>
    <row r="51" spans="1:21" s="7" customFormat="1" ht="12.75" hidden="1" customHeight="1" x14ac:dyDescent="0.2">
      <c r="A51" s="75" t="s">
        <v>41</v>
      </c>
      <c r="B51" s="97"/>
      <c r="C51" s="97"/>
      <c r="D51" s="98"/>
      <c r="E51" s="260" t="s">
        <v>644</v>
      </c>
      <c r="F51" s="260"/>
      <c r="G51" s="260"/>
      <c r="H51" s="260"/>
      <c r="J51" s="34"/>
      <c r="K51" s="34"/>
      <c r="L51" s="34"/>
      <c r="M51" s="34"/>
      <c r="N51" s="34">
        <f t="shared" si="1"/>
        <v>0</v>
      </c>
      <c r="O51" s="34"/>
      <c r="P51" s="34"/>
      <c r="Q51" s="34"/>
      <c r="R51" s="34"/>
    </row>
    <row r="52" spans="1:21" s="7" customFormat="1" ht="14.1" hidden="1" customHeight="1" x14ac:dyDescent="0.2">
      <c r="A52" s="75" t="s">
        <v>42</v>
      </c>
      <c r="B52" s="97"/>
      <c r="C52" s="97"/>
      <c r="D52" s="98"/>
      <c r="E52" s="260" t="s">
        <v>479</v>
      </c>
      <c r="F52" s="260"/>
      <c r="G52" s="260"/>
      <c r="H52" s="260"/>
      <c r="J52" s="34"/>
      <c r="K52" s="34"/>
      <c r="L52" s="34"/>
      <c r="M52" s="34"/>
      <c r="N52" s="34">
        <f t="shared" si="1"/>
        <v>0</v>
      </c>
      <c r="O52" s="34"/>
      <c r="P52" s="34"/>
      <c r="Q52" s="34"/>
      <c r="R52" s="162"/>
    </row>
    <row r="53" spans="1:21" s="7" customFormat="1" ht="12.75" hidden="1" customHeight="1" x14ac:dyDescent="0.2">
      <c r="A53" s="75" t="s">
        <v>87</v>
      </c>
      <c r="B53" s="97"/>
      <c r="C53" s="97"/>
      <c r="E53" s="260" t="s">
        <v>645</v>
      </c>
      <c r="F53" s="260"/>
      <c r="G53" s="260"/>
      <c r="H53" s="260"/>
      <c r="J53" s="34"/>
      <c r="K53" s="34"/>
      <c r="L53" s="34"/>
      <c r="M53" s="34"/>
      <c r="N53" s="34">
        <f t="shared" si="1"/>
        <v>0</v>
      </c>
      <c r="O53" s="34"/>
      <c r="P53" s="34"/>
      <c r="Q53" s="34"/>
      <c r="R53" s="34"/>
    </row>
    <row r="54" spans="1:21" s="7" customFormat="1" ht="15" customHeight="1" x14ac:dyDescent="0.2">
      <c r="A54" s="75" t="s">
        <v>149</v>
      </c>
      <c r="B54" s="97"/>
      <c r="C54" s="97"/>
      <c r="D54" s="98"/>
      <c r="E54" s="260" t="s">
        <v>654</v>
      </c>
      <c r="F54" s="260"/>
      <c r="G54" s="260"/>
      <c r="H54" s="260"/>
      <c r="J54" s="35">
        <v>3641909.2</v>
      </c>
      <c r="K54" s="35"/>
      <c r="L54" s="34">
        <v>6000000</v>
      </c>
      <c r="M54" s="34"/>
      <c r="N54" s="34">
        <f t="shared" si="1"/>
        <v>98686078.980000004</v>
      </c>
      <c r="O54" s="34"/>
      <c r="P54" s="34">
        <v>104686078.98</v>
      </c>
      <c r="Q54" s="34"/>
      <c r="R54" s="34">
        <v>53490680</v>
      </c>
      <c r="T54" s="7">
        <f>P54*0.2</f>
        <v>20937215.796000004</v>
      </c>
      <c r="U54" s="7">
        <f>P54+T54</f>
        <v>125623294.77600001</v>
      </c>
    </row>
    <row r="55" spans="1:21" s="7" customFormat="1" ht="15" customHeight="1" x14ac:dyDescent="0.2">
      <c r="A55" s="75" t="s">
        <v>150</v>
      </c>
      <c r="B55" s="97"/>
      <c r="C55" s="97"/>
      <c r="D55" s="98"/>
      <c r="E55" s="260" t="s">
        <v>655</v>
      </c>
      <c r="F55" s="260"/>
      <c r="G55" s="260"/>
      <c r="H55" s="260"/>
      <c r="J55" s="35">
        <v>5395034</v>
      </c>
      <c r="K55" s="35"/>
      <c r="L55" s="34"/>
      <c r="M55" s="34"/>
      <c r="N55" s="34">
        <f t="shared" si="1"/>
        <v>10980000</v>
      </c>
      <c r="O55" s="34"/>
      <c r="P55" s="34">
        <v>10980000</v>
      </c>
      <c r="Q55" s="34"/>
      <c r="R55" s="34">
        <v>11100000</v>
      </c>
      <c r="T55" s="7">
        <f>P55*0.2</f>
        <v>2196000</v>
      </c>
      <c r="U55" s="7">
        <f>P55+T55</f>
        <v>13176000</v>
      </c>
    </row>
    <row r="56" spans="1:21" s="7" customFormat="1" ht="15" customHeight="1" x14ac:dyDescent="0.2">
      <c r="A56" s="75" t="s">
        <v>43</v>
      </c>
      <c r="B56" s="97"/>
      <c r="C56" s="97"/>
      <c r="D56" s="98"/>
      <c r="E56" s="260" t="s">
        <v>335</v>
      </c>
      <c r="F56" s="260"/>
      <c r="G56" s="260"/>
      <c r="H56" s="260"/>
      <c r="J56" s="35">
        <v>264264.53000000003</v>
      </c>
      <c r="K56" s="35"/>
      <c r="L56" s="34">
        <v>137097.78</v>
      </c>
      <c r="M56" s="34"/>
      <c r="N56" s="34">
        <f t="shared" si="1"/>
        <v>649497.19999999995</v>
      </c>
      <c r="O56" s="34"/>
      <c r="P56" s="34">
        <v>786594.98</v>
      </c>
      <c r="Q56" s="34"/>
      <c r="R56" s="34">
        <v>1320000</v>
      </c>
    </row>
    <row r="57" spans="1:21" s="7" customFormat="1" ht="12.75" hidden="1" customHeight="1" x14ac:dyDescent="0.2">
      <c r="A57" s="75" t="s">
        <v>151</v>
      </c>
      <c r="B57" s="97"/>
      <c r="C57" s="97"/>
      <c r="D57" s="98"/>
      <c r="E57" s="260" t="s">
        <v>380</v>
      </c>
      <c r="F57" s="260"/>
      <c r="G57" s="260"/>
      <c r="H57" s="260"/>
      <c r="J57" s="34"/>
      <c r="K57" s="34"/>
      <c r="L57" s="34"/>
      <c r="M57" s="34"/>
      <c r="N57" s="34">
        <f t="shared" si="1"/>
        <v>0</v>
      </c>
      <c r="O57" s="34"/>
      <c r="P57" s="34"/>
      <c r="Q57" s="34"/>
      <c r="R57" s="34"/>
    </row>
    <row r="58" spans="1:21" s="7" customFormat="1" ht="12.75" hidden="1" customHeight="1" x14ac:dyDescent="0.2">
      <c r="A58" s="75" t="s">
        <v>152</v>
      </c>
      <c r="B58" s="97"/>
      <c r="C58" s="97"/>
      <c r="D58" s="98"/>
      <c r="E58" s="260" t="s">
        <v>381</v>
      </c>
      <c r="F58" s="260"/>
      <c r="G58" s="260"/>
      <c r="H58" s="260"/>
      <c r="J58" s="34"/>
      <c r="K58" s="34"/>
      <c r="L58" s="34"/>
      <c r="M58" s="34"/>
      <c r="N58" s="34">
        <f t="shared" si="1"/>
        <v>0</v>
      </c>
      <c r="O58" s="34"/>
      <c r="P58" s="34"/>
      <c r="Q58" s="34"/>
      <c r="R58" s="34"/>
    </row>
    <row r="59" spans="1:21" s="7" customFormat="1" ht="12.75" hidden="1" customHeight="1" x14ac:dyDescent="0.2">
      <c r="A59" s="75" t="s">
        <v>45</v>
      </c>
      <c r="B59" s="97"/>
      <c r="C59" s="97"/>
      <c r="D59" s="98"/>
      <c r="E59" s="260" t="s">
        <v>382</v>
      </c>
      <c r="F59" s="260"/>
      <c r="G59" s="260"/>
      <c r="H59" s="260"/>
      <c r="J59" s="34"/>
      <c r="K59" s="34"/>
      <c r="L59" s="34"/>
      <c r="M59" s="34"/>
      <c r="N59" s="34">
        <f t="shared" si="1"/>
        <v>0</v>
      </c>
      <c r="O59" s="34"/>
      <c r="P59" s="34"/>
      <c r="Q59" s="34"/>
      <c r="R59" s="34"/>
    </row>
    <row r="60" spans="1:21" s="7" customFormat="1" ht="12.75" hidden="1" customHeight="1" x14ac:dyDescent="0.2">
      <c r="A60" s="75" t="s">
        <v>153</v>
      </c>
      <c r="B60" s="97"/>
      <c r="C60" s="97"/>
      <c r="E60" s="260" t="s">
        <v>383</v>
      </c>
      <c r="F60" s="260"/>
      <c r="G60" s="260"/>
      <c r="H60" s="260"/>
      <c r="J60" s="34"/>
      <c r="K60" s="34"/>
      <c r="L60" s="34"/>
      <c r="M60" s="34"/>
      <c r="N60" s="34">
        <f t="shared" si="1"/>
        <v>0</v>
      </c>
      <c r="O60" s="34"/>
      <c r="P60" s="34"/>
      <c r="Q60" s="34"/>
      <c r="R60" s="34"/>
    </row>
    <row r="61" spans="1:21" s="7" customFormat="1" ht="12.75" hidden="1" customHeight="1" x14ac:dyDescent="0.2">
      <c r="A61" s="75" t="s">
        <v>50</v>
      </c>
      <c r="B61" s="97"/>
      <c r="C61" s="97"/>
      <c r="D61" s="98"/>
      <c r="E61" s="260" t="s">
        <v>384</v>
      </c>
      <c r="F61" s="260"/>
      <c r="G61" s="260"/>
      <c r="H61" s="260"/>
      <c r="J61" s="34"/>
      <c r="K61" s="34"/>
      <c r="L61" s="34"/>
      <c r="M61" s="34"/>
      <c r="N61" s="34">
        <f t="shared" si="1"/>
        <v>0</v>
      </c>
      <c r="O61" s="34"/>
      <c r="P61" s="34"/>
      <c r="Q61" s="34"/>
      <c r="R61" s="34"/>
    </row>
    <row r="62" spans="1:21" s="7" customFormat="1" ht="15" customHeight="1" x14ac:dyDescent="0.2">
      <c r="A62" s="75" t="s">
        <v>47</v>
      </c>
      <c r="B62" s="97"/>
      <c r="C62" s="97"/>
      <c r="E62" s="260" t="s">
        <v>337</v>
      </c>
      <c r="F62" s="260"/>
      <c r="G62" s="260"/>
      <c r="H62" s="260"/>
      <c r="J62" s="34">
        <v>942500</v>
      </c>
      <c r="K62" s="34"/>
      <c r="L62" s="34"/>
      <c r="M62" s="34"/>
      <c r="N62" s="34">
        <f t="shared" si="1"/>
        <v>130062.74</v>
      </c>
      <c r="O62" s="34"/>
      <c r="P62" s="34">
        <v>130062.74</v>
      </c>
      <c r="Q62" s="34"/>
      <c r="R62" s="34">
        <v>105000</v>
      </c>
    </row>
    <row r="63" spans="1:21" s="7" customFormat="1" ht="15" customHeight="1" x14ac:dyDescent="0.2">
      <c r="A63" s="75" t="s">
        <v>49</v>
      </c>
      <c r="B63" s="97"/>
      <c r="C63" s="97"/>
      <c r="D63" s="98"/>
      <c r="E63" s="260" t="s">
        <v>483</v>
      </c>
      <c r="F63" s="260"/>
      <c r="G63" s="260"/>
      <c r="H63" s="260"/>
      <c r="J63" s="34">
        <v>14289.42</v>
      </c>
      <c r="K63" s="34"/>
      <c r="L63" s="34">
        <v>198534.64</v>
      </c>
      <c r="M63" s="34"/>
      <c r="N63" s="34">
        <f t="shared" si="1"/>
        <v>616494.36</v>
      </c>
      <c r="O63" s="34"/>
      <c r="P63" s="34">
        <v>815029</v>
      </c>
      <c r="Q63" s="34"/>
      <c r="R63" s="34">
        <v>990000</v>
      </c>
    </row>
    <row r="64" spans="1:21" s="7" customFormat="1" ht="15" customHeight="1" x14ac:dyDescent="0.2">
      <c r="A64" s="75" t="s">
        <v>51</v>
      </c>
      <c r="B64" s="97"/>
      <c r="C64" s="97"/>
      <c r="D64" s="98"/>
      <c r="E64" s="260" t="s">
        <v>484</v>
      </c>
      <c r="F64" s="260"/>
      <c r="G64" s="260"/>
      <c r="H64" s="260"/>
      <c r="J64" s="34">
        <v>106102.45</v>
      </c>
      <c r="K64" s="34"/>
      <c r="L64" s="34">
        <v>736808.86</v>
      </c>
      <c r="M64" s="34"/>
      <c r="N64" s="34">
        <f t="shared" si="1"/>
        <v>1525700.4100000001</v>
      </c>
      <c r="O64" s="34"/>
      <c r="P64" s="34">
        <v>2262509.27</v>
      </c>
      <c r="Q64" s="34"/>
      <c r="R64" s="34">
        <v>2200000</v>
      </c>
    </row>
    <row r="65" spans="1:18" s="7" customFormat="1" ht="12.75" hidden="1" customHeight="1" x14ac:dyDescent="0.2">
      <c r="A65" s="75" t="s">
        <v>52</v>
      </c>
      <c r="B65" s="97"/>
      <c r="C65" s="97"/>
      <c r="E65" s="260" t="s">
        <v>684</v>
      </c>
      <c r="F65" s="260"/>
      <c r="G65" s="260"/>
      <c r="H65" s="260"/>
      <c r="J65" s="34"/>
      <c r="K65" s="34"/>
      <c r="L65" s="34"/>
      <c r="M65" s="34"/>
      <c r="N65" s="34">
        <f t="shared" si="1"/>
        <v>0</v>
      </c>
      <c r="O65" s="34"/>
      <c r="P65" s="34"/>
      <c r="Q65" s="34"/>
      <c r="R65" s="34"/>
    </row>
    <row r="66" spans="1:18" s="7" customFormat="1" ht="15" customHeight="1" x14ac:dyDescent="0.2">
      <c r="A66" s="75" t="s">
        <v>54</v>
      </c>
      <c r="B66" s="97"/>
      <c r="C66" s="97"/>
      <c r="E66" s="260" t="s">
        <v>339</v>
      </c>
      <c r="F66" s="260"/>
      <c r="G66" s="260"/>
      <c r="H66" s="260"/>
      <c r="J66" s="34">
        <v>16921.8</v>
      </c>
      <c r="K66" s="34"/>
      <c r="L66" s="34">
        <v>4230.45</v>
      </c>
      <c r="M66" s="34"/>
      <c r="N66" s="34">
        <f t="shared" si="1"/>
        <v>13769.55</v>
      </c>
      <c r="O66" s="34"/>
      <c r="P66" s="34">
        <v>18000</v>
      </c>
      <c r="Q66" s="34"/>
      <c r="R66" s="34">
        <v>20000</v>
      </c>
    </row>
    <row r="67" spans="1:18" s="7" customFormat="1" ht="14.1" hidden="1" customHeight="1" x14ac:dyDescent="0.2">
      <c r="A67" s="75" t="s">
        <v>55</v>
      </c>
      <c r="B67" s="97"/>
      <c r="C67" s="97"/>
      <c r="E67" s="260" t="s">
        <v>340</v>
      </c>
      <c r="F67" s="260"/>
      <c r="G67" s="260"/>
      <c r="H67" s="260"/>
      <c r="J67" s="34"/>
      <c r="K67" s="34"/>
      <c r="L67" s="34"/>
      <c r="M67" s="34"/>
      <c r="N67" s="34">
        <f t="shared" si="1"/>
        <v>0</v>
      </c>
      <c r="O67" s="34"/>
      <c r="P67" s="34"/>
      <c r="Q67" s="34"/>
      <c r="R67" s="34"/>
    </row>
    <row r="68" spans="1:18" s="7" customFormat="1" ht="12.75" hidden="1" customHeight="1" x14ac:dyDescent="0.2">
      <c r="A68" s="75" t="s">
        <v>56</v>
      </c>
      <c r="B68" s="97"/>
      <c r="C68" s="97"/>
      <c r="E68" s="260" t="s">
        <v>398</v>
      </c>
      <c r="F68" s="260"/>
      <c r="G68" s="260"/>
      <c r="H68" s="260"/>
      <c r="J68" s="34"/>
      <c r="K68" s="34"/>
      <c r="L68" s="34"/>
      <c r="M68" s="34"/>
      <c r="N68" s="34">
        <f t="shared" si="1"/>
        <v>0</v>
      </c>
      <c r="O68" s="34"/>
      <c r="P68" s="34"/>
      <c r="Q68" s="34"/>
      <c r="R68" s="34"/>
    </row>
    <row r="69" spans="1:18" s="7" customFormat="1" ht="14.1" hidden="1" customHeight="1" x14ac:dyDescent="0.2">
      <c r="A69" s="75" t="s">
        <v>260</v>
      </c>
      <c r="B69" s="97"/>
      <c r="C69" s="97"/>
      <c r="E69" s="260" t="s">
        <v>687</v>
      </c>
      <c r="F69" s="260"/>
      <c r="G69" s="260"/>
      <c r="H69" s="260"/>
      <c r="J69" s="34"/>
      <c r="K69" s="34"/>
      <c r="L69" s="34"/>
      <c r="M69" s="34"/>
      <c r="N69" s="34">
        <f t="shared" si="1"/>
        <v>0</v>
      </c>
      <c r="O69" s="34"/>
      <c r="P69" s="34"/>
      <c r="Q69" s="34"/>
      <c r="R69" s="34"/>
    </row>
    <row r="70" spans="1:18" s="7" customFormat="1" ht="14.1" hidden="1" customHeight="1" x14ac:dyDescent="0.2">
      <c r="A70" s="75" t="s">
        <v>57</v>
      </c>
      <c r="B70" s="97"/>
      <c r="C70" s="97"/>
      <c r="E70" s="260" t="s">
        <v>400</v>
      </c>
      <c r="F70" s="260"/>
      <c r="G70" s="260"/>
      <c r="H70" s="260"/>
      <c r="J70" s="34"/>
      <c r="K70" s="34"/>
      <c r="L70" s="34"/>
      <c r="M70" s="34"/>
      <c r="N70" s="34"/>
      <c r="O70" s="34"/>
      <c r="P70" s="34"/>
      <c r="Q70" s="34"/>
      <c r="R70" s="34"/>
    </row>
    <row r="71" spans="1:18" s="7" customFormat="1" ht="12.75" hidden="1" customHeight="1" x14ac:dyDescent="0.2">
      <c r="A71" s="75" t="s">
        <v>65</v>
      </c>
      <c r="B71" s="97"/>
      <c r="C71" s="97"/>
      <c r="E71" s="260" t="s">
        <v>401</v>
      </c>
      <c r="F71" s="260"/>
      <c r="G71" s="260"/>
      <c r="H71" s="260"/>
      <c r="J71" s="34"/>
      <c r="K71" s="34"/>
      <c r="L71" s="34"/>
      <c r="M71" s="34"/>
      <c r="N71" s="34">
        <f t="shared" si="1"/>
        <v>0</v>
      </c>
      <c r="O71" s="34"/>
      <c r="P71" s="34"/>
      <c r="Q71" s="34"/>
      <c r="R71" s="34"/>
    </row>
    <row r="72" spans="1:18" s="7" customFormat="1" ht="12.75" hidden="1" customHeight="1" x14ac:dyDescent="0.2">
      <c r="A72" s="75" t="s">
        <v>60</v>
      </c>
      <c r="B72" s="97"/>
      <c r="C72" s="97"/>
      <c r="E72" s="260" t="s">
        <v>402</v>
      </c>
      <c r="F72" s="260"/>
      <c r="G72" s="260"/>
      <c r="H72" s="260"/>
      <c r="J72" s="34"/>
      <c r="K72" s="34"/>
      <c r="L72" s="34"/>
      <c r="M72" s="34"/>
      <c r="N72" s="34">
        <f t="shared" si="1"/>
        <v>0</v>
      </c>
      <c r="O72" s="34"/>
      <c r="P72" s="34"/>
      <c r="Q72" s="34"/>
      <c r="R72" s="34"/>
    </row>
    <row r="73" spans="1:18" s="7" customFormat="1" ht="12.75" hidden="1" customHeight="1" x14ac:dyDescent="0.2">
      <c r="A73" s="75" t="s">
        <v>61</v>
      </c>
      <c r="B73" s="97"/>
      <c r="C73" s="97"/>
      <c r="E73" s="260" t="s">
        <v>403</v>
      </c>
      <c r="F73" s="260"/>
      <c r="G73" s="260"/>
      <c r="H73" s="260"/>
      <c r="J73" s="34"/>
      <c r="K73" s="34"/>
      <c r="L73" s="34"/>
      <c r="M73" s="34"/>
      <c r="N73" s="34">
        <f t="shared" si="1"/>
        <v>0</v>
      </c>
      <c r="O73" s="34"/>
      <c r="P73" s="34"/>
      <c r="Q73" s="34"/>
      <c r="R73" s="34"/>
    </row>
    <row r="74" spans="1:18" s="7" customFormat="1" ht="12.75" hidden="1" customHeight="1" x14ac:dyDescent="0.2">
      <c r="A74" s="75" t="s">
        <v>62</v>
      </c>
      <c r="B74" s="97"/>
      <c r="C74" s="97"/>
      <c r="E74" s="260" t="s">
        <v>404</v>
      </c>
      <c r="F74" s="260"/>
      <c r="G74" s="260"/>
      <c r="H74" s="260"/>
      <c r="J74" s="34"/>
      <c r="K74" s="34"/>
      <c r="L74" s="34"/>
      <c r="M74" s="34"/>
      <c r="N74" s="34">
        <f t="shared" si="1"/>
        <v>0</v>
      </c>
      <c r="O74" s="34"/>
      <c r="P74" s="34"/>
      <c r="Q74" s="34"/>
      <c r="R74" s="34"/>
    </row>
    <row r="75" spans="1:18" s="7" customFormat="1" ht="12.75" hidden="1" customHeight="1" x14ac:dyDescent="0.2">
      <c r="A75" s="75" t="s">
        <v>154</v>
      </c>
      <c r="B75" s="97"/>
      <c r="C75" s="97"/>
      <c r="E75" s="260" t="s">
        <v>405</v>
      </c>
      <c r="F75" s="260"/>
      <c r="G75" s="260"/>
      <c r="H75" s="260"/>
      <c r="J75" s="34"/>
      <c r="K75" s="34"/>
      <c r="L75" s="34"/>
      <c r="M75" s="34"/>
      <c r="N75" s="34">
        <f t="shared" si="1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75" t="s">
        <v>155</v>
      </c>
      <c r="B76" s="97"/>
      <c r="C76" s="97"/>
      <c r="E76" s="260" t="s">
        <v>406</v>
      </c>
      <c r="F76" s="260"/>
      <c r="G76" s="260"/>
      <c r="H76" s="260"/>
      <c r="J76" s="34"/>
      <c r="K76" s="34"/>
      <c r="L76" s="34"/>
      <c r="M76" s="34"/>
      <c r="N76" s="34">
        <f t="shared" si="1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75" t="s">
        <v>62</v>
      </c>
      <c r="B77" s="97"/>
      <c r="C77" s="97"/>
      <c r="E77" s="260" t="s">
        <v>341</v>
      </c>
      <c r="F77" s="260"/>
      <c r="G77" s="260"/>
      <c r="H77" s="260"/>
      <c r="J77" s="34"/>
      <c r="K77" s="34"/>
      <c r="L77" s="34"/>
      <c r="M77" s="34"/>
      <c r="N77" s="34">
        <f t="shared" si="1"/>
        <v>0</v>
      </c>
      <c r="O77" s="34"/>
      <c r="P77" s="34"/>
      <c r="Q77" s="34"/>
      <c r="R77" s="34"/>
    </row>
    <row r="78" spans="1:18" s="7" customFormat="1" ht="12.75" hidden="1" customHeight="1" x14ac:dyDescent="0.2">
      <c r="A78" s="75" t="s">
        <v>64</v>
      </c>
      <c r="B78" s="97"/>
      <c r="C78" s="97"/>
      <c r="E78" s="260" t="s">
        <v>407</v>
      </c>
      <c r="F78" s="260"/>
      <c r="G78" s="260"/>
      <c r="H78" s="260"/>
      <c r="J78" s="34"/>
      <c r="K78" s="34"/>
      <c r="L78" s="34"/>
      <c r="M78" s="34"/>
      <c r="N78" s="34">
        <f t="shared" si="1"/>
        <v>0</v>
      </c>
      <c r="O78" s="34"/>
      <c r="P78" s="34"/>
      <c r="Q78" s="34"/>
      <c r="R78" s="34"/>
    </row>
    <row r="79" spans="1:18" s="7" customFormat="1" ht="12.75" hidden="1" customHeight="1" x14ac:dyDescent="0.2">
      <c r="A79" s="75" t="s">
        <v>156</v>
      </c>
      <c r="B79" s="97"/>
      <c r="C79" s="97"/>
      <c r="E79" s="260" t="s">
        <v>408</v>
      </c>
      <c r="F79" s="260"/>
      <c r="G79" s="260"/>
      <c r="H79" s="260"/>
      <c r="J79" s="34"/>
      <c r="K79" s="34"/>
      <c r="L79" s="34"/>
      <c r="M79" s="34"/>
      <c r="N79" s="34">
        <f t="shared" si="1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75" t="s">
        <v>65</v>
      </c>
      <c r="B80" s="97"/>
      <c r="C80" s="97"/>
      <c r="E80" s="260" t="s">
        <v>409</v>
      </c>
      <c r="F80" s="260"/>
      <c r="G80" s="260"/>
      <c r="H80" s="260"/>
      <c r="J80" s="34"/>
      <c r="K80" s="34"/>
      <c r="L80" s="34"/>
      <c r="M80" s="34"/>
      <c r="N80" s="34">
        <f t="shared" si="1"/>
        <v>0</v>
      </c>
      <c r="O80" s="34"/>
      <c r="P80" s="34"/>
      <c r="Q80" s="34"/>
      <c r="R80" s="34"/>
    </row>
    <row r="81" spans="1:18" s="7" customFormat="1" ht="12.75" hidden="1" customHeight="1" x14ac:dyDescent="0.2">
      <c r="A81" s="75" t="s">
        <v>67</v>
      </c>
      <c r="B81" s="97"/>
      <c r="C81" s="97"/>
      <c r="E81" s="260" t="s">
        <v>410</v>
      </c>
      <c r="F81" s="260"/>
      <c r="G81" s="260"/>
      <c r="H81" s="260"/>
      <c r="J81" s="34"/>
      <c r="K81" s="34"/>
      <c r="L81" s="34"/>
      <c r="M81" s="34"/>
      <c r="N81" s="34">
        <f t="shared" si="1"/>
        <v>0</v>
      </c>
      <c r="O81" s="34"/>
      <c r="P81" s="34"/>
      <c r="Q81" s="34"/>
      <c r="R81" s="34"/>
    </row>
    <row r="82" spans="1:18" s="7" customFormat="1" ht="12.75" hidden="1" customHeight="1" x14ac:dyDescent="0.2">
      <c r="A82" s="75" t="s">
        <v>157</v>
      </c>
      <c r="B82" s="97"/>
      <c r="C82" s="97"/>
      <c r="E82" s="260" t="s">
        <v>411</v>
      </c>
      <c r="F82" s="260"/>
      <c r="G82" s="260"/>
      <c r="H82" s="260"/>
      <c r="J82" s="34"/>
      <c r="K82" s="34"/>
      <c r="L82" s="34"/>
      <c r="M82" s="34"/>
      <c r="N82" s="34">
        <f t="shared" si="1"/>
        <v>0</v>
      </c>
      <c r="O82" s="34"/>
      <c r="P82" s="34"/>
      <c r="Q82" s="34"/>
      <c r="R82" s="34"/>
    </row>
    <row r="83" spans="1:18" s="7" customFormat="1" ht="12.75" hidden="1" customHeight="1" x14ac:dyDescent="0.2">
      <c r="A83" s="75" t="s">
        <v>158</v>
      </c>
      <c r="B83" s="97"/>
      <c r="C83" s="97"/>
      <c r="E83" s="260" t="s">
        <v>686</v>
      </c>
      <c r="F83" s="260"/>
      <c r="G83" s="260"/>
      <c r="H83" s="260"/>
      <c r="J83" s="34"/>
      <c r="K83" s="34"/>
      <c r="L83" s="34"/>
      <c r="M83" s="34"/>
      <c r="N83" s="34">
        <f t="shared" si="1"/>
        <v>0</v>
      </c>
      <c r="O83" s="34"/>
      <c r="P83" s="34"/>
      <c r="Q83" s="34"/>
      <c r="R83" s="34"/>
    </row>
    <row r="84" spans="1:18" s="7" customFormat="1" ht="14.1" hidden="1" customHeight="1" x14ac:dyDescent="0.2">
      <c r="A84" s="75" t="s">
        <v>68</v>
      </c>
      <c r="B84" s="97"/>
      <c r="C84" s="97"/>
      <c r="E84" s="260" t="s">
        <v>346</v>
      </c>
      <c r="F84" s="260"/>
      <c r="G84" s="260"/>
      <c r="H84" s="260"/>
      <c r="J84" s="34"/>
      <c r="K84" s="34"/>
      <c r="L84" s="34"/>
      <c r="M84" s="34"/>
      <c r="N84" s="34">
        <f t="shared" si="1"/>
        <v>0</v>
      </c>
      <c r="O84" s="34"/>
      <c r="P84" s="34"/>
      <c r="Q84" s="34"/>
      <c r="R84" s="162"/>
    </row>
    <row r="85" spans="1:18" s="7" customFormat="1" ht="14.1" hidden="1" customHeight="1" x14ac:dyDescent="0.2">
      <c r="A85" s="75" t="s">
        <v>159</v>
      </c>
      <c r="B85" s="97"/>
      <c r="C85" s="97"/>
      <c r="E85" s="260" t="s">
        <v>688</v>
      </c>
      <c r="F85" s="260"/>
      <c r="G85" s="260"/>
      <c r="H85" s="260"/>
      <c r="J85" s="34"/>
      <c r="K85" s="34"/>
      <c r="L85" s="34"/>
      <c r="M85" s="34"/>
      <c r="N85" s="34">
        <f t="shared" si="1"/>
        <v>0</v>
      </c>
      <c r="O85" s="34"/>
      <c r="P85" s="34"/>
      <c r="Q85" s="34"/>
      <c r="R85" s="34"/>
    </row>
    <row r="86" spans="1:18" s="7" customFormat="1" ht="12.75" hidden="1" customHeight="1" x14ac:dyDescent="0.2">
      <c r="A86" s="75" t="s">
        <v>160</v>
      </c>
      <c r="B86" s="97"/>
      <c r="C86" s="97"/>
      <c r="E86" s="260" t="s">
        <v>689</v>
      </c>
      <c r="F86" s="260"/>
      <c r="G86" s="260"/>
      <c r="H86" s="260"/>
      <c r="J86" s="34"/>
      <c r="K86" s="34"/>
      <c r="L86" s="34"/>
      <c r="M86" s="34"/>
      <c r="N86" s="34">
        <f t="shared" si="1"/>
        <v>0</v>
      </c>
      <c r="O86" s="34"/>
      <c r="P86" s="34"/>
      <c r="Q86" s="34"/>
      <c r="R86" s="34"/>
    </row>
    <row r="87" spans="1:18" s="7" customFormat="1" ht="14.1" hidden="1" customHeight="1" x14ac:dyDescent="0.2">
      <c r="A87" s="75" t="s">
        <v>70</v>
      </c>
      <c r="B87" s="97"/>
      <c r="C87" s="97"/>
      <c r="E87" s="260" t="s">
        <v>690</v>
      </c>
      <c r="F87" s="260"/>
      <c r="G87" s="260"/>
      <c r="H87" s="260"/>
      <c r="J87" s="34"/>
      <c r="K87" s="34"/>
      <c r="L87" s="34"/>
      <c r="M87" s="34"/>
      <c r="N87" s="34">
        <f t="shared" si="1"/>
        <v>0</v>
      </c>
      <c r="O87" s="34"/>
      <c r="P87" s="34"/>
      <c r="Q87" s="34"/>
      <c r="R87" s="34"/>
    </row>
    <row r="88" spans="1:18" s="7" customFormat="1" ht="12.75" hidden="1" customHeight="1" x14ac:dyDescent="0.2">
      <c r="A88" s="75" t="s">
        <v>161</v>
      </c>
      <c r="B88" s="97"/>
      <c r="C88" s="97"/>
      <c r="E88" s="98">
        <v>5</v>
      </c>
      <c r="F88" s="99" t="s">
        <v>12</v>
      </c>
      <c r="G88" s="98" t="s">
        <v>162</v>
      </c>
      <c r="H88" s="98" t="s">
        <v>15</v>
      </c>
      <c r="J88" s="34"/>
      <c r="K88" s="34"/>
      <c r="L88" s="34"/>
      <c r="M88" s="34"/>
      <c r="N88" s="34">
        <f t="shared" si="1"/>
        <v>0</v>
      </c>
      <c r="O88" s="34"/>
      <c r="P88" s="34"/>
      <c r="Q88" s="34"/>
      <c r="R88" s="34"/>
    </row>
    <row r="89" spans="1:18" s="7" customFormat="1" ht="12.75" hidden="1" customHeight="1" x14ac:dyDescent="0.2">
      <c r="A89" s="75" t="s">
        <v>71</v>
      </c>
      <c r="B89" s="97"/>
      <c r="C89" s="97"/>
      <c r="E89" s="98">
        <v>5</v>
      </c>
      <c r="F89" s="99" t="s">
        <v>12</v>
      </c>
      <c r="G89" s="98" t="s">
        <v>69</v>
      </c>
      <c r="H89" s="98" t="s">
        <v>48</v>
      </c>
      <c r="J89" s="34"/>
      <c r="K89" s="34"/>
      <c r="L89" s="34"/>
      <c r="M89" s="34"/>
      <c r="N89" s="34">
        <f t="shared" si="1"/>
        <v>0</v>
      </c>
      <c r="O89" s="34"/>
      <c r="P89" s="34"/>
      <c r="Q89" s="34"/>
      <c r="R89" s="34"/>
    </row>
    <row r="90" spans="1:18" s="7" customFormat="1" ht="14.1" hidden="1" customHeight="1" x14ac:dyDescent="0.2">
      <c r="A90" s="75" t="s">
        <v>160</v>
      </c>
      <c r="B90" s="97"/>
      <c r="C90" s="97"/>
      <c r="E90" s="98">
        <v>5</v>
      </c>
      <c r="F90" s="99" t="s">
        <v>12</v>
      </c>
      <c r="G90" s="100" t="s">
        <v>162</v>
      </c>
      <c r="H90" s="98" t="s">
        <v>48</v>
      </c>
      <c r="J90" s="34"/>
      <c r="K90" s="34"/>
      <c r="L90" s="34"/>
      <c r="M90" s="34"/>
      <c r="N90" s="34">
        <f t="shared" si="1"/>
        <v>0</v>
      </c>
      <c r="O90" s="34"/>
      <c r="P90" s="34"/>
      <c r="Q90" s="34"/>
      <c r="R90" s="34"/>
    </row>
    <row r="91" spans="1:18" s="7" customFormat="1" ht="12.75" hidden="1" customHeight="1" x14ac:dyDescent="0.2">
      <c r="A91" s="75" t="s">
        <v>163</v>
      </c>
      <c r="B91" s="97"/>
      <c r="C91" s="97"/>
      <c r="E91" s="98">
        <v>5</v>
      </c>
      <c r="F91" s="99" t="s">
        <v>12</v>
      </c>
      <c r="G91" s="98" t="s">
        <v>73</v>
      </c>
      <c r="H91" s="98" t="s">
        <v>10</v>
      </c>
      <c r="J91" s="34"/>
      <c r="K91" s="34"/>
      <c r="L91" s="34"/>
      <c r="M91" s="34"/>
      <c r="N91" s="34">
        <f t="shared" si="1"/>
        <v>0</v>
      </c>
      <c r="O91" s="34"/>
      <c r="P91" s="34"/>
      <c r="Q91" s="34"/>
      <c r="R91" s="34"/>
    </row>
    <row r="92" spans="1:18" s="7" customFormat="1" ht="14.1" hidden="1" customHeight="1" x14ac:dyDescent="0.2">
      <c r="A92" s="75" t="s">
        <v>164</v>
      </c>
      <c r="B92" s="97"/>
      <c r="C92" s="97"/>
      <c r="E92" s="98">
        <v>5</v>
      </c>
      <c r="F92" s="99" t="s">
        <v>12</v>
      </c>
      <c r="G92" s="98" t="s">
        <v>73</v>
      </c>
      <c r="H92" s="98" t="s">
        <v>15</v>
      </c>
      <c r="J92" s="34"/>
      <c r="K92" s="34"/>
      <c r="L92" s="34"/>
      <c r="M92" s="34"/>
      <c r="N92" s="34"/>
      <c r="O92" s="34"/>
      <c r="P92" s="34"/>
      <c r="Q92" s="34"/>
      <c r="R92" s="34"/>
    </row>
    <row r="93" spans="1:18" s="7" customFormat="1" ht="14.1" hidden="1" customHeight="1" x14ac:dyDescent="0.2">
      <c r="A93" s="75" t="s">
        <v>165</v>
      </c>
      <c r="B93" s="97"/>
      <c r="C93" s="97"/>
      <c r="E93" s="260" t="s">
        <v>691</v>
      </c>
      <c r="F93" s="260"/>
      <c r="G93" s="260"/>
      <c r="H93" s="260"/>
      <c r="J93" s="34"/>
      <c r="K93" s="34"/>
      <c r="L93" s="34"/>
      <c r="M93" s="34"/>
      <c r="N93" s="34">
        <f t="shared" si="1"/>
        <v>0</v>
      </c>
      <c r="O93" s="34"/>
      <c r="P93" s="34"/>
      <c r="Q93" s="34"/>
      <c r="R93" s="34"/>
    </row>
    <row r="94" spans="1:18" s="7" customFormat="1" ht="12.75" hidden="1" customHeight="1" x14ac:dyDescent="0.2">
      <c r="A94" s="75" t="s">
        <v>166</v>
      </c>
      <c r="B94" s="97"/>
      <c r="C94" s="97"/>
      <c r="E94" s="260" t="s">
        <v>692</v>
      </c>
      <c r="F94" s="260"/>
      <c r="G94" s="260"/>
      <c r="H94" s="260"/>
      <c r="J94" s="34"/>
      <c r="K94" s="34"/>
      <c r="L94" s="34"/>
      <c r="M94" s="34"/>
      <c r="N94" s="34">
        <f t="shared" si="1"/>
        <v>0</v>
      </c>
      <c r="O94" s="34"/>
      <c r="P94" s="34"/>
      <c r="Q94" s="34"/>
      <c r="R94" s="34"/>
    </row>
    <row r="95" spans="1:18" s="7" customFormat="1" ht="12.75" hidden="1" customHeight="1" x14ac:dyDescent="0.2">
      <c r="A95" s="75" t="s">
        <v>167</v>
      </c>
      <c r="B95" s="97"/>
      <c r="C95" s="97"/>
      <c r="E95" s="260" t="s">
        <v>693</v>
      </c>
      <c r="F95" s="260"/>
      <c r="G95" s="260"/>
      <c r="H95" s="260"/>
      <c r="J95" s="34"/>
      <c r="K95" s="34"/>
      <c r="L95" s="34"/>
      <c r="M95" s="34"/>
      <c r="N95" s="34">
        <f t="shared" si="1"/>
        <v>0</v>
      </c>
      <c r="O95" s="34"/>
      <c r="P95" s="34"/>
      <c r="Q95" s="34"/>
      <c r="R95" s="34"/>
    </row>
    <row r="96" spans="1:18" s="7" customFormat="1" ht="14.1" hidden="1" customHeight="1" x14ac:dyDescent="0.2">
      <c r="A96" s="75" t="s">
        <v>72</v>
      </c>
      <c r="B96" s="97"/>
      <c r="C96" s="97"/>
      <c r="E96" s="260" t="s">
        <v>348</v>
      </c>
      <c r="F96" s="260"/>
      <c r="G96" s="260"/>
      <c r="H96" s="260"/>
      <c r="J96" s="34"/>
      <c r="K96" s="34"/>
      <c r="L96" s="34"/>
      <c r="M96" s="34"/>
      <c r="N96" s="34">
        <f t="shared" si="1"/>
        <v>0</v>
      </c>
      <c r="O96" s="34"/>
      <c r="P96" s="34"/>
      <c r="Q96" s="34"/>
      <c r="R96" s="163"/>
    </row>
    <row r="97" spans="1:18" s="7" customFormat="1" ht="14.1" hidden="1" customHeight="1" x14ac:dyDescent="0.2">
      <c r="A97" s="75" t="s">
        <v>74</v>
      </c>
      <c r="B97" s="97"/>
      <c r="C97" s="97"/>
      <c r="E97" s="260" t="s">
        <v>415</v>
      </c>
      <c r="F97" s="260"/>
      <c r="G97" s="260"/>
      <c r="H97" s="260"/>
      <c r="J97" s="34"/>
      <c r="K97" s="34"/>
      <c r="L97" s="34"/>
      <c r="M97" s="34"/>
      <c r="N97" s="34">
        <f t="shared" si="1"/>
        <v>0</v>
      </c>
      <c r="O97" s="34"/>
      <c r="P97" s="34"/>
      <c r="Q97" s="34"/>
      <c r="R97" s="34"/>
    </row>
    <row r="98" spans="1:18" s="7" customFormat="1" ht="12.75" hidden="1" customHeight="1" x14ac:dyDescent="0.2">
      <c r="A98" s="75" t="s">
        <v>75</v>
      </c>
      <c r="B98" s="97"/>
      <c r="C98" s="97"/>
      <c r="E98" s="260" t="s">
        <v>416</v>
      </c>
      <c r="F98" s="260"/>
      <c r="G98" s="260"/>
      <c r="H98" s="260"/>
      <c r="J98" s="34"/>
      <c r="K98" s="34"/>
      <c r="L98" s="34"/>
      <c r="M98" s="34"/>
      <c r="N98" s="34">
        <f t="shared" si="1"/>
        <v>0</v>
      </c>
      <c r="O98" s="34"/>
      <c r="P98" s="34"/>
      <c r="Q98" s="34"/>
      <c r="R98" s="34"/>
    </row>
    <row r="99" spans="1:18" s="7" customFormat="1" ht="14.1" hidden="1" customHeight="1" x14ac:dyDescent="0.2">
      <c r="A99" s="75" t="s">
        <v>76</v>
      </c>
      <c r="B99" s="97"/>
      <c r="C99" s="97"/>
      <c r="E99" s="260" t="s">
        <v>430</v>
      </c>
      <c r="F99" s="260"/>
      <c r="G99" s="260"/>
      <c r="H99" s="260"/>
      <c r="J99" s="34"/>
      <c r="K99" s="34"/>
      <c r="L99" s="34"/>
      <c r="M99" s="34"/>
      <c r="N99" s="34">
        <f t="shared" si="1"/>
        <v>0</v>
      </c>
      <c r="O99" s="34"/>
      <c r="P99" s="34"/>
      <c r="Q99" s="34"/>
      <c r="R99" s="34"/>
    </row>
    <row r="100" spans="1:18" s="7" customFormat="1" ht="12.75" hidden="1" customHeight="1" x14ac:dyDescent="0.2">
      <c r="A100" s="75" t="s">
        <v>164</v>
      </c>
      <c r="B100" s="97"/>
      <c r="C100" s="97"/>
      <c r="E100" s="260" t="s">
        <v>694</v>
      </c>
      <c r="F100" s="260"/>
      <c r="G100" s="260"/>
      <c r="H100" s="260"/>
      <c r="J100" s="34"/>
      <c r="K100" s="34"/>
      <c r="L100" s="34"/>
      <c r="M100" s="34"/>
      <c r="N100" s="34">
        <f t="shared" si="1"/>
        <v>0</v>
      </c>
      <c r="O100" s="34"/>
      <c r="P100" s="34"/>
      <c r="Q100" s="34"/>
      <c r="R100" s="34"/>
    </row>
    <row r="101" spans="1:18" s="7" customFormat="1" ht="12.75" hidden="1" customHeight="1" x14ac:dyDescent="0.2">
      <c r="A101" s="75" t="s">
        <v>77</v>
      </c>
      <c r="B101" s="97"/>
      <c r="C101" s="97"/>
      <c r="E101" s="260" t="s">
        <v>695</v>
      </c>
      <c r="F101" s="260"/>
      <c r="G101" s="260"/>
      <c r="H101" s="260"/>
      <c r="J101" s="34"/>
      <c r="K101" s="34"/>
      <c r="L101" s="34"/>
      <c r="M101" s="34"/>
      <c r="N101" s="34">
        <f t="shared" si="1"/>
        <v>0</v>
      </c>
      <c r="O101" s="34"/>
      <c r="P101" s="34"/>
      <c r="Q101" s="34"/>
      <c r="R101" s="34"/>
    </row>
    <row r="102" spans="1:18" s="7" customFormat="1" ht="12.75" hidden="1" customHeight="1" x14ac:dyDescent="0.2">
      <c r="A102" s="75" t="s">
        <v>79</v>
      </c>
      <c r="B102" s="97"/>
      <c r="C102" s="97"/>
      <c r="E102" s="260" t="s">
        <v>696</v>
      </c>
      <c r="F102" s="260"/>
      <c r="G102" s="260"/>
      <c r="H102" s="260"/>
      <c r="J102" s="34"/>
      <c r="K102" s="34"/>
      <c r="L102" s="34"/>
      <c r="M102" s="34"/>
      <c r="N102" s="34">
        <f t="shared" si="1"/>
        <v>0</v>
      </c>
      <c r="O102" s="34"/>
      <c r="P102" s="34"/>
      <c r="Q102" s="34"/>
      <c r="R102" s="34"/>
    </row>
    <row r="103" spans="1:18" s="7" customFormat="1" ht="12.75" hidden="1" customHeight="1" x14ac:dyDescent="0.2">
      <c r="A103" s="75" t="s">
        <v>168</v>
      </c>
      <c r="B103" s="97"/>
      <c r="C103" s="97"/>
      <c r="E103" s="260" t="s">
        <v>697</v>
      </c>
      <c r="F103" s="260"/>
      <c r="G103" s="260"/>
      <c r="H103" s="260"/>
      <c r="J103" s="34"/>
      <c r="K103" s="34"/>
      <c r="L103" s="34"/>
      <c r="M103" s="34"/>
      <c r="N103" s="34">
        <f t="shared" si="1"/>
        <v>0</v>
      </c>
      <c r="O103" s="34"/>
      <c r="P103" s="34"/>
      <c r="Q103" s="34"/>
      <c r="R103" s="34"/>
    </row>
    <row r="104" spans="1:18" s="7" customFormat="1" ht="12.75" hidden="1" customHeight="1" x14ac:dyDescent="0.2">
      <c r="A104" s="75" t="s">
        <v>169</v>
      </c>
      <c r="B104" s="97"/>
      <c r="C104" s="97"/>
      <c r="E104" s="260" t="s">
        <v>698</v>
      </c>
      <c r="F104" s="260"/>
      <c r="G104" s="260"/>
      <c r="H104" s="260"/>
      <c r="J104" s="34"/>
      <c r="K104" s="34"/>
      <c r="L104" s="34"/>
      <c r="M104" s="34"/>
      <c r="N104" s="34">
        <f t="shared" si="1"/>
        <v>0</v>
      </c>
      <c r="O104" s="34"/>
      <c r="P104" s="34"/>
      <c r="Q104" s="34"/>
      <c r="R104" s="34"/>
    </row>
    <row r="105" spans="1:18" s="7" customFormat="1" ht="12.75" hidden="1" customHeight="1" x14ac:dyDescent="0.2">
      <c r="A105" s="75" t="s">
        <v>170</v>
      </c>
      <c r="B105" s="97"/>
      <c r="C105" s="97"/>
      <c r="E105" s="260" t="s">
        <v>699</v>
      </c>
      <c r="F105" s="260"/>
      <c r="G105" s="260"/>
      <c r="H105" s="260"/>
      <c r="J105" s="34"/>
      <c r="K105" s="34"/>
      <c r="L105" s="34"/>
      <c r="M105" s="34"/>
      <c r="N105" s="34">
        <f t="shared" si="1"/>
        <v>0</v>
      </c>
      <c r="O105" s="34"/>
      <c r="P105" s="34"/>
      <c r="Q105" s="34"/>
      <c r="R105" s="34"/>
    </row>
    <row r="106" spans="1:18" s="7" customFormat="1" ht="12.75" hidden="1" customHeight="1" x14ac:dyDescent="0.2">
      <c r="A106" s="75" t="s">
        <v>80</v>
      </c>
      <c r="B106" s="97"/>
      <c r="C106" s="97"/>
      <c r="E106" s="260" t="s">
        <v>700</v>
      </c>
      <c r="F106" s="260"/>
      <c r="G106" s="260"/>
      <c r="H106" s="260"/>
      <c r="J106" s="34"/>
      <c r="K106" s="34"/>
      <c r="L106" s="34"/>
      <c r="M106" s="34"/>
      <c r="N106" s="34">
        <f t="shared" si="1"/>
        <v>0</v>
      </c>
      <c r="O106" s="34"/>
      <c r="P106" s="34"/>
      <c r="Q106" s="34"/>
      <c r="R106" s="34"/>
    </row>
    <row r="107" spans="1:18" s="7" customFormat="1" ht="12.75" hidden="1" customHeight="1" x14ac:dyDescent="0.2">
      <c r="A107" s="75" t="s">
        <v>82</v>
      </c>
      <c r="B107" s="97"/>
      <c r="C107" s="97"/>
      <c r="E107" s="260" t="s">
        <v>701</v>
      </c>
      <c r="F107" s="260"/>
      <c r="G107" s="260"/>
      <c r="H107" s="260"/>
      <c r="J107" s="34"/>
      <c r="K107" s="34"/>
      <c r="L107" s="34"/>
      <c r="M107" s="34"/>
      <c r="N107" s="34">
        <f t="shared" si="1"/>
        <v>0</v>
      </c>
      <c r="O107" s="34"/>
      <c r="P107" s="34"/>
      <c r="Q107" s="34"/>
      <c r="R107" s="34"/>
    </row>
    <row r="108" spans="1:18" s="7" customFormat="1" ht="12.75" hidden="1" customHeight="1" x14ac:dyDescent="0.2">
      <c r="A108" s="75" t="s">
        <v>84</v>
      </c>
      <c r="B108" s="97"/>
      <c r="C108" s="97"/>
      <c r="E108" s="260" t="s">
        <v>702</v>
      </c>
      <c r="F108" s="260"/>
      <c r="G108" s="260"/>
      <c r="H108" s="260"/>
      <c r="J108" s="34"/>
      <c r="K108" s="34"/>
      <c r="L108" s="34"/>
      <c r="M108" s="34"/>
      <c r="N108" s="34">
        <f t="shared" si="1"/>
        <v>0</v>
      </c>
      <c r="O108" s="34"/>
      <c r="P108" s="34"/>
      <c r="Q108" s="34"/>
      <c r="R108" s="34"/>
    </row>
    <row r="109" spans="1:18" s="7" customFormat="1" ht="12.75" hidden="1" customHeight="1" x14ac:dyDescent="0.2">
      <c r="A109" s="75" t="s">
        <v>85</v>
      </c>
      <c r="B109" s="97"/>
      <c r="C109" s="97"/>
      <c r="E109" s="260" t="s">
        <v>703</v>
      </c>
      <c r="F109" s="260"/>
      <c r="G109" s="260"/>
      <c r="H109" s="260"/>
      <c r="J109" s="34"/>
      <c r="K109" s="34"/>
      <c r="L109" s="34"/>
      <c r="M109" s="34"/>
      <c r="N109" s="34">
        <f t="shared" ref="N109:N114" si="2">P109-L109</f>
        <v>0</v>
      </c>
      <c r="O109" s="34"/>
      <c r="P109" s="34"/>
      <c r="Q109" s="34"/>
      <c r="R109" s="34"/>
    </row>
    <row r="110" spans="1:18" s="7" customFormat="1" ht="14.1" hidden="1" customHeight="1" x14ac:dyDescent="0.2">
      <c r="A110" s="75" t="s">
        <v>171</v>
      </c>
      <c r="B110" s="97"/>
      <c r="C110" s="97"/>
      <c r="E110" s="260" t="s">
        <v>600</v>
      </c>
      <c r="F110" s="260"/>
      <c r="G110" s="260"/>
      <c r="H110" s="260"/>
      <c r="J110" s="34"/>
      <c r="K110" s="34"/>
      <c r="L110" s="34"/>
      <c r="M110" s="34"/>
      <c r="N110" s="34">
        <f t="shared" si="2"/>
        <v>0</v>
      </c>
      <c r="O110" s="34"/>
      <c r="P110" s="34"/>
      <c r="Q110" s="34"/>
      <c r="R110" s="34"/>
    </row>
    <row r="111" spans="1:18" s="7" customFormat="1" ht="12.75" hidden="1" customHeight="1" x14ac:dyDescent="0.2">
      <c r="A111" s="75" t="s">
        <v>172</v>
      </c>
      <c r="B111" s="97"/>
      <c r="C111" s="97"/>
      <c r="E111" s="260" t="s">
        <v>704</v>
      </c>
      <c r="F111" s="260"/>
      <c r="G111" s="260"/>
      <c r="H111" s="260"/>
      <c r="J111" s="34"/>
      <c r="K111" s="34"/>
      <c r="L111" s="34"/>
      <c r="M111" s="34"/>
      <c r="N111" s="34">
        <f t="shared" si="2"/>
        <v>0</v>
      </c>
      <c r="O111" s="34"/>
      <c r="P111" s="34"/>
      <c r="Q111" s="34"/>
      <c r="R111" s="34"/>
    </row>
    <row r="112" spans="1:18" s="7" customFormat="1" ht="12.75" hidden="1" customHeight="1" x14ac:dyDescent="0.2">
      <c r="A112" s="75" t="s">
        <v>86</v>
      </c>
      <c r="B112" s="97"/>
      <c r="C112" s="97"/>
      <c r="E112" s="260" t="s">
        <v>705</v>
      </c>
      <c r="F112" s="260"/>
      <c r="G112" s="260"/>
      <c r="H112" s="260"/>
      <c r="J112" s="34"/>
      <c r="K112" s="34"/>
      <c r="L112" s="34"/>
      <c r="M112" s="34"/>
      <c r="N112" s="34">
        <f t="shared" si="2"/>
        <v>0</v>
      </c>
      <c r="O112" s="34"/>
      <c r="P112" s="34"/>
      <c r="Q112" s="34"/>
      <c r="R112" s="34"/>
    </row>
    <row r="113" spans="1:18" s="7" customFormat="1" ht="12.75" customHeight="1" x14ac:dyDescent="0.2">
      <c r="A113" s="75" t="s">
        <v>822</v>
      </c>
      <c r="B113" s="97"/>
      <c r="C113" s="97"/>
      <c r="E113" s="260" t="s">
        <v>355</v>
      </c>
      <c r="F113" s="260"/>
      <c r="G113" s="260"/>
      <c r="H113" s="260"/>
      <c r="J113" s="34">
        <v>214549.03</v>
      </c>
      <c r="K113" s="34"/>
      <c r="L113" s="34"/>
      <c r="M113" s="34"/>
      <c r="N113" s="34"/>
      <c r="O113" s="34"/>
      <c r="P113" s="34"/>
      <c r="Q113" s="34"/>
      <c r="R113" s="34"/>
    </row>
    <row r="114" spans="1:18" s="7" customFormat="1" ht="15" customHeight="1" x14ac:dyDescent="0.2">
      <c r="A114" s="75" t="s">
        <v>245</v>
      </c>
      <c r="B114" s="97"/>
      <c r="C114" s="97"/>
      <c r="E114" s="260" t="s">
        <v>360</v>
      </c>
      <c r="F114" s="260"/>
      <c r="G114" s="260"/>
      <c r="H114" s="260"/>
      <c r="J114" s="34">
        <v>2500</v>
      </c>
      <c r="K114" s="34"/>
      <c r="L114" s="34">
        <v>169937.26</v>
      </c>
      <c r="M114" s="34"/>
      <c r="N114" s="34">
        <f t="shared" si="2"/>
        <v>100000</v>
      </c>
      <c r="O114" s="34"/>
      <c r="P114" s="34">
        <v>269937.26</v>
      </c>
      <c r="Q114" s="34"/>
      <c r="R114" s="34">
        <v>300000</v>
      </c>
    </row>
    <row r="115" spans="1:18" s="7" customFormat="1" ht="15" hidden="1" customHeight="1" x14ac:dyDescent="0.2">
      <c r="A115" s="75"/>
      <c r="B115" s="97"/>
      <c r="C115" s="97"/>
      <c r="E115" s="238"/>
      <c r="F115" s="238"/>
      <c r="G115" s="238"/>
      <c r="H115" s="238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s="7" customFormat="1" ht="15" hidden="1" customHeight="1" x14ac:dyDescent="0.2">
      <c r="A116" s="75" t="s">
        <v>837</v>
      </c>
      <c r="B116" s="97"/>
      <c r="C116" s="97"/>
      <c r="E116" s="238"/>
      <c r="F116" s="238"/>
      <c r="G116" s="238"/>
      <c r="H116" s="238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s="7" customFormat="1" ht="15" hidden="1" customHeight="1" x14ac:dyDescent="0.2">
      <c r="A117" s="75" t="s">
        <v>43</v>
      </c>
      <c r="B117" s="97"/>
      <c r="C117" s="97"/>
      <c r="D117" s="98"/>
      <c r="E117" s="260" t="s">
        <v>335</v>
      </c>
      <c r="F117" s="260"/>
      <c r="G117" s="260"/>
      <c r="H117" s="260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5" hidden="1" customHeight="1" x14ac:dyDescent="0.2">
      <c r="A118" s="75"/>
      <c r="B118" s="97"/>
      <c r="C118" s="97"/>
      <c r="E118" s="238"/>
      <c r="F118" s="238"/>
      <c r="G118" s="238"/>
      <c r="H118" s="238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8" customHeight="1" x14ac:dyDescent="0.2">
      <c r="A119" s="276" t="s">
        <v>190</v>
      </c>
      <c r="B119" s="276"/>
      <c r="C119" s="276"/>
      <c r="J119" s="136">
        <f>SUM(J45:J118)</f>
        <v>10598070.429999998</v>
      </c>
      <c r="K119" s="137"/>
      <c r="L119" s="136">
        <f>SUM(L45:L118)</f>
        <v>7246608.9900000002</v>
      </c>
      <c r="M119" s="34"/>
      <c r="N119" s="136">
        <f>SUM(N45:N118)</f>
        <v>112701603.23999999</v>
      </c>
      <c r="O119" s="34"/>
      <c r="P119" s="136">
        <f>SUM(P45:P118)</f>
        <v>119948212.23</v>
      </c>
      <c r="Q119" s="34"/>
      <c r="R119" s="136">
        <f>SUM(R45:R118)</f>
        <v>69525680</v>
      </c>
    </row>
    <row r="120" spans="1:18" s="7" customFormat="1" ht="6" hidden="1" customHeight="1" x14ac:dyDescent="0.2">
      <c r="A120" s="19"/>
      <c r="B120" s="19"/>
      <c r="C120" s="19"/>
      <c r="J120" s="137"/>
      <c r="K120" s="137"/>
      <c r="L120" s="34"/>
      <c r="M120" s="34"/>
      <c r="N120" s="34"/>
      <c r="O120" s="34"/>
      <c r="P120" s="34"/>
      <c r="Q120" s="34"/>
      <c r="R120" s="34"/>
    </row>
    <row r="121" spans="1:18" s="7" customFormat="1" ht="12" hidden="1" customHeight="1" x14ac:dyDescent="0.2">
      <c r="A121" s="63" t="s">
        <v>188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" hidden="1" customHeight="1" x14ac:dyDescent="0.2">
      <c r="A122" s="75" t="s">
        <v>108</v>
      </c>
      <c r="E122" s="98">
        <v>5</v>
      </c>
      <c r="F122" s="99" t="s">
        <v>28</v>
      </c>
      <c r="G122" s="98" t="s">
        <v>7</v>
      </c>
      <c r="H122" s="98" t="s">
        <v>17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" hidden="1" customHeight="1" x14ac:dyDescent="0.2">
      <c r="A123" s="75" t="s">
        <v>179</v>
      </c>
      <c r="E123" s="98">
        <v>5</v>
      </c>
      <c r="F123" s="99" t="s">
        <v>28</v>
      </c>
      <c r="G123" s="98" t="s">
        <v>7</v>
      </c>
      <c r="H123" s="98" t="s">
        <v>63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" hidden="1" customHeight="1" x14ac:dyDescent="0.2">
      <c r="A124" s="75" t="s">
        <v>180</v>
      </c>
      <c r="E124" s="98">
        <v>5</v>
      </c>
      <c r="F124" s="99" t="s">
        <v>28</v>
      </c>
      <c r="G124" s="98" t="s">
        <v>7</v>
      </c>
      <c r="H124" s="100" t="s">
        <v>48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2" hidden="1" customHeight="1" x14ac:dyDescent="0.2">
      <c r="A125" s="75" t="s">
        <v>180</v>
      </c>
      <c r="E125" s="98">
        <v>5</v>
      </c>
      <c r="F125" s="99" t="s">
        <v>28</v>
      </c>
      <c r="G125" s="98" t="s">
        <v>7</v>
      </c>
      <c r="H125" s="100" t="s">
        <v>48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2" hidden="1" customHeight="1" x14ac:dyDescent="0.2">
      <c r="A126" s="75" t="s">
        <v>181</v>
      </c>
      <c r="E126" s="98">
        <v>5</v>
      </c>
      <c r="F126" s="99" t="s">
        <v>28</v>
      </c>
      <c r="G126" s="98" t="s">
        <v>7</v>
      </c>
      <c r="H126" s="98" t="s">
        <v>10</v>
      </c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s="7" customFormat="1" ht="12" hidden="1" customHeight="1" x14ac:dyDescent="0.2">
      <c r="A127" s="75" t="s">
        <v>180</v>
      </c>
      <c r="E127" s="98">
        <v>5</v>
      </c>
      <c r="F127" s="99" t="s">
        <v>28</v>
      </c>
      <c r="G127" s="98" t="s">
        <v>7</v>
      </c>
      <c r="H127" s="100" t="s">
        <v>48</v>
      </c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2" hidden="1" customHeight="1" x14ac:dyDescent="0.2">
      <c r="A128" s="75" t="s">
        <v>182</v>
      </c>
      <c r="E128" s="98">
        <v>5</v>
      </c>
      <c r="F128" s="99" t="s">
        <v>28</v>
      </c>
      <c r="G128" s="98" t="s">
        <v>7</v>
      </c>
      <c r="H128" s="98" t="s">
        <v>8</v>
      </c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2" hidden="1" customHeight="1" x14ac:dyDescent="0.2">
      <c r="A129" s="75" t="s">
        <v>183</v>
      </c>
      <c r="E129" s="98">
        <v>5</v>
      </c>
      <c r="F129" s="99" t="s">
        <v>28</v>
      </c>
      <c r="G129" s="98" t="s">
        <v>7</v>
      </c>
      <c r="H129" s="98" t="s">
        <v>15</v>
      </c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8.95" hidden="1" customHeight="1" x14ac:dyDescent="0.2">
      <c r="A130" s="58" t="s">
        <v>184</v>
      </c>
      <c r="J130" s="145">
        <f>SUM(J122:J129)</f>
        <v>0</v>
      </c>
      <c r="K130" s="146"/>
      <c r="L130" s="145">
        <f>SUM(L122:L129)</f>
        <v>0</v>
      </c>
      <c r="M130" s="146"/>
      <c r="N130" s="145">
        <f>SUM(N122:N129)</f>
        <v>0</v>
      </c>
      <c r="O130" s="146"/>
      <c r="P130" s="145">
        <f>SUM(P122:P129)</f>
        <v>0</v>
      </c>
      <c r="Q130" s="146"/>
      <c r="R130" s="145">
        <f>SUM(R122:R129)</f>
        <v>0</v>
      </c>
    </row>
    <row r="131" spans="1:18" s="7" customFormat="1" ht="6" customHeight="1" x14ac:dyDescent="0.2"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15.95" hidden="1" customHeight="1" x14ac:dyDescent="0.2">
      <c r="A132" s="62" t="s">
        <v>189</v>
      </c>
      <c r="B132" s="11"/>
      <c r="C132" s="11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.75" hidden="1" customHeight="1" x14ac:dyDescent="0.2">
      <c r="A133" s="11" t="s">
        <v>88</v>
      </c>
      <c r="B133" s="22"/>
      <c r="C133" s="22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.75" hidden="1" customHeight="1" x14ac:dyDescent="0.2">
      <c r="A134" s="64" t="s">
        <v>89</v>
      </c>
      <c r="B134" s="9"/>
      <c r="C134" s="9"/>
      <c r="E134" s="98">
        <v>1</v>
      </c>
      <c r="F134" s="99" t="s">
        <v>12</v>
      </c>
      <c r="G134" s="98" t="s">
        <v>53</v>
      </c>
      <c r="H134" s="100" t="s">
        <v>10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6" hidden="1" customHeight="1" x14ac:dyDescent="0.2">
      <c r="A135" s="64"/>
      <c r="B135" s="9"/>
      <c r="C135" s="9"/>
      <c r="E135" s="98"/>
      <c r="F135" s="99"/>
      <c r="G135" s="98"/>
      <c r="H135" s="100"/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2.75" hidden="1" customHeight="1" x14ac:dyDescent="0.2">
      <c r="A136" s="75" t="s">
        <v>91</v>
      </c>
      <c r="B136" s="97"/>
      <c r="C136" s="97"/>
      <c r="E136" s="98">
        <v>1</v>
      </c>
      <c r="F136" s="99" t="s">
        <v>92</v>
      </c>
      <c r="G136" s="98" t="s">
        <v>7</v>
      </c>
      <c r="H136" s="98" t="s">
        <v>8</v>
      </c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1:18" s="7" customFormat="1" ht="12.75" hidden="1" customHeight="1" x14ac:dyDescent="0.2">
      <c r="A137" s="75" t="s">
        <v>93</v>
      </c>
      <c r="B137" s="97"/>
      <c r="C137" s="97"/>
      <c r="E137" s="98">
        <v>1</v>
      </c>
      <c r="F137" s="99" t="s">
        <v>92</v>
      </c>
      <c r="G137" s="98" t="s">
        <v>33</v>
      </c>
      <c r="H137" s="98" t="s">
        <v>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18" s="7" customFormat="1" ht="12.75" hidden="1" customHeight="1" x14ac:dyDescent="0.2">
      <c r="A138" s="75" t="s">
        <v>94</v>
      </c>
      <c r="B138" s="102"/>
      <c r="C138" s="102"/>
      <c r="E138" s="98">
        <v>1</v>
      </c>
      <c r="F138" s="99" t="s">
        <v>92</v>
      </c>
      <c r="G138" s="98" t="s">
        <v>33</v>
      </c>
      <c r="H138" s="98" t="s">
        <v>48</v>
      </c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18" s="7" customFormat="1" ht="12.75" hidden="1" customHeight="1" x14ac:dyDescent="0.2">
      <c r="A139" s="64" t="s">
        <v>89</v>
      </c>
      <c r="B139" s="97"/>
      <c r="C139" s="97"/>
      <c r="D139" s="99"/>
      <c r="E139" s="98">
        <v>1</v>
      </c>
      <c r="F139" s="99" t="s">
        <v>12</v>
      </c>
      <c r="G139" s="98" t="s">
        <v>53</v>
      </c>
      <c r="H139" s="98" t="s">
        <v>10</v>
      </c>
      <c r="J139" s="34"/>
      <c r="K139" s="34"/>
      <c r="L139" s="34"/>
      <c r="M139" s="34"/>
      <c r="N139" s="34">
        <f t="shared" ref="N139:N153" si="3">P139-L139</f>
        <v>0</v>
      </c>
      <c r="O139" s="34"/>
      <c r="P139" s="34"/>
      <c r="Q139" s="34"/>
      <c r="R139" s="34"/>
    </row>
    <row r="140" spans="1:18" s="7" customFormat="1" ht="14.1" hidden="1" customHeight="1" x14ac:dyDescent="0.2">
      <c r="A140" s="75" t="s">
        <v>95</v>
      </c>
      <c r="B140" s="102"/>
      <c r="C140" s="102"/>
      <c r="D140" s="99"/>
      <c r="E140" s="260" t="s">
        <v>361</v>
      </c>
      <c r="F140" s="260"/>
      <c r="G140" s="260"/>
      <c r="H140" s="260"/>
      <c r="J140" s="34">
        <v>0</v>
      </c>
      <c r="K140" s="34"/>
      <c r="L140" s="34">
        <v>0</v>
      </c>
      <c r="M140" s="34"/>
      <c r="N140" s="34">
        <f t="shared" si="3"/>
        <v>0</v>
      </c>
      <c r="O140" s="34"/>
      <c r="P140" s="34">
        <v>0</v>
      </c>
      <c r="Q140" s="34"/>
      <c r="R140" s="34"/>
    </row>
    <row r="141" spans="1:18" s="7" customFormat="1" ht="14.1" hidden="1" customHeight="1" x14ac:dyDescent="0.2">
      <c r="A141" s="75" t="s">
        <v>97</v>
      </c>
      <c r="B141" s="102"/>
      <c r="C141" s="102"/>
      <c r="E141" s="260" t="s">
        <v>362</v>
      </c>
      <c r="F141" s="260"/>
      <c r="G141" s="260"/>
      <c r="H141" s="260"/>
      <c r="J141" s="34">
        <v>0</v>
      </c>
      <c r="K141" s="34"/>
      <c r="L141" s="34">
        <v>0</v>
      </c>
      <c r="M141" s="34"/>
      <c r="N141" s="34">
        <f t="shared" si="3"/>
        <v>0</v>
      </c>
      <c r="O141" s="34"/>
      <c r="P141" s="34">
        <v>0</v>
      </c>
      <c r="Q141" s="34"/>
      <c r="R141" s="34"/>
    </row>
    <row r="142" spans="1:18" s="7" customFormat="1" ht="12.75" hidden="1" customHeight="1" x14ac:dyDescent="0.2">
      <c r="A142" s="75" t="s">
        <v>98</v>
      </c>
      <c r="B142" s="102"/>
      <c r="C142" s="102"/>
      <c r="D142" s="99"/>
      <c r="E142" s="260" t="s">
        <v>363</v>
      </c>
      <c r="F142" s="260"/>
      <c r="G142" s="260"/>
      <c r="H142" s="260"/>
      <c r="J142" s="34"/>
      <c r="K142" s="34"/>
      <c r="L142" s="34"/>
      <c r="M142" s="34"/>
      <c r="N142" s="34">
        <f t="shared" si="3"/>
        <v>0</v>
      </c>
      <c r="O142" s="34"/>
      <c r="P142" s="34"/>
      <c r="Q142" s="34"/>
      <c r="R142" s="34"/>
    </row>
    <row r="143" spans="1:18" s="7" customFormat="1" ht="14.1" hidden="1" customHeight="1" x14ac:dyDescent="0.2">
      <c r="A143" s="75" t="s">
        <v>99</v>
      </c>
      <c r="B143" s="97"/>
      <c r="C143" s="97"/>
      <c r="E143" s="260" t="s">
        <v>631</v>
      </c>
      <c r="F143" s="260"/>
      <c r="G143" s="260"/>
      <c r="H143" s="260"/>
      <c r="J143" s="34"/>
      <c r="K143" s="34"/>
      <c r="L143" s="34"/>
      <c r="M143" s="34"/>
      <c r="N143" s="34">
        <f t="shared" si="3"/>
        <v>0</v>
      </c>
      <c r="O143" s="34"/>
      <c r="P143" s="34"/>
      <c r="Q143" s="34"/>
      <c r="R143" s="34"/>
    </row>
    <row r="144" spans="1:18" s="7" customFormat="1" ht="12.75" hidden="1" customHeight="1" x14ac:dyDescent="0.2">
      <c r="A144" s="75" t="s">
        <v>174</v>
      </c>
      <c r="B144" s="97"/>
      <c r="C144" s="97"/>
      <c r="E144" s="260" t="s">
        <v>632</v>
      </c>
      <c r="F144" s="260"/>
      <c r="G144" s="260"/>
      <c r="H144" s="260"/>
      <c r="J144" s="34"/>
      <c r="K144" s="34"/>
      <c r="L144" s="34"/>
      <c r="M144" s="34"/>
      <c r="N144" s="34">
        <f t="shared" si="3"/>
        <v>0</v>
      </c>
      <c r="O144" s="34"/>
      <c r="P144" s="34"/>
      <c r="Q144" s="34"/>
      <c r="R144" s="34"/>
    </row>
    <row r="145" spans="1:20" s="7" customFormat="1" ht="14.1" hidden="1" customHeight="1" x14ac:dyDescent="0.2">
      <c r="A145" s="75" t="s">
        <v>175</v>
      </c>
      <c r="B145" s="97"/>
      <c r="C145" s="97"/>
      <c r="E145" s="260" t="s">
        <v>633</v>
      </c>
      <c r="F145" s="260"/>
      <c r="G145" s="260"/>
      <c r="H145" s="260"/>
      <c r="J145" s="34"/>
      <c r="K145" s="34"/>
      <c r="L145" s="34"/>
      <c r="M145" s="34"/>
      <c r="N145" s="34">
        <f t="shared" si="3"/>
        <v>0</v>
      </c>
      <c r="O145" s="34"/>
      <c r="P145" s="34"/>
      <c r="Q145" s="34"/>
      <c r="R145" s="34"/>
    </row>
    <row r="146" spans="1:20" s="7" customFormat="1" ht="14.1" hidden="1" customHeight="1" x14ac:dyDescent="0.2">
      <c r="A146" s="75" t="s">
        <v>176</v>
      </c>
      <c r="B146" s="97"/>
      <c r="C146" s="97"/>
      <c r="E146" s="260" t="s">
        <v>634</v>
      </c>
      <c r="F146" s="260"/>
      <c r="G146" s="260"/>
      <c r="H146" s="260"/>
      <c r="J146" s="34"/>
      <c r="K146" s="34"/>
      <c r="L146" s="34"/>
      <c r="M146" s="34"/>
      <c r="N146" s="34">
        <f t="shared" si="3"/>
        <v>0</v>
      </c>
      <c r="O146" s="34"/>
      <c r="P146" s="34"/>
      <c r="Q146" s="34"/>
      <c r="R146" s="34"/>
    </row>
    <row r="147" spans="1:20" s="7" customFormat="1" ht="12.75" hidden="1" customHeight="1" x14ac:dyDescent="0.2">
      <c r="A147" s="75" t="s">
        <v>100</v>
      </c>
      <c r="B147" s="97"/>
      <c r="C147" s="97"/>
      <c r="E147" s="260" t="s">
        <v>706</v>
      </c>
      <c r="F147" s="260"/>
      <c r="G147" s="260"/>
      <c r="H147" s="260"/>
      <c r="J147" s="34"/>
      <c r="K147" s="34"/>
      <c r="L147" s="34"/>
      <c r="M147" s="34"/>
      <c r="N147" s="34">
        <f t="shared" si="3"/>
        <v>0</v>
      </c>
      <c r="O147" s="34"/>
      <c r="P147" s="34"/>
      <c r="Q147" s="34"/>
      <c r="R147" s="34"/>
    </row>
    <row r="148" spans="1:20" s="7" customFormat="1" ht="12.75" hidden="1" customHeight="1" x14ac:dyDescent="0.2">
      <c r="A148" s="75" t="s">
        <v>102</v>
      </c>
      <c r="B148" s="97"/>
      <c r="C148" s="97"/>
      <c r="E148" s="260" t="s">
        <v>707</v>
      </c>
      <c r="F148" s="260"/>
      <c r="G148" s="260"/>
      <c r="H148" s="260"/>
      <c r="J148" s="34"/>
      <c r="K148" s="34"/>
      <c r="L148" s="34"/>
      <c r="M148" s="34"/>
      <c r="N148" s="34">
        <f t="shared" si="3"/>
        <v>0</v>
      </c>
      <c r="O148" s="34"/>
      <c r="P148" s="34"/>
      <c r="Q148" s="34"/>
      <c r="R148" s="34"/>
    </row>
    <row r="149" spans="1:20" s="7" customFormat="1" ht="12.75" hidden="1" customHeight="1" x14ac:dyDescent="0.2">
      <c r="A149" s="75" t="s">
        <v>103</v>
      </c>
      <c r="B149" s="97"/>
      <c r="C149" s="97"/>
      <c r="E149" s="260" t="s">
        <v>708</v>
      </c>
      <c r="F149" s="260"/>
      <c r="G149" s="260"/>
      <c r="H149" s="260"/>
      <c r="J149" s="34"/>
      <c r="K149" s="34"/>
      <c r="L149" s="34"/>
      <c r="M149" s="34"/>
      <c r="N149" s="34">
        <f t="shared" si="3"/>
        <v>0</v>
      </c>
      <c r="O149" s="34"/>
      <c r="P149" s="34"/>
      <c r="Q149" s="34"/>
      <c r="R149" s="34"/>
    </row>
    <row r="150" spans="1:20" s="7" customFormat="1" ht="14.1" hidden="1" customHeight="1" x14ac:dyDescent="0.2">
      <c r="A150" s="75" t="s">
        <v>104</v>
      </c>
      <c r="B150" s="97"/>
      <c r="C150" s="97"/>
      <c r="D150" s="99"/>
      <c r="E150" s="260" t="s">
        <v>365</v>
      </c>
      <c r="F150" s="260"/>
      <c r="G150" s="260"/>
      <c r="H150" s="260"/>
      <c r="J150" s="34">
        <v>0</v>
      </c>
      <c r="K150" s="34"/>
      <c r="L150" s="34">
        <v>0</v>
      </c>
      <c r="M150" s="34"/>
      <c r="N150" s="34">
        <f>P150-L150</f>
        <v>0</v>
      </c>
      <c r="O150" s="34"/>
      <c r="P150" s="34">
        <v>0</v>
      </c>
      <c r="Q150" s="34"/>
      <c r="R150" s="34"/>
    </row>
    <row r="151" spans="1:20" s="7" customFormat="1" ht="12.75" hidden="1" customHeight="1" x14ac:dyDescent="0.2">
      <c r="A151" s="75" t="s">
        <v>105</v>
      </c>
      <c r="B151" s="97"/>
      <c r="C151" s="97"/>
      <c r="D151" s="99"/>
      <c r="E151" s="260" t="s">
        <v>682</v>
      </c>
      <c r="F151" s="260"/>
      <c r="G151" s="260"/>
      <c r="H151" s="260"/>
      <c r="J151" s="34"/>
      <c r="K151" s="34"/>
      <c r="L151" s="34"/>
      <c r="M151" s="34"/>
      <c r="N151" s="34">
        <f t="shared" si="3"/>
        <v>0</v>
      </c>
      <c r="O151" s="34"/>
      <c r="P151" s="34"/>
      <c r="Q151" s="34"/>
      <c r="R151" s="34"/>
    </row>
    <row r="152" spans="1:20" s="7" customFormat="1" ht="12.75" hidden="1" customHeight="1" x14ac:dyDescent="0.2">
      <c r="A152" s="75" t="s">
        <v>96</v>
      </c>
      <c r="B152" s="97"/>
      <c r="C152" s="97"/>
      <c r="E152" s="260" t="s">
        <v>367</v>
      </c>
      <c r="F152" s="260"/>
      <c r="G152" s="260"/>
      <c r="H152" s="260"/>
      <c r="J152" s="34">
        <v>0</v>
      </c>
      <c r="K152" s="34"/>
      <c r="L152" s="34">
        <v>0</v>
      </c>
      <c r="M152" s="34"/>
      <c r="N152" s="34">
        <f t="shared" si="3"/>
        <v>0</v>
      </c>
      <c r="O152" s="34"/>
      <c r="P152" s="34">
        <v>0</v>
      </c>
      <c r="Q152" s="34"/>
      <c r="R152" s="162"/>
    </row>
    <row r="153" spans="1:20" s="7" customFormat="1" ht="14.1" hidden="1" customHeight="1" x14ac:dyDescent="0.2">
      <c r="A153" s="75" t="s">
        <v>106</v>
      </c>
      <c r="B153" s="97"/>
      <c r="C153" s="97"/>
      <c r="D153" s="99"/>
      <c r="E153" s="260" t="s">
        <v>603</v>
      </c>
      <c r="F153" s="260"/>
      <c r="G153" s="260"/>
      <c r="H153" s="260"/>
      <c r="J153" s="34">
        <v>0</v>
      </c>
      <c r="K153" s="34"/>
      <c r="L153" s="34">
        <v>0</v>
      </c>
      <c r="M153" s="34"/>
      <c r="N153" s="34">
        <f t="shared" si="3"/>
        <v>0</v>
      </c>
      <c r="O153" s="34"/>
      <c r="P153" s="34">
        <v>0</v>
      </c>
      <c r="Q153" s="34"/>
      <c r="R153" s="162"/>
    </row>
    <row r="154" spans="1:20" s="7" customFormat="1" ht="12.75" hidden="1" customHeight="1" x14ac:dyDescent="0.2">
      <c r="A154" s="75" t="s">
        <v>177</v>
      </c>
      <c r="B154" s="97"/>
      <c r="C154" s="97"/>
      <c r="D154" s="99"/>
      <c r="E154" s="260" t="s">
        <v>709</v>
      </c>
      <c r="F154" s="260"/>
      <c r="G154" s="260"/>
      <c r="H154" s="260"/>
      <c r="J154" s="34"/>
      <c r="K154" s="34"/>
      <c r="L154" s="34"/>
      <c r="M154" s="34"/>
      <c r="N154" s="34"/>
      <c r="O154" s="34"/>
      <c r="P154" s="34"/>
      <c r="Q154" s="34"/>
      <c r="R154" s="34"/>
    </row>
    <row r="155" spans="1:20" s="7" customFormat="1" ht="12.75" hidden="1" customHeight="1" x14ac:dyDescent="0.2">
      <c r="A155" s="75" t="s">
        <v>178</v>
      </c>
      <c r="B155" s="97"/>
      <c r="C155" s="97"/>
      <c r="D155" s="99"/>
      <c r="E155" s="260" t="s">
        <v>710</v>
      </c>
      <c r="F155" s="260"/>
      <c r="G155" s="260"/>
      <c r="H155" s="260"/>
      <c r="J155" s="34"/>
      <c r="K155" s="34"/>
      <c r="L155" s="34"/>
      <c r="M155" s="34"/>
      <c r="N155" s="34"/>
      <c r="O155" s="34"/>
      <c r="P155" s="34"/>
      <c r="Q155" s="34"/>
      <c r="R155" s="34"/>
    </row>
    <row r="156" spans="1:20" s="7" customFormat="1" ht="9" hidden="1" customHeight="1" x14ac:dyDescent="0.2">
      <c r="A156" s="75"/>
      <c r="B156" s="97"/>
      <c r="C156" s="97"/>
      <c r="D156" s="99"/>
      <c r="E156" s="98"/>
      <c r="F156" s="99"/>
      <c r="G156" s="98"/>
      <c r="H156" s="98"/>
      <c r="J156" s="34"/>
      <c r="K156" s="34"/>
      <c r="L156" s="34">
        <v>0</v>
      </c>
      <c r="M156" s="34"/>
      <c r="N156" s="34"/>
      <c r="O156" s="34"/>
      <c r="P156" s="34"/>
      <c r="Q156" s="34"/>
      <c r="R156" s="34"/>
    </row>
    <row r="157" spans="1:20" s="7" customFormat="1" ht="12.75" hidden="1" customHeight="1" x14ac:dyDescent="0.2">
      <c r="A157" s="189" t="s">
        <v>797</v>
      </c>
      <c r="B157" s="97"/>
      <c r="C157" s="97"/>
      <c r="D157" s="99"/>
      <c r="E157" s="98"/>
      <c r="F157" s="99"/>
      <c r="G157" s="98"/>
      <c r="H157" s="98"/>
      <c r="J157" s="34"/>
      <c r="K157" s="34"/>
      <c r="L157" s="34"/>
      <c r="M157" s="34"/>
      <c r="N157" s="34"/>
      <c r="O157" s="34"/>
      <c r="P157" s="34">
        <v>0</v>
      </c>
      <c r="Q157" s="34"/>
      <c r="R157" s="34"/>
    </row>
    <row r="158" spans="1:20" s="7" customFormat="1" ht="12.75" hidden="1" customHeight="1" x14ac:dyDescent="0.2">
      <c r="A158" s="75" t="s">
        <v>89</v>
      </c>
      <c r="B158" s="97"/>
      <c r="C158" s="97"/>
      <c r="D158" s="99"/>
      <c r="E158" s="283" t="s">
        <v>711</v>
      </c>
      <c r="F158" s="284"/>
      <c r="G158" s="284"/>
      <c r="H158" s="284"/>
      <c r="J158" s="34">
        <v>0</v>
      </c>
      <c r="K158" s="34"/>
      <c r="L158" s="34"/>
      <c r="M158" s="34"/>
      <c r="N158" s="34">
        <f t="shared" ref="N158" si="4">P158-L158</f>
        <v>0</v>
      </c>
      <c r="O158" s="34"/>
      <c r="P158" s="34">
        <v>0</v>
      </c>
      <c r="Q158" s="34"/>
      <c r="R158" s="34"/>
    </row>
    <row r="159" spans="1:20" s="25" customFormat="1" ht="18.95" hidden="1" customHeight="1" x14ac:dyDescent="0.2">
      <c r="A159" s="58" t="s">
        <v>107</v>
      </c>
      <c r="B159" s="24"/>
      <c r="C159" s="24"/>
      <c r="J159" s="20">
        <f>SUM(J136:J158)</f>
        <v>0</v>
      </c>
      <c r="K159" s="21"/>
      <c r="L159" s="20">
        <f>SUM(L136:L158)</f>
        <v>0</v>
      </c>
      <c r="M159" s="146"/>
      <c r="N159" s="20">
        <f>SUM(N136:N158)</f>
        <v>0</v>
      </c>
      <c r="O159" s="146"/>
      <c r="P159" s="20">
        <f>SUM(P136:P158)</f>
        <v>0</v>
      </c>
      <c r="Q159" s="146"/>
      <c r="R159" s="20">
        <f>SUM(R139:R156)</f>
        <v>0</v>
      </c>
      <c r="T159" s="25">
        <f>SUM(R140:R158)</f>
        <v>0</v>
      </c>
    </row>
    <row r="160" spans="1:20" s="7" customFormat="1" ht="6" hidden="1" customHeight="1" x14ac:dyDescent="0.2"/>
    <row r="161" spans="1:21" s="7" customFormat="1" ht="20.100000000000001" customHeight="1" thickBot="1" x14ac:dyDescent="0.25">
      <c r="A161" s="11" t="s">
        <v>109</v>
      </c>
      <c r="B161" s="26"/>
      <c r="C161" s="26"/>
      <c r="J161" s="27">
        <f>J159+J119+J42</f>
        <v>25459187.210000001</v>
      </c>
      <c r="K161" s="21"/>
      <c r="L161" s="27">
        <f>L42+L119+L130+L159</f>
        <v>12474207.450000001</v>
      </c>
      <c r="N161" s="27">
        <f>N42+N119+N130+N159</f>
        <v>133186381.15000001</v>
      </c>
      <c r="P161" s="27">
        <f>P42+P119+P130+P159</f>
        <v>145660588.60000002</v>
      </c>
      <c r="R161" s="27">
        <f>R42+R119+R130+R159</f>
        <v>94634594.510000005</v>
      </c>
      <c r="T161" s="7">
        <f>L161+4500</f>
        <v>12478707.450000001</v>
      </c>
      <c r="U161" s="7">
        <f>P161+4500</f>
        <v>145665088.60000002</v>
      </c>
    </row>
    <row r="162" spans="1:21" s="7" customFormat="1" ht="12.75" customHeight="1" thickTop="1" x14ac:dyDescent="0.2">
      <c r="A162" s="11"/>
      <c r="B162" s="26"/>
      <c r="C162" s="26"/>
      <c r="J162" s="21"/>
      <c r="K162" s="21"/>
      <c r="L162" s="21"/>
      <c r="N162" s="21"/>
      <c r="P162" s="21"/>
      <c r="R162" s="21"/>
    </row>
    <row r="163" spans="1:21" s="7" customFormat="1" ht="12.75" customHeight="1" x14ac:dyDescent="0.2">
      <c r="A163" s="11"/>
      <c r="B163" s="26"/>
      <c r="C163" s="26"/>
      <c r="J163" s="21"/>
      <c r="K163" s="21"/>
      <c r="L163" s="21"/>
      <c r="N163" s="21"/>
      <c r="P163" s="21"/>
      <c r="R163" s="21"/>
    </row>
    <row r="164" spans="1:21" s="7" customFormat="1" x14ac:dyDescent="0.2">
      <c r="A164" s="29"/>
      <c r="B164" s="29"/>
      <c r="C164" s="29"/>
      <c r="D164" s="32"/>
      <c r="E164" s="29"/>
      <c r="F164" s="29"/>
      <c r="H164" s="33"/>
      <c r="I164" s="33"/>
      <c r="J164" s="33"/>
      <c r="K164" s="33"/>
      <c r="L164" s="33"/>
      <c r="M164" s="33"/>
    </row>
    <row r="165" spans="1:21" x14ac:dyDescent="0.2">
      <c r="A165" s="68" t="s">
        <v>844</v>
      </c>
      <c r="D165" s="31"/>
      <c r="E165" s="30"/>
      <c r="G165" s="29"/>
      <c r="I165" s="29"/>
      <c r="J165" s="261" t="s">
        <v>846</v>
      </c>
      <c r="K165" s="261"/>
      <c r="L165" s="261"/>
      <c r="M165" s="42"/>
      <c r="N165" s="44"/>
      <c r="O165" s="44"/>
      <c r="P165" s="263" t="s">
        <v>134</v>
      </c>
      <c r="Q165" s="263"/>
      <c r="R165" s="263"/>
    </row>
    <row r="166" spans="1:21" x14ac:dyDescent="0.2">
      <c r="A166" s="45"/>
      <c r="D166" s="31"/>
      <c r="E166" s="46"/>
      <c r="G166" s="29"/>
      <c r="I166" s="29"/>
      <c r="J166" s="177"/>
      <c r="M166" s="177"/>
      <c r="N166" s="34"/>
      <c r="O166" s="34"/>
      <c r="P166" s="46"/>
    </row>
    <row r="167" spans="1:21" x14ac:dyDescent="0.2">
      <c r="A167" s="45"/>
      <c r="D167" s="31"/>
      <c r="E167" s="46"/>
      <c r="G167" s="29"/>
      <c r="I167" s="29"/>
      <c r="J167" s="177"/>
      <c r="M167" s="177"/>
      <c r="N167" s="34"/>
      <c r="O167" s="34"/>
      <c r="P167" s="46"/>
    </row>
    <row r="168" spans="1:21" x14ac:dyDescent="0.2">
      <c r="A168" s="45"/>
      <c r="D168" s="31"/>
      <c r="E168" s="46"/>
      <c r="G168" s="29"/>
      <c r="I168" s="29"/>
      <c r="J168" s="29"/>
      <c r="M168" s="29"/>
      <c r="P168" s="48"/>
    </row>
    <row r="169" spans="1:21" x14ac:dyDescent="0.2">
      <c r="A169" s="275" t="s">
        <v>785</v>
      </c>
      <c r="B169" s="275"/>
      <c r="C169" s="275"/>
      <c r="D169" s="29"/>
      <c r="E169" s="48"/>
      <c r="G169" s="29"/>
      <c r="I169" s="29"/>
      <c r="J169" s="275" t="s">
        <v>271</v>
      </c>
      <c r="K169" s="275"/>
      <c r="L169" s="275"/>
      <c r="M169" s="52"/>
      <c r="N169" s="54"/>
      <c r="O169" s="54"/>
      <c r="P169" s="264" t="s">
        <v>816</v>
      </c>
      <c r="Q169" s="264"/>
      <c r="R169" s="264"/>
    </row>
    <row r="170" spans="1:21" x14ac:dyDescent="0.2">
      <c r="A170" s="261" t="s">
        <v>786</v>
      </c>
      <c r="B170" s="261"/>
      <c r="C170" s="261"/>
      <c r="D170" s="50"/>
      <c r="E170" s="51"/>
      <c r="G170" s="29"/>
      <c r="I170" s="29"/>
      <c r="J170" s="261" t="s">
        <v>254</v>
      </c>
      <c r="K170" s="261"/>
      <c r="L170" s="261"/>
      <c r="M170" s="31"/>
      <c r="N170" s="33"/>
      <c r="O170" s="33"/>
      <c r="P170" s="265" t="s">
        <v>138</v>
      </c>
      <c r="Q170" s="265"/>
      <c r="R170" s="265"/>
    </row>
    <row r="171" spans="1:21" x14ac:dyDescent="0.2">
      <c r="A171" s="67"/>
      <c r="D171" s="29"/>
      <c r="E171" s="30"/>
      <c r="G171" s="29"/>
      <c r="I171" s="29"/>
      <c r="J171" s="31"/>
      <c r="M171" s="31"/>
      <c r="N171" s="33"/>
      <c r="O171" s="33"/>
      <c r="P171" s="55"/>
    </row>
    <row r="175" spans="1:21" x14ac:dyDescent="0.2">
      <c r="J175" s="1">
        <f>4500+J161</f>
        <v>25463687.210000001</v>
      </c>
    </row>
  </sheetData>
  <customSheetViews>
    <customSheetView guid="{1998FCB8-1FEB-4076-ACE6-A225EE4366B3}" showPageBreaks="1" printArea="1" hiddenRows="1" view="pageBreakPreview">
      <pane xSplit="1" ySplit="15" topLeftCell="B16" activePane="bottomRight" state="frozen"/>
      <selection pane="bottomRight" activeCell="R18" sqref="R18"/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52" activePane="bottomRight" state="frozen"/>
      <selection pane="bottomRight" activeCell="E153" sqref="E153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63" activePane="bottomRight" state="frozen"/>
      <selection pane="bottomRight" activeCell="R23" sqref="R23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52" activePane="bottomRight" state="frozen"/>
      <selection pane="bottomRight" activeCell="E153" sqref="E153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52" activePane="bottomRight" state="frozen"/>
      <selection pane="bottomRight" activeCell="E153" sqref="E153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36" activePane="bottomRight" state="frozen"/>
      <selection pane="bottomRight" activeCell="L37" sqref="L37"/>
      <pageMargins left="0.75" right="0.5" top="0.8" bottom="0.9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6" activePane="bottomRight" state="frozen"/>
      <selection pane="bottomRight" activeCell="R18" sqref="R18"/>
      <pageMargins left="0.75" right="0.5" top="0.8" bottom="0.9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&amp;R&amp;"Arial,Bold"&amp;10      </oddHeader>
        <oddFooter>&amp;C&amp;"Arial Narrow,Regular"&amp;9Page &amp;P of &amp;N</oddFooter>
      </headerFooter>
    </customSheetView>
  </customSheetViews>
  <mergeCells count="120">
    <mergeCell ref="E155:H155"/>
    <mergeCell ref="E158:H158"/>
    <mergeCell ref="J165:L165"/>
    <mergeCell ref="A169:C169"/>
    <mergeCell ref="J169:L169"/>
    <mergeCell ref="A170:C170"/>
    <mergeCell ref="J170:L170"/>
    <mergeCell ref="E149:H149"/>
    <mergeCell ref="E150:H150"/>
    <mergeCell ref="E151:H151"/>
    <mergeCell ref="E152:H152"/>
    <mergeCell ref="E153:H153"/>
    <mergeCell ref="E154:H154"/>
    <mergeCell ref="E143:H143"/>
    <mergeCell ref="E144:H144"/>
    <mergeCell ref="E145:H145"/>
    <mergeCell ref="E146:H146"/>
    <mergeCell ref="E147:H147"/>
    <mergeCell ref="E148:H148"/>
    <mergeCell ref="E112:H112"/>
    <mergeCell ref="E114:H114"/>
    <mergeCell ref="A119:C119"/>
    <mergeCell ref="E140:H140"/>
    <mergeCell ref="E141:H141"/>
    <mergeCell ref="E142:H142"/>
    <mergeCell ref="E113:H113"/>
    <mergeCell ref="E117:H117"/>
    <mergeCell ref="E106:H106"/>
    <mergeCell ref="E107:H107"/>
    <mergeCell ref="E108:H108"/>
    <mergeCell ref="E109:H109"/>
    <mergeCell ref="E110:H110"/>
    <mergeCell ref="E111:H111"/>
    <mergeCell ref="E100:H100"/>
    <mergeCell ref="E101:H101"/>
    <mergeCell ref="E102:H102"/>
    <mergeCell ref="E103:H103"/>
    <mergeCell ref="E104:H104"/>
    <mergeCell ref="E105:H105"/>
    <mergeCell ref="E94:H94"/>
    <mergeCell ref="E95:H95"/>
    <mergeCell ref="E96:H96"/>
    <mergeCell ref="E97:H97"/>
    <mergeCell ref="E98:H98"/>
    <mergeCell ref="E99:H99"/>
    <mergeCell ref="E83:H83"/>
    <mergeCell ref="E84:H84"/>
    <mergeCell ref="E85:H85"/>
    <mergeCell ref="E86:H86"/>
    <mergeCell ref="E87:H87"/>
    <mergeCell ref="E93:H93"/>
    <mergeCell ref="E77:H77"/>
    <mergeCell ref="E78:H78"/>
    <mergeCell ref="E79:H79"/>
    <mergeCell ref="E80:H80"/>
    <mergeCell ref="E81:H81"/>
    <mergeCell ref="E82:H82"/>
    <mergeCell ref="E71:H71"/>
    <mergeCell ref="E72:H72"/>
    <mergeCell ref="E73:H73"/>
    <mergeCell ref="E74:H74"/>
    <mergeCell ref="E75:H75"/>
    <mergeCell ref="E76:H76"/>
    <mergeCell ref="E65:H65"/>
    <mergeCell ref="E66:H66"/>
    <mergeCell ref="E67:H67"/>
    <mergeCell ref="E68:H68"/>
    <mergeCell ref="E69:H69"/>
    <mergeCell ref="E70:H70"/>
    <mergeCell ref="E59:H59"/>
    <mergeCell ref="E60:H60"/>
    <mergeCell ref="E61:H61"/>
    <mergeCell ref="E62:H62"/>
    <mergeCell ref="E63:H63"/>
    <mergeCell ref="E64:H64"/>
    <mergeCell ref="E53:H53"/>
    <mergeCell ref="E54:H54"/>
    <mergeCell ref="E55:H55"/>
    <mergeCell ref="E56:H56"/>
    <mergeCell ref="E57:H57"/>
    <mergeCell ref="E58:H58"/>
    <mergeCell ref="E47:H47"/>
    <mergeCell ref="E48:H48"/>
    <mergeCell ref="E49:H49"/>
    <mergeCell ref="E50:H50"/>
    <mergeCell ref="E51:H51"/>
    <mergeCell ref="E52:H52"/>
    <mergeCell ref="E37:H37"/>
    <mergeCell ref="E45:H45"/>
    <mergeCell ref="E46:H46"/>
    <mergeCell ref="E28:H28"/>
    <mergeCell ref="E29:H29"/>
    <mergeCell ref="E30:H30"/>
    <mergeCell ref="E31:H31"/>
    <mergeCell ref="E32:H32"/>
    <mergeCell ref="E33:H33"/>
    <mergeCell ref="P165:R165"/>
    <mergeCell ref="P169:R169"/>
    <mergeCell ref="P170:R170"/>
    <mergeCell ref="A3:S3"/>
    <mergeCell ref="A4:S4"/>
    <mergeCell ref="L11:P11"/>
    <mergeCell ref="P12:P14"/>
    <mergeCell ref="A13:C13"/>
    <mergeCell ref="E13:H13"/>
    <mergeCell ref="E22:H22"/>
    <mergeCell ref="E23:H23"/>
    <mergeCell ref="E24:H24"/>
    <mergeCell ref="E25:H25"/>
    <mergeCell ref="E26:H26"/>
    <mergeCell ref="E27:H27"/>
    <mergeCell ref="A15:C15"/>
    <mergeCell ref="E15:H15"/>
    <mergeCell ref="E18:H18"/>
    <mergeCell ref="E19:H19"/>
    <mergeCell ref="E20:H20"/>
    <mergeCell ref="E21:H21"/>
    <mergeCell ref="E34:H34"/>
    <mergeCell ref="E35:H35"/>
    <mergeCell ref="E36:H36"/>
  </mergeCells>
  <printOptions horizontalCentered="1"/>
  <pageMargins left="0.75" right="0.5" top="0.8" bottom="0.9" header="0.75" footer="0.5"/>
  <pageSetup paperSize="5" scale="90" orientation="landscape" horizontalDpi="4294967293" verticalDpi="300" r:id="rId8"/>
  <headerFooter alignWithMargins="0">
    <oddHeader xml:space="preserve">&amp;R&amp;"Arial,Bold"&amp;10      </oddHeader>
    <oddFooter>&amp;C&amp;"Arial Narrow,Regular"&amp;9Page &amp;P of &amp;N</oddFooter>
  </headerFooter>
  <rowBreaks count="1" manualBreakCount="1">
    <brk id="4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71"/>
  <sheetViews>
    <sheetView view="pageBreakPreview" zoomScaleSheetLayoutView="100" workbookViewId="0">
      <pane xSplit="4" ySplit="16" topLeftCell="E112" activePane="bottomRight" state="frozen"/>
      <selection pane="topRight" activeCell="E1" sqref="E1"/>
      <selection pane="bottomLeft" activeCell="A17" sqref="A17"/>
      <selection pane="bottomRight" activeCell="N112" sqref="N11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0.44140625" style="1" bestFit="1" customWidth="1"/>
    <col min="21" max="21" width="11.109375" style="1" bestFit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192</v>
      </c>
      <c r="H6" s="3"/>
      <c r="I6" s="3"/>
      <c r="R6" s="4" t="s">
        <v>191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298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39"/>
      <c r="L13" s="39" t="str">
        <f>'1011'!L13</f>
        <v>2022</v>
      </c>
      <c r="M13" s="39"/>
      <c r="N13" s="39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5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34">
        <v>22274045.370000001</v>
      </c>
      <c r="K18" s="13"/>
      <c r="L18" s="34">
        <v>9862971.4499999993</v>
      </c>
      <c r="M18" s="34"/>
      <c r="N18" s="34">
        <f>P18-L18</f>
        <v>13489478.550000001</v>
      </c>
      <c r="O18" s="34"/>
      <c r="P18" s="34">
        <v>23352450</v>
      </c>
      <c r="Q18" s="34"/>
      <c r="R18" s="187">
        <v>23702400</v>
      </c>
    </row>
    <row r="19" spans="1:18" s="7" customFormat="1" ht="15" customHeight="1" x14ac:dyDescent="0.2">
      <c r="A19" s="31" t="s">
        <v>9</v>
      </c>
      <c r="B19" s="116"/>
      <c r="C19" s="116"/>
      <c r="E19" s="261" t="s">
        <v>311</v>
      </c>
      <c r="F19" s="261"/>
      <c r="G19" s="261"/>
      <c r="H19" s="261"/>
      <c r="I19" s="98"/>
      <c r="J19" s="34">
        <v>4605698.28</v>
      </c>
      <c r="K19" s="35"/>
      <c r="L19" s="34">
        <v>2025377.55</v>
      </c>
      <c r="M19" s="34"/>
      <c r="N19" s="34">
        <f t="shared" ref="N19:N42" si="0">P19-L19</f>
        <v>2806218.45</v>
      </c>
      <c r="O19" s="34"/>
      <c r="P19" s="34">
        <v>4831596</v>
      </c>
      <c r="Q19" s="34"/>
      <c r="R19" s="187">
        <v>6116688</v>
      </c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I20" s="98"/>
      <c r="J20" s="34">
        <v>982818.18</v>
      </c>
      <c r="K20" s="13"/>
      <c r="L20" s="34">
        <v>435478.26</v>
      </c>
      <c r="M20" s="34"/>
      <c r="N20" s="34">
        <f t="shared" si="0"/>
        <v>572521.74</v>
      </c>
      <c r="O20" s="34"/>
      <c r="P20" s="34">
        <v>1008000</v>
      </c>
      <c r="Q20" s="34"/>
      <c r="R20" s="187">
        <f>360000+792000</f>
        <v>1152000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I21" s="98"/>
      <c r="J21" s="34">
        <v>1446000</v>
      </c>
      <c r="K21" s="13"/>
      <c r="L21" s="34">
        <v>697500</v>
      </c>
      <c r="M21" s="34"/>
      <c r="N21" s="34">
        <f t="shared" si="0"/>
        <v>850500</v>
      </c>
      <c r="O21" s="34"/>
      <c r="P21" s="34">
        <v>1548000</v>
      </c>
      <c r="Q21" s="34"/>
      <c r="R21" s="187">
        <v>1548000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I22" s="98"/>
      <c r="J22" s="34"/>
      <c r="K22" s="13"/>
      <c r="L22" s="34"/>
      <c r="M22" s="34"/>
      <c r="N22" s="34">
        <f t="shared" si="0"/>
        <v>387000</v>
      </c>
      <c r="O22" s="34"/>
      <c r="P22" s="34">
        <v>387000</v>
      </c>
      <c r="Q22" s="34"/>
      <c r="R22" s="187">
        <v>387000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I23" s="180"/>
      <c r="J23" s="34">
        <v>240000</v>
      </c>
      <c r="K23" s="13"/>
      <c r="L23" s="34">
        <v>156000</v>
      </c>
      <c r="M23" s="34"/>
      <c r="N23" s="34">
        <f t="shared" si="0"/>
        <v>96000</v>
      </c>
      <c r="O23" s="34"/>
      <c r="P23" s="34">
        <v>252000</v>
      </c>
      <c r="Q23" s="34"/>
      <c r="R23" s="187">
        <f>90000+198000</f>
        <v>288000</v>
      </c>
    </row>
    <row r="24" spans="1:18" s="7" customFormat="1" ht="12.75" hidden="1" customHeight="1" x14ac:dyDescent="0.2">
      <c r="A24" s="75" t="s">
        <v>140</v>
      </c>
      <c r="B24" s="97"/>
      <c r="C24" s="97"/>
      <c r="D24" s="98"/>
      <c r="E24" s="98">
        <v>5</v>
      </c>
      <c r="F24" s="99" t="s">
        <v>7</v>
      </c>
      <c r="G24" s="98" t="s">
        <v>12</v>
      </c>
      <c r="H24" s="98" t="s">
        <v>63</v>
      </c>
      <c r="J24" s="34"/>
      <c r="K24" s="13"/>
      <c r="L24" s="34"/>
      <c r="M24" s="34"/>
      <c r="N24" s="34">
        <f t="shared" si="0"/>
        <v>0</v>
      </c>
      <c r="O24" s="34"/>
      <c r="P24" s="34"/>
      <c r="Q24" s="34"/>
      <c r="R24" s="34"/>
    </row>
    <row r="25" spans="1:18" s="7" customFormat="1" ht="12.75" hidden="1" customHeight="1" x14ac:dyDescent="0.2">
      <c r="A25" s="75" t="s">
        <v>142</v>
      </c>
      <c r="B25" s="97"/>
      <c r="C25" s="97"/>
      <c r="E25" s="98">
        <v>5</v>
      </c>
      <c r="F25" s="99" t="s">
        <v>7</v>
      </c>
      <c r="G25" s="98" t="s">
        <v>12</v>
      </c>
      <c r="H25" s="98" t="s">
        <v>44</v>
      </c>
      <c r="J25" s="34"/>
      <c r="K25" s="13"/>
      <c r="L25" s="34"/>
      <c r="M25" s="34"/>
      <c r="N25" s="34">
        <f t="shared" si="0"/>
        <v>0</v>
      </c>
      <c r="O25" s="34"/>
      <c r="P25" s="34"/>
      <c r="Q25" s="34"/>
      <c r="R25" s="34"/>
    </row>
    <row r="26" spans="1:18" s="7" customFormat="1" ht="12.75" hidden="1" customHeight="1" x14ac:dyDescent="0.2">
      <c r="A26" s="75" t="s">
        <v>143</v>
      </c>
      <c r="B26" s="97"/>
      <c r="C26" s="97"/>
      <c r="D26" s="98"/>
      <c r="E26" s="98">
        <v>5</v>
      </c>
      <c r="F26" s="99" t="s">
        <v>7</v>
      </c>
      <c r="G26" s="98" t="s">
        <v>12</v>
      </c>
      <c r="H26" s="98" t="s">
        <v>59</v>
      </c>
      <c r="J26" s="34"/>
      <c r="K26" s="13"/>
      <c r="L26" s="34"/>
      <c r="M26" s="34"/>
      <c r="N26" s="34">
        <f t="shared" si="0"/>
        <v>0</v>
      </c>
      <c r="O26" s="34"/>
      <c r="P26" s="34"/>
      <c r="Q26" s="34"/>
      <c r="R26" s="34"/>
    </row>
    <row r="27" spans="1:18" s="7" customFormat="1" ht="12.75" hidden="1" customHeight="1" x14ac:dyDescent="0.2">
      <c r="A27" s="75" t="s">
        <v>18</v>
      </c>
      <c r="B27" s="97"/>
      <c r="C27" s="97"/>
      <c r="D27" s="98"/>
      <c r="E27" s="98">
        <v>5</v>
      </c>
      <c r="F27" s="99" t="s">
        <v>7</v>
      </c>
      <c r="G27" s="98" t="s">
        <v>12</v>
      </c>
      <c r="H27" s="98" t="s">
        <v>19</v>
      </c>
      <c r="J27" s="34"/>
      <c r="K27" s="13"/>
      <c r="L27" s="34"/>
      <c r="M27" s="34"/>
      <c r="N27" s="34">
        <f t="shared" si="0"/>
        <v>0</v>
      </c>
      <c r="O27" s="34"/>
      <c r="P27" s="34"/>
      <c r="Q27" s="34"/>
      <c r="R27" s="34"/>
    </row>
    <row r="28" spans="1:18" s="7" customFormat="1" ht="12.75" hidden="1" customHeight="1" x14ac:dyDescent="0.2">
      <c r="A28" s="75" t="s">
        <v>21</v>
      </c>
      <c r="B28" s="97"/>
      <c r="C28" s="97"/>
      <c r="D28" s="98"/>
      <c r="E28" s="98">
        <v>5</v>
      </c>
      <c r="F28" s="99" t="s">
        <v>7</v>
      </c>
      <c r="G28" s="98" t="s">
        <v>12</v>
      </c>
      <c r="H28" s="98" t="s">
        <v>101</v>
      </c>
      <c r="J28" s="34"/>
      <c r="K28" s="13"/>
      <c r="L28" s="34"/>
      <c r="M28" s="34"/>
      <c r="N28" s="34">
        <f t="shared" si="0"/>
        <v>0</v>
      </c>
      <c r="O28" s="34"/>
      <c r="P28" s="34"/>
      <c r="Q28" s="34"/>
      <c r="R28" s="34"/>
    </row>
    <row r="29" spans="1:18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34"/>
      <c r="K29" s="13"/>
      <c r="L29" s="34"/>
      <c r="M29" s="34"/>
      <c r="N29" s="34"/>
      <c r="O29" s="34"/>
      <c r="Q29" s="34"/>
      <c r="R29" s="34"/>
    </row>
    <row r="30" spans="1:18" s="7" customFormat="1" ht="12.75" hidden="1" customHeight="1" x14ac:dyDescent="0.2">
      <c r="A30" s="75" t="s">
        <v>144</v>
      </c>
      <c r="B30" s="97"/>
      <c r="C30" s="97"/>
      <c r="D30" s="98"/>
      <c r="E30" s="260" t="s">
        <v>369</v>
      </c>
      <c r="F30" s="260"/>
      <c r="G30" s="260"/>
      <c r="H30" s="260"/>
      <c r="J30" s="34"/>
      <c r="K30" s="34"/>
      <c r="L30" s="34"/>
      <c r="M30" s="34"/>
      <c r="N30" s="34">
        <f t="shared" si="0"/>
        <v>0</v>
      </c>
      <c r="O30" s="34"/>
      <c r="P30" s="34"/>
      <c r="Q30" s="34"/>
      <c r="R30" s="34"/>
    </row>
    <row r="31" spans="1:18" s="7" customFormat="1" ht="12.75" hidden="1" customHeight="1" x14ac:dyDescent="0.2">
      <c r="A31" s="75" t="s">
        <v>23</v>
      </c>
      <c r="B31" s="97"/>
      <c r="C31" s="97"/>
      <c r="D31" s="98"/>
      <c r="E31" s="260" t="s">
        <v>370</v>
      </c>
      <c r="F31" s="260"/>
      <c r="G31" s="260"/>
      <c r="H31" s="260"/>
      <c r="J31" s="34"/>
      <c r="K31" s="34"/>
      <c r="L31" s="34"/>
      <c r="M31" s="34"/>
      <c r="N31" s="34">
        <f t="shared" si="0"/>
        <v>0</v>
      </c>
      <c r="O31" s="34"/>
      <c r="P31" s="34"/>
      <c r="Q31" s="34"/>
      <c r="R31" s="3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2269796</v>
      </c>
      <c r="K32" s="34"/>
      <c r="L32" s="34"/>
      <c r="M32" s="34"/>
      <c r="N32" s="34">
        <f>P32-L32</f>
        <v>2357151</v>
      </c>
      <c r="O32" s="34"/>
      <c r="P32" s="34">
        <v>2357151</v>
      </c>
      <c r="Q32" s="34"/>
      <c r="R32" s="187">
        <f>1975200+509724</f>
        <v>2484924</v>
      </c>
    </row>
    <row r="33" spans="1:21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208000</v>
      </c>
      <c r="K33" s="34"/>
      <c r="L33" s="34"/>
      <c r="M33" s="34"/>
      <c r="N33" s="34">
        <f t="shared" si="0"/>
        <v>210000</v>
      </c>
      <c r="O33" s="34"/>
      <c r="P33" s="34">
        <v>210000</v>
      </c>
      <c r="Q33" s="34"/>
      <c r="R33" s="187">
        <f>75000+165000</f>
        <v>240000</v>
      </c>
    </row>
    <row r="34" spans="1:21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34">
        <v>2255936</v>
      </c>
      <c r="K34" s="13"/>
      <c r="L34" s="34">
        <v>2101208</v>
      </c>
      <c r="M34" s="34"/>
      <c r="N34" s="34">
        <f>P34-L34</f>
        <v>255943</v>
      </c>
      <c r="O34" s="34"/>
      <c r="P34" s="34">
        <v>2357151</v>
      </c>
      <c r="Q34" s="34"/>
      <c r="R34" s="187">
        <f>1975200+509724</f>
        <v>2484924</v>
      </c>
    </row>
    <row r="35" spans="1:21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3252037.79</v>
      </c>
      <c r="K35" s="34"/>
      <c r="L35" s="34">
        <v>1359271.98</v>
      </c>
      <c r="M35" s="34"/>
      <c r="N35" s="34">
        <f t="shared" si="0"/>
        <v>2035025.46</v>
      </c>
      <c r="O35" s="34"/>
      <c r="P35" s="34">
        <v>3394297.44</v>
      </c>
      <c r="Q35" s="34"/>
      <c r="R35" s="187">
        <f>2844288+734002.56</f>
        <v>3578290.56</v>
      </c>
    </row>
    <row r="36" spans="1:21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49200</v>
      </c>
      <c r="K36" s="34"/>
      <c r="L36" s="34">
        <v>22300</v>
      </c>
      <c r="M36" s="34"/>
      <c r="N36" s="34">
        <f t="shared" si="0"/>
        <v>28100</v>
      </c>
      <c r="O36" s="34"/>
      <c r="P36" s="34">
        <v>50400</v>
      </c>
      <c r="Q36" s="34"/>
      <c r="R36" s="187">
        <f>18000+39600</f>
        <v>57600</v>
      </c>
    </row>
    <row r="37" spans="1:21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221003.42</v>
      </c>
      <c r="K37" s="34"/>
      <c r="L37" s="34">
        <v>106441.8</v>
      </c>
      <c r="M37" s="34"/>
      <c r="N37" s="34">
        <f t="shared" si="0"/>
        <v>278190.12</v>
      </c>
      <c r="O37" s="34"/>
      <c r="P37" s="34">
        <v>384631.92</v>
      </c>
      <c r="Q37" s="34"/>
      <c r="R37" s="187">
        <f>364500+137625.48</f>
        <v>502125.48</v>
      </c>
    </row>
    <row r="38" spans="1:21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49166.27</v>
      </c>
      <c r="K38" s="34"/>
      <c r="L38" s="34">
        <v>22300</v>
      </c>
      <c r="M38" s="34"/>
      <c r="N38" s="34">
        <f t="shared" si="0"/>
        <v>28100</v>
      </c>
      <c r="O38" s="34"/>
      <c r="P38" s="34">
        <v>50400</v>
      </c>
      <c r="Q38" s="34"/>
      <c r="R38" s="187">
        <f>18000+39600</f>
        <v>57600</v>
      </c>
    </row>
    <row r="39" spans="1:21" s="7" customFormat="1" ht="12.75" hidden="1" customHeight="1" x14ac:dyDescent="0.2">
      <c r="A39" s="75" t="s">
        <v>146</v>
      </c>
      <c r="B39" s="97"/>
      <c r="C39" s="97"/>
      <c r="D39" s="98"/>
      <c r="E39" s="260" t="s">
        <v>371</v>
      </c>
      <c r="F39" s="260"/>
      <c r="G39" s="260"/>
      <c r="H39" s="260"/>
      <c r="J39" s="34"/>
      <c r="K39" s="34"/>
      <c r="L39" s="34"/>
      <c r="M39" s="34"/>
      <c r="N39" s="34">
        <f t="shared" si="0"/>
        <v>0</v>
      </c>
      <c r="O39" s="34"/>
      <c r="P39" s="34"/>
      <c r="Q39" s="34"/>
      <c r="R39" s="34"/>
    </row>
    <row r="40" spans="1:21" s="7" customFormat="1" ht="12.75" hidden="1" customHeight="1" x14ac:dyDescent="0.2">
      <c r="A40" s="75" t="s">
        <v>147</v>
      </c>
      <c r="B40" s="97"/>
      <c r="C40" s="97"/>
      <c r="D40" s="98"/>
      <c r="E40" s="260" t="s">
        <v>372</v>
      </c>
      <c r="F40" s="260"/>
      <c r="G40" s="260"/>
      <c r="H40" s="260"/>
      <c r="J40" s="34"/>
      <c r="K40" s="34"/>
      <c r="L40" s="34"/>
      <c r="M40" s="34"/>
      <c r="N40" s="34">
        <f t="shared" si="0"/>
        <v>0</v>
      </c>
      <c r="O40" s="34"/>
      <c r="P40" s="34"/>
      <c r="Q40" s="34"/>
      <c r="R40" s="34"/>
    </row>
    <row r="41" spans="1:21" s="7" customFormat="1" ht="1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34">
        <v>254694.43</v>
      </c>
      <c r="K41" s="34"/>
      <c r="L41" s="34"/>
      <c r="M41" s="34"/>
      <c r="N41" s="34">
        <f t="shared" si="0"/>
        <v>14569378.58</v>
      </c>
      <c r="O41" s="34"/>
      <c r="P41" s="34">
        <v>14569378.58</v>
      </c>
      <c r="Q41" s="34"/>
      <c r="R41" s="34"/>
      <c r="U41" s="7">
        <f>170000+75000</f>
        <v>245000</v>
      </c>
    </row>
    <row r="42" spans="1:21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1277279.77</v>
      </c>
      <c r="K42" s="34"/>
      <c r="L42" s="34"/>
      <c r="M42" s="34"/>
      <c r="N42" s="34">
        <f t="shared" si="0"/>
        <v>210000</v>
      </c>
      <c r="O42" s="34"/>
      <c r="P42" s="34">
        <v>210000</v>
      </c>
      <c r="Q42" s="34"/>
      <c r="R42" s="34">
        <f>75000+170000</f>
        <v>245000</v>
      </c>
    </row>
    <row r="43" spans="1:21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21" s="7" customFormat="1" ht="18.95" customHeight="1" x14ac:dyDescent="0.2">
      <c r="A44" s="58" t="s">
        <v>35</v>
      </c>
      <c r="B44" s="24"/>
      <c r="C44" s="24"/>
      <c r="J44" s="136">
        <f>SUM(J18:J43)</f>
        <v>39385675.510000005</v>
      </c>
      <c r="K44" s="137"/>
      <c r="L44" s="136">
        <f>SUM(L18:L43)</f>
        <v>16788849.039999999</v>
      </c>
      <c r="M44" s="34"/>
      <c r="N44" s="136">
        <f>SUM(N18:N43)</f>
        <v>38173606.899999999</v>
      </c>
      <c r="O44" s="34"/>
      <c r="P44" s="136">
        <f>SUM(P18:P43)</f>
        <v>54962455.939999998</v>
      </c>
      <c r="Q44" s="34"/>
      <c r="R44" s="136">
        <f>SUM(R18:R43)</f>
        <v>42844552.039999999</v>
      </c>
      <c r="U44" s="7">
        <v>42453010.25</v>
      </c>
    </row>
    <row r="45" spans="1:21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21" s="7" customFormat="1" ht="12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  <c r="U46" s="7">
        <f>U44-R44</f>
        <v>-391541.78999999911</v>
      </c>
    </row>
    <row r="47" spans="1:21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44"/>
      <c r="K47" s="44"/>
      <c r="L47" s="44">
        <v>40600</v>
      </c>
      <c r="M47" s="44"/>
      <c r="N47" s="44">
        <f t="shared" ref="N47:N109" si="1">P47-L47</f>
        <v>209400</v>
      </c>
      <c r="O47" s="44"/>
      <c r="P47" s="44">
        <v>250000</v>
      </c>
      <c r="Q47" s="44"/>
      <c r="R47" s="259">
        <v>250000</v>
      </c>
    </row>
    <row r="48" spans="1:21" s="7" customFormat="1" ht="12.75" hidden="1" customHeight="1" x14ac:dyDescent="0.2">
      <c r="A48" s="31" t="s">
        <v>37</v>
      </c>
      <c r="B48" s="97"/>
      <c r="C48" s="97"/>
      <c r="E48" s="30">
        <v>5</v>
      </c>
      <c r="F48" s="125" t="s">
        <v>12</v>
      </c>
      <c r="G48" s="30" t="s">
        <v>7</v>
      </c>
      <c r="H48" s="30" t="s">
        <v>10</v>
      </c>
      <c r="J48" s="44"/>
      <c r="K48" s="44"/>
      <c r="L48" s="44"/>
      <c r="M48" s="44"/>
      <c r="N48" s="44"/>
      <c r="O48" s="44"/>
      <c r="P48" s="44"/>
      <c r="Q48" s="44"/>
      <c r="R48" s="44"/>
    </row>
    <row r="49" spans="1:18" s="7" customFormat="1" ht="15" customHeight="1" x14ac:dyDescent="0.2">
      <c r="A49" s="31" t="s">
        <v>38</v>
      </c>
      <c r="B49" s="97"/>
      <c r="C49" s="97"/>
      <c r="E49" s="261" t="s">
        <v>331</v>
      </c>
      <c r="F49" s="261"/>
      <c r="G49" s="261"/>
      <c r="H49" s="261"/>
      <c r="J49" s="44">
        <v>20480</v>
      </c>
      <c r="K49" s="44"/>
      <c r="L49" s="44">
        <v>124101</v>
      </c>
      <c r="M49" s="44"/>
      <c r="N49" s="44">
        <f t="shared" si="1"/>
        <v>2375899</v>
      </c>
      <c r="O49" s="44"/>
      <c r="P49" s="44">
        <v>2500000</v>
      </c>
      <c r="Q49" s="44"/>
      <c r="R49" s="44">
        <v>2500000</v>
      </c>
    </row>
    <row r="50" spans="1:18" s="7" customFormat="1" ht="12.75" hidden="1" customHeight="1" x14ac:dyDescent="0.2">
      <c r="A50" s="31" t="s">
        <v>141</v>
      </c>
      <c r="B50" s="97"/>
      <c r="C50" s="97"/>
      <c r="D50" s="98"/>
      <c r="E50" s="261" t="s">
        <v>373</v>
      </c>
      <c r="F50" s="261"/>
      <c r="G50" s="261"/>
      <c r="H50" s="261"/>
      <c r="J50" s="44"/>
      <c r="K50" s="44"/>
      <c r="L50" s="44"/>
      <c r="M50" s="44"/>
      <c r="N50" s="44">
        <f t="shared" si="1"/>
        <v>0</v>
      </c>
      <c r="O50" s="44"/>
      <c r="P50" s="44"/>
      <c r="Q50" s="44"/>
      <c r="R50" s="44"/>
    </row>
    <row r="51" spans="1:18" s="7" customFormat="1" ht="12.75" hidden="1" customHeight="1" x14ac:dyDescent="0.2">
      <c r="A51" s="31" t="s">
        <v>40</v>
      </c>
      <c r="B51" s="97"/>
      <c r="C51" s="97"/>
      <c r="D51" s="98"/>
      <c r="E51" s="261" t="s">
        <v>374</v>
      </c>
      <c r="F51" s="261"/>
      <c r="G51" s="261"/>
      <c r="H51" s="261"/>
      <c r="J51" s="44"/>
      <c r="K51" s="44"/>
      <c r="L51" s="44"/>
      <c r="M51" s="44"/>
      <c r="N51" s="44">
        <f t="shared" si="1"/>
        <v>0</v>
      </c>
      <c r="O51" s="44"/>
      <c r="P51" s="44"/>
      <c r="Q51" s="44"/>
      <c r="R51" s="44"/>
    </row>
    <row r="52" spans="1:18" s="7" customFormat="1" ht="12.75" hidden="1" customHeight="1" x14ac:dyDescent="0.2">
      <c r="A52" s="31" t="s">
        <v>41</v>
      </c>
      <c r="B52" s="97"/>
      <c r="C52" s="97"/>
      <c r="D52" s="98"/>
      <c r="E52" s="261" t="s">
        <v>375</v>
      </c>
      <c r="F52" s="261"/>
      <c r="G52" s="261"/>
      <c r="H52" s="261"/>
      <c r="J52" s="44"/>
      <c r="K52" s="44"/>
      <c r="L52" s="44"/>
      <c r="M52" s="44"/>
      <c r="N52" s="44">
        <f t="shared" si="1"/>
        <v>0</v>
      </c>
      <c r="O52" s="44"/>
      <c r="P52" s="44"/>
      <c r="Q52" s="44"/>
      <c r="R52" s="44"/>
    </row>
    <row r="53" spans="1:18" s="7" customFormat="1" ht="12.75" hidden="1" customHeight="1" x14ac:dyDescent="0.2">
      <c r="A53" s="31" t="s">
        <v>42</v>
      </c>
      <c r="B53" s="97"/>
      <c r="C53" s="97"/>
      <c r="D53" s="98"/>
      <c r="E53" s="261" t="s">
        <v>376</v>
      </c>
      <c r="F53" s="261"/>
      <c r="G53" s="261"/>
      <c r="H53" s="261"/>
      <c r="J53" s="44"/>
      <c r="K53" s="44"/>
      <c r="L53" s="44"/>
      <c r="M53" s="44"/>
      <c r="N53" s="44">
        <f t="shared" si="1"/>
        <v>0</v>
      </c>
      <c r="O53" s="44"/>
      <c r="P53" s="44"/>
      <c r="Q53" s="44"/>
      <c r="R53" s="44"/>
    </row>
    <row r="54" spans="1:18" s="7" customFormat="1" ht="12.75" hidden="1" customHeight="1" x14ac:dyDescent="0.2">
      <c r="A54" s="31" t="s">
        <v>87</v>
      </c>
      <c r="B54" s="97"/>
      <c r="C54" s="97"/>
      <c r="E54" s="261" t="s">
        <v>377</v>
      </c>
      <c r="F54" s="261"/>
      <c r="G54" s="261"/>
      <c r="H54" s="261"/>
      <c r="J54" s="44"/>
      <c r="K54" s="44"/>
      <c r="L54" s="44"/>
      <c r="M54" s="44"/>
      <c r="N54" s="44">
        <f t="shared" si="1"/>
        <v>0</v>
      </c>
      <c r="O54" s="44"/>
      <c r="P54" s="44"/>
      <c r="Q54" s="44"/>
      <c r="R54" s="44"/>
    </row>
    <row r="55" spans="1:18" s="7" customFormat="1" ht="12.75" hidden="1" customHeight="1" x14ac:dyDescent="0.2">
      <c r="A55" s="31" t="s">
        <v>149</v>
      </c>
      <c r="B55" s="97"/>
      <c r="C55" s="97"/>
      <c r="D55" s="98"/>
      <c r="E55" s="261" t="s">
        <v>378</v>
      </c>
      <c r="F55" s="261"/>
      <c r="G55" s="261"/>
      <c r="H55" s="261"/>
      <c r="J55" s="44"/>
      <c r="K55" s="44"/>
      <c r="L55" s="44"/>
      <c r="M55" s="44"/>
      <c r="N55" s="44">
        <f t="shared" si="1"/>
        <v>0</v>
      </c>
      <c r="O55" s="44"/>
      <c r="P55" s="44"/>
      <c r="Q55" s="44"/>
      <c r="R55" s="44"/>
    </row>
    <row r="56" spans="1:18" s="7" customFormat="1" ht="18" hidden="1" customHeight="1" x14ac:dyDescent="0.2">
      <c r="A56" s="31" t="s">
        <v>150</v>
      </c>
      <c r="B56" s="97"/>
      <c r="C56" s="97"/>
      <c r="D56" s="98"/>
      <c r="E56" s="261" t="s">
        <v>379</v>
      </c>
      <c r="F56" s="261"/>
      <c r="G56" s="261"/>
      <c r="H56" s="261"/>
      <c r="J56" s="44"/>
      <c r="K56" s="44"/>
      <c r="L56" s="44"/>
      <c r="M56" s="44"/>
      <c r="N56" s="44">
        <f t="shared" si="1"/>
        <v>0</v>
      </c>
      <c r="O56" s="44"/>
      <c r="P56" s="44"/>
      <c r="Q56" s="44"/>
      <c r="R56" s="44"/>
    </row>
    <row r="57" spans="1:18" s="7" customFormat="1" ht="15" customHeight="1" x14ac:dyDescent="0.2">
      <c r="A57" s="31" t="s">
        <v>43</v>
      </c>
      <c r="B57" s="97"/>
      <c r="C57" s="97"/>
      <c r="D57" s="98"/>
      <c r="E57" s="261" t="s">
        <v>335</v>
      </c>
      <c r="F57" s="261"/>
      <c r="G57" s="261"/>
      <c r="H57" s="261"/>
      <c r="J57" s="44">
        <v>1993384.37</v>
      </c>
      <c r="K57" s="44"/>
      <c r="L57" s="44">
        <v>917981.93</v>
      </c>
      <c r="M57" s="44"/>
      <c r="N57" s="44">
        <f t="shared" si="1"/>
        <v>1891000</v>
      </c>
      <c r="O57" s="44"/>
      <c r="P57" s="44">
        <v>2808981.93</v>
      </c>
      <c r="Q57" s="44"/>
      <c r="R57" s="44">
        <v>4320000</v>
      </c>
    </row>
    <row r="58" spans="1:18" s="7" customFormat="1" ht="12.75" hidden="1" customHeight="1" x14ac:dyDescent="0.2">
      <c r="A58" s="31" t="s">
        <v>151</v>
      </c>
      <c r="B58" s="97"/>
      <c r="C58" s="97"/>
      <c r="D58" s="98"/>
      <c r="E58" s="261" t="s">
        <v>380</v>
      </c>
      <c r="F58" s="261"/>
      <c r="G58" s="261"/>
      <c r="H58" s="261"/>
      <c r="J58" s="44"/>
      <c r="K58" s="44"/>
      <c r="L58" s="44"/>
      <c r="M58" s="44"/>
      <c r="N58" s="44">
        <f t="shared" si="1"/>
        <v>0</v>
      </c>
      <c r="O58" s="44"/>
      <c r="P58" s="44"/>
      <c r="Q58" s="44"/>
      <c r="R58" s="44"/>
    </row>
    <row r="59" spans="1:18" s="7" customFormat="1" ht="12.75" hidden="1" customHeight="1" x14ac:dyDescent="0.2">
      <c r="A59" s="31" t="s">
        <v>152</v>
      </c>
      <c r="B59" s="97"/>
      <c r="C59" s="97"/>
      <c r="D59" s="98"/>
      <c r="E59" s="261" t="s">
        <v>381</v>
      </c>
      <c r="F59" s="261"/>
      <c r="G59" s="261"/>
      <c r="H59" s="261"/>
      <c r="J59" s="44"/>
      <c r="K59" s="44"/>
      <c r="L59" s="44"/>
      <c r="M59" s="44"/>
      <c r="N59" s="44">
        <f t="shared" si="1"/>
        <v>0</v>
      </c>
      <c r="O59" s="44"/>
      <c r="P59" s="44"/>
      <c r="Q59" s="44"/>
      <c r="R59" s="44"/>
    </row>
    <row r="60" spans="1:18" s="7" customFormat="1" ht="12.75" hidden="1" customHeight="1" x14ac:dyDescent="0.2">
      <c r="A60" s="31" t="s">
        <v>45</v>
      </c>
      <c r="B60" s="97"/>
      <c r="C60" s="97"/>
      <c r="D60" s="98"/>
      <c r="E60" s="261" t="s">
        <v>382</v>
      </c>
      <c r="F60" s="261"/>
      <c r="G60" s="261"/>
      <c r="H60" s="261"/>
      <c r="J60" s="44"/>
      <c r="K60" s="44"/>
      <c r="L60" s="44"/>
      <c r="M60" s="44"/>
      <c r="N60" s="44">
        <f t="shared" si="1"/>
        <v>0</v>
      </c>
      <c r="O60" s="44"/>
      <c r="P60" s="44"/>
      <c r="Q60" s="44"/>
      <c r="R60" s="44"/>
    </row>
    <row r="61" spans="1:18" s="7" customFormat="1" ht="12.75" hidden="1" customHeight="1" x14ac:dyDescent="0.2">
      <c r="A61" s="31" t="s">
        <v>153</v>
      </c>
      <c r="B61" s="97"/>
      <c r="C61" s="97"/>
      <c r="E61" s="261" t="s">
        <v>383</v>
      </c>
      <c r="F61" s="261"/>
      <c r="G61" s="261"/>
      <c r="H61" s="261"/>
      <c r="J61" s="44"/>
      <c r="K61" s="44"/>
      <c r="L61" s="44"/>
      <c r="M61" s="44"/>
      <c r="N61" s="44">
        <f t="shared" si="1"/>
        <v>0</v>
      </c>
      <c r="O61" s="44"/>
      <c r="P61" s="44"/>
      <c r="Q61" s="44"/>
      <c r="R61" s="44"/>
    </row>
    <row r="62" spans="1:18" s="7" customFormat="1" ht="12.75" hidden="1" customHeight="1" x14ac:dyDescent="0.2">
      <c r="A62" s="31" t="s">
        <v>50</v>
      </c>
      <c r="B62" s="97"/>
      <c r="C62" s="97"/>
      <c r="D62" s="98"/>
      <c r="E62" s="261" t="s">
        <v>384</v>
      </c>
      <c r="F62" s="261"/>
      <c r="G62" s="261"/>
      <c r="H62" s="261"/>
      <c r="J62" s="44"/>
      <c r="K62" s="44"/>
      <c r="L62" s="44"/>
      <c r="M62" s="44"/>
      <c r="N62" s="44">
        <f t="shared" si="1"/>
        <v>0</v>
      </c>
      <c r="O62" s="44"/>
      <c r="P62" s="44"/>
      <c r="Q62" s="44"/>
      <c r="R62" s="44"/>
    </row>
    <row r="63" spans="1:18" s="7" customFormat="1" ht="15" customHeight="1" x14ac:dyDescent="0.2">
      <c r="A63" s="31" t="s">
        <v>47</v>
      </c>
      <c r="B63" s="97"/>
      <c r="C63" s="97"/>
      <c r="E63" s="261" t="s">
        <v>337</v>
      </c>
      <c r="F63" s="261"/>
      <c r="G63" s="261"/>
      <c r="H63" s="261"/>
      <c r="J63" s="44"/>
      <c r="K63" s="44"/>
      <c r="L63" s="44"/>
      <c r="M63" s="44"/>
      <c r="N63" s="44">
        <f t="shared" si="1"/>
        <v>50000</v>
      </c>
      <c r="O63" s="44"/>
      <c r="P63" s="44">
        <v>50000</v>
      </c>
      <c r="Q63" s="44"/>
      <c r="R63" s="44">
        <v>50000</v>
      </c>
    </row>
    <row r="64" spans="1:18" s="7" customFormat="1" ht="12.75" hidden="1" customHeight="1" x14ac:dyDescent="0.2">
      <c r="A64" s="31" t="s">
        <v>49</v>
      </c>
      <c r="B64" s="97"/>
      <c r="C64" s="97"/>
      <c r="D64" s="98"/>
      <c r="E64" s="261" t="s">
        <v>385</v>
      </c>
      <c r="F64" s="261"/>
      <c r="G64" s="261"/>
      <c r="H64" s="261"/>
      <c r="J64" s="44"/>
      <c r="K64" s="44"/>
      <c r="L64" s="44"/>
      <c r="M64" s="44"/>
      <c r="N64" s="44">
        <f t="shared" si="1"/>
        <v>0</v>
      </c>
      <c r="O64" s="44"/>
      <c r="P64" s="44"/>
      <c r="Q64" s="44"/>
      <c r="R64" s="44"/>
    </row>
    <row r="65" spans="1:18" s="7" customFormat="1" ht="12.75" hidden="1" customHeight="1" x14ac:dyDescent="0.2">
      <c r="A65" s="31" t="s">
        <v>51</v>
      </c>
      <c r="B65" s="97"/>
      <c r="C65" s="97"/>
      <c r="D65" s="98"/>
      <c r="E65" s="261" t="s">
        <v>386</v>
      </c>
      <c r="F65" s="261"/>
      <c r="G65" s="261"/>
      <c r="H65" s="261"/>
      <c r="J65" s="44"/>
      <c r="K65" s="44"/>
      <c r="L65" s="44"/>
      <c r="M65" s="44"/>
      <c r="N65" s="44">
        <f t="shared" si="1"/>
        <v>0</v>
      </c>
      <c r="O65" s="44"/>
      <c r="P65" s="44"/>
      <c r="Q65" s="44"/>
      <c r="R65" s="44"/>
    </row>
    <row r="66" spans="1:18" s="7" customFormat="1" ht="12.75" hidden="1" customHeight="1" x14ac:dyDescent="0.2">
      <c r="A66" s="31" t="s">
        <v>47</v>
      </c>
      <c r="B66" s="97"/>
      <c r="C66" s="97"/>
      <c r="D66" s="98"/>
      <c r="E66" s="261" t="s">
        <v>387</v>
      </c>
      <c r="F66" s="261"/>
      <c r="G66" s="261"/>
      <c r="H66" s="261"/>
      <c r="J66" s="44"/>
      <c r="K66" s="44"/>
      <c r="L66" s="44"/>
      <c r="M66" s="44"/>
      <c r="N66" s="44">
        <f t="shared" si="1"/>
        <v>0</v>
      </c>
      <c r="O66" s="44"/>
      <c r="P66" s="44"/>
      <c r="Q66" s="44"/>
      <c r="R66" s="44"/>
    </row>
    <row r="67" spans="1:18" s="7" customFormat="1" ht="12.75" hidden="1" customHeight="1" x14ac:dyDescent="0.2">
      <c r="A67" s="31" t="s">
        <v>52</v>
      </c>
      <c r="B67" s="97"/>
      <c r="C67" s="97"/>
      <c r="E67" s="261" t="s">
        <v>388</v>
      </c>
      <c r="F67" s="261"/>
      <c r="G67" s="261"/>
      <c r="H67" s="261"/>
      <c r="J67" s="44"/>
      <c r="K67" s="44"/>
      <c r="L67" s="44"/>
      <c r="M67" s="44"/>
      <c r="N67" s="44">
        <f t="shared" si="1"/>
        <v>0</v>
      </c>
      <c r="O67" s="44"/>
      <c r="P67" s="44"/>
      <c r="Q67" s="44"/>
      <c r="R67" s="44"/>
    </row>
    <row r="68" spans="1:18" s="7" customFormat="1" ht="15" customHeight="1" x14ac:dyDescent="0.2">
      <c r="A68" s="31" t="s">
        <v>54</v>
      </c>
      <c r="B68" s="97"/>
      <c r="C68" s="97"/>
      <c r="E68" s="261" t="s">
        <v>339</v>
      </c>
      <c r="F68" s="261"/>
      <c r="G68" s="261"/>
      <c r="H68" s="261"/>
      <c r="J68" s="44"/>
      <c r="K68" s="44"/>
      <c r="L68" s="44"/>
      <c r="M68" s="44"/>
      <c r="N68" s="44">
        <f t="shared" si="1"/>
        <v>30000</v>
      </c>
      <c r="O68" s="44"/>
      <c r="P68" s="44">
        <v>30000</v>
      </c>
      <c r="Q68" s="44"/>
      <c r="R68" s="44">
        <v>30000</v>
      </c>
    </row>
    <row r="69" spans="1:18" s="7" customFormat="1" ht="12.75" hidden="1" customHeight="1" x14ac:dyDescent="0.2">
      <c r="A69" s="31" t="s">
        <v>55</v>
      </c>
      <c r="B69" s="97"/>
      <c r="C69" s="97"/>
      <c r="E69" s="261" t="s">
        <v>389</v>
      </c>
      <c r="F69" s="261"/>
      <c r="G69" s="261"/>
      <c r="H69" s="261"/>
      <c r="J69" s="44"/>
      <c r="K69" s="44"/>
      <c r="L69" s="44"/>
      <c r="M69" s="44"/>
      <c r="N69" s="44">
        <f t="shared" si="1"/>
        <v>0</v>
      </c>
      <c r="O69" s="44"/>
      <c r="P69" s="44"/>
      <c r="Q69" s="44"/>
      <c r="R69" s="44"/>
    </row>
    <row r="70" spans="1:18" s="7" customFormat="1" ht="12.75" hidden="1" customHeight="1" x14ac:dyDescent="0.2">
      <c r="A70" s="31" t="s">
        <v>56</v>
      </c>
      <c r="B70" s="97"/>
      <c r="C70" s="97"/>
      <c r="E70" s="261" t="s">
        <v>390</v>
      </c>
      <c r="F70" s="261"/>
      <c r="G70" s="261"/>
      <c r="H70" s="261"/>
      <c r="J70" s="44"/>
      <c r="K70" s="44"/>
      <c r="L70" s="44"/>
      <c r="M70" s="44"/>
      <c r="N70" s="44">
        <f t="shared" si="1"/>
        <v>0</v>
      </c>
      <c r="O70" s="44"/>
      <c r="P70" s="44"/>
      <c r="Q70" s="44"/>
      <c r="R70" s="44"/>
    </row>
    <row r="71" spans="1:18" s="7" customFormat="1" ht="12.75" hidden="1" customHeight="1" x14ac:dyDescent="0.2">
      <c r="A71" s="31" t="s">
        <v>65</v>
      </c>
      <c r="B71" s="97"/>
      <c r="C71" s="97"/>
      <c r="E71" s="261" t="s">
        <v>391</v>
      </c>
      <c r="F71" s="261"/>
      <c r="G71" s="261"/>
      <c r="H71" s="261"/>
      <c r="J71" s="44"/>
      <c r="K71" s="44"/>
      <c r="L71" s="44"/>
      <c r="M71" s="44"/>
      <c r="N71" s="44">
        <f t="shared" si="1"/>
        <v>0</v>
      </c>
      <c r="O71" s="44"/>
      <c r="P71" s="44"/>
      <c r="Q71" s="44"/>
      <c r="R71" s="44"/>
    </row>
    <row r="72" spans="1:18" s="7" customFormat="1" ht="12.75" hidden="1" customHeight="1" x14ac:dyDescent="0.2">
      <c r="A72" s="31" t="s">
        <v>60</v>
      </c>
      <c r="B72" s="97"/>
      <c r="C72" s="97"/>
      <c r="E72" s="261" t="s">
        <v>392</v>
      </c>
      <c r="F72" s="261"/>
      <c r="G72" s="261"/>
      <c r="H72" s="261"/>
      <c r="J72" s="44"/>
      <c r="K72" s="44"/>
      <c r="L72" s="44"/>
      <c r="M72" s="44"/>
      <c r="N72" s="44">
        <f t="shared" si="1"/>
        <v>0</v>
      </c>
      <c r="O72" s="44"/>
      <c r="P72" s="44"/>
      <c r="Q72" s="44"/>
      <c r="R72" s="44"/>
    </row>
    <row r="73" spans="1:18" s="7" customFormat="1" ht="12.75" hidden="1" customHeight="1" x14ac:dyDescent="0.2">
      <c r="A73" s="31" t="s">
        <v>61</v>
      </c>
      <c r="B73" s="97"/>
      <c r="C73" s="97"/>
      <c r="E73" s="261" t="s">
        <v>393</v>
      </c>
      <c r="F73" s="261"/>
      <c r="G73" s="261"/>
      <c r="H73" s="261"/>
      <c r="J73" s="44"/>
      <c r="K73" s="44"/>
      <c r="L73" s="44"/>
      <c r="M73" s="44"/>
      <c r="N73" s="44">
        <f t="shared" si="1"/>
        <v>0</v>
      </c>
      <c r="O73" s="44"/>
      <c r="P73" s="44"/>
      <c r="Q73" s="44"/>
      <c r="R73" s="44"/>
    </row>
    <row r="74" spans="1:18" s="7" customFormat="1" ht="12.75" hidden="1" customHeight="1" x14ac:dyDescent="0.2">
      <c r="A74" s="31" t="s">
        <v>154</v>
      </c>
      <c r="B74" s="97"/>
      <c r="C74" s="97"/>
      <c r="E74" s="261" t="s">
        <v>394</v>
      </c>
      <c r="F74" s="261"/>
      <c r="G74" s="261"/>
      <c r="H74" s="261"/>
      <c r="J74" s="44"/>
      <c r="K74" s="44"/>
      <c r="L74" s="44"/>
      <c r="M74" s="44"/>
      <c r="N74" s="44">
        <f t="shared" si="1"/>
        <v>0</v>
      </c>
      <c r="O74" s="44"/>
      <c r="P74" s="44"/>
      <c r="Q74" s="44"/>
      <c r="R74" s="44"/>
    </row>
    <row r="75" spans="1:18" s="7" customFormat="1" ht="12.75" hidden="1" customHeight="1" x14ac:dyDescent="0.2">
      <c r="A75" s="31" t="s">
        <v>155</v>
      </c>
      <c r="B75" s="97"/>
      <c r="C75" s="97"/>
      <c r="E75" s="261" t="s">
        <v>395</v>
      </c>
      <c r="F75" s="261"/>
      <c r="G75" s="261"/>
      <c r="H75" s="261"/>
      <c r="J75" s="44"/>
      <c r="K75" s="44"/>
      <c r="L75" s="44"/>
      <c r="M75" s="44"/>
      <c r="N75" s="44">
        <f t="shared" si="1"/>
        <v>0</v>
      </c>
      <c r="O75" s="44"/>
      <c r="P75" s="44"/>
      <c r="Q75" s="44"/>
      <c r="R75" s="44"/>
    </row>
    <row r="76" spans="1:18" s="7" customFormat="1" ht="12.75" hidden="1" customHeight="1" x14ac:dyDescent="0.2">
      <c r="A76" s="31" t="s">
        <v>62</v>
      </c>
      <c r="B76" s="97"/>
      <c r="C76" s="97"/>
      <c r="E76" s="261" t="s">
        <v>396</v>
      </c>
      <c r="F76" s="261"/>
      <c r="G76" s="261"/>
      <c r="H76" s="261"/>
      <c r="J76" s="44"/>
      <c r="K76" s="44"/>
      <c r="L76" s="44"/>
      <c r="M76" s="44"/>
      <c r="N76" s="44">
        <f t="shared" si="1"/>
        <v>0</v>
      </c>
      <c r="O76" s="44"/>
      <c r="P76" s="44"/>
      <c r="Q76" s="44"/>
      <c r="R76" s="44"/>
    </row>
    <row r="77" spans="1:18" s="7" customFormat="1" ht="12.75" hidden="1" customHeight="1" x14ac:dyDescent="0.2">
      <c r="A77" s="31" t="s">
        <v>156</v>
      </c>
      <c r="B77" s="97"/>
      <c r="C77" s="97"/>
      <c r="E77" s="261" t="s">
        <v>397</v>
      </c>
      <c r="F77" s="261"/>
      <c r="G77" s="261"/>
      <c r="H77" s="261"/>
      <c r="J77" s="44"/>
      <c r="K77" s="44"/>
      <c r="L77" s="44"/>
      <c r="M77" s="44"/>
      <c r="N77" s="44">
        <f t="shared" si="1"/>
        <v>0</v>
      </c>
      <c r="O77" s="44"/>
      <c r="P77" s="44"/>
      <c r="Q77" s="44"/>
      <c r="R77" s="44"/>
    </row>
    <row r="78" spans="1:18" s="7" customFormat="1" ht="12.75" hidden="1" customHeight="1" x14ac:dyDescent="0.2">
      <c r="A78" s="31" t="s">
        <v>65</v>
      </c>
      <c r="B78" s="97"/>
      <c r="C78" s="97"/>
      <c r="E78" s="261" t="s">
        <v>340</v>
      </c>
      <c r="F78" s="261"/>
      <c r="G78" s="261"/>
      <c r="H78" s="261"/>
      <c r="J78" s="44"/>
      <c r="K78" s="44"/>
      <c r="L78" s="44"/>
      <c r="M78" s="44"/>
      <c r="N78" s="44">
        <f t="shared" si="1"/>
        <v>0</v>
      </c>
      <c r="O78" s="44"/>
      <c r="P78" s="44"/>
      <c r="Q78" s="44"/>
      <c r="R78" s="44"/>
    </row>
    <row r="79" spans="1:18" s="7" customFormat="1" ht="12.75" hidden="1" customHeight="1" x14ac:dyDescent="0.2">
      <c r="A79" s="31" t="s">
        <v>67</v>
      </c>
      <c r="B79" s="97"/>
      <c r="C79" s="97"/>
      <c r="E79" s="261" t="s">
        <v>398</v>
      </c>
      <c r="F79" s="261"/>
      <c r="G79" s="261"/>
      <c r="H79" s="261"/>
      <c r="J79" s="44"/>
      <c r="K79" s="44"/>
      <c r="L79" s="44"/>
      <c r="M79" s="44"/>
      <c r="N79" s="44">
        <f t="shared" si="1"/>
        <v>0</v>
      </c>
      <c r="O79" s="44"/>
      <c r="P79" s="44"/>
      <c r="Q79" s="44"/>
      <c r="R79" s="44"/>
    </row>
    <row r="80" spans="1:18" s="7" customFormat="1" ht="12.75" hidden="1" customHeight="1" x14ac:dyDescent="0.2">
      <c r="A80" s="31" t="s">
        <v>157</v>
      </c>
      <c r="B80" s="97"/>
      <c r="C80" s="97"/>
      <c r="E80" s="261" t="s">
        <v>399</v>
      </c>
      <c r="F80" s="261"/>
      <c r="G80" s="261"/>
      <c r="H80" s="261"/>
      <c r="J80" s="44"/>
      <c r="K80" s="44"/>
      <c r="L80" s="44"/>
      <c r="M80" s="44"/>
      <c r="N80" s="44">
        <f t="shared" si="1"/>
        <v>0</v>
      </c>
      <c r="O80" s="44"/>
      <c r="P80" s="44"/>
      <c r="Q80" s="44"/>
      <c r="R80" s="44"/>
    </row>
    <row r="81" spans="1:18" s="7" customFormat="1" ht="12.75" hidden="1" customHeight="1" x14ac:dyDescent="0.2">
      <c r="A81" s="31" t="s">
        <v>158</v>
      </c>
      <c r="B81" s="97"/>
      <c r="C81" s="97"/>
      <c r="E81" s="261" t="s">
        <v>400</v>
      </c>
      <c r="F81" s="261"/>
      <c r="G81" s="261"/>
      <c r="H81" s="261"/>
      <c r="J81" s="44"/>
      <c r="K81" s="44"/>
      <c r="L81" s="44"/>
      <c r="M81" s="44"/>
      <c r="N81" s="44">
        <f t="shared" si="1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68</v>
      </c>
      <c r="B82" s="97"/>
      <c r="C82" s="97"/>
      <c r="E82" s="261" t="s">
        <v>401</v>
      </c>
      <c r="F82" s="261"/>
      <c r="G82" s="261"/>
      <c r="H82" s="261"/>
      <c r="J82" s="44"/>
      <c r="K82" s="44"/>
      <c r="L82" s="44"/>
      <c r="M82" s="44"/>
      <c r="N82" s="44">
        <f t="shared" si="1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159</v>
      </c>
      <c r="B83" s="97"/>
      <c r="C83" s="97"/>
      <c r="E83" s="261" t="s">
        <v>402</v>
      </c>
      <c r="F83" s="261"/>
      <c r="G83" s="261"/>
      <c r="H83" s="261"/>
      <c r="J83" s="44"/>
      <c r="K83" s="44"/>
      <c r="L83" s="44"/>
      <c r="M83" s="44"/>
      <c r="N83" s="44">
        <f t="shared" si="1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160</v>
      </c>
      <c r="B84" s="97"/>
      <c r="C84" s="97"/>
      <c r="E84" s="261" t="s">
        <v>403</v>
      </c>
      <c r="F84" s="261"/>
      <c r="G84" s="261"/>
      <c r="H84" s="261"/>
      <c r="J84" s="44"/>
      <c r="K84" s="44"/>
      <c r="L84" s="44"/>
      <c r="M84" s="44"/>
      <c r="N84" s="44">
        <f t="shared" si="1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70</v>
      </c>
      <c r="B85" s="97"/>
      <c r="C85" s="97"/>
      <c r="E85" s="261" t="s">
        <v>404</v>
      </c>
      <c r="F85" s="261"/>
      <c r="G85" s="261"/>
      <c r="H85" s="261"/>
      <c r="J85" s="44"/>
      <c r="K85" s="44"/>
      <c r="L85" s="44"/>
      <c r="M85" s="44"/>
      <c r="N85" s="44">
        <f t="shared" si="1"/>
        <v>0</v>
      </c>
      <c r="O85" s="44"/>
      <c r="P85" s="44"/>
      <c r="Q85" s="44"/>
      <c r="R85" s="44"/>
    </row>
    <row r="86" spans="1:18" s="7" customFormat="1" ht="12.75" hidden="1" customHeight="1" x14ac:dyDescent="0.2">
      <c r="A86" s="31" t="s">
        <v>161</v>
      </c>
      <c r="B86" s="97"/>
      <c r="C86" s="97"/>
      <c r="E86" s="261" t="s">
        <v>405</v>
      </c>
      <c r="F86" s="261"/>
      <c r="G86" s="261"/>
      <c r="H86" s="261"/>
      <c r="J86" s="44"/>
      <c r="K86" s="44"/>
      <c r="L86" s="44"/>
      <c r="M86" s="44"/>
      <c r="N86" s="44">
        <f t="shared" si="1"/>
        <v>0</v>
      </c>
      <c r="O86" s="44"/>
      <c r="P86" s="44"/>
      <c r="Q86" s="44"/>
      <c r="R86" s="44"/>
    </row>
    <row r="87" spans="1:18" s="7" customFormat="1" ht="12.75" hidden="1" customHeight="1" x14ac:dyDescent="0.2">
      <c r="A87" s="31" t="s">
        <v>71</v>
      </c>
      <c r="B87" s="97"/>
      <c r="C87" s="97"/>
      <c r="E87" s="261" t="s">
        <v>406</v>
      </c>
      <c r="F87" s="261"/>
      <c r="G87" s="261"/>
      <c r="H87" s="261"/>
      <c r="J87" s="44"/>
      <c r="K87" s="44"/>
      <c r="L87" s="44"/>
      <c r="M87" s="44"/>
      <c r="N87" s="44">
        <f t="shared" si="1"/>
        <v>0</v>
      </c>
      <c r="O87" s="44"/>
      <c r="P87" s="44"/>
      <c r="Q87" s="44"/>
      <c r="R87" s="44"/>
    </row>
    <row r="88" spans="1:18" s="7" customFormat="1" ht="12.75" hidden="1" customHeight="1" x14ac:dyDescent="0.2">
      <c r="A88" s="31" t="s">
        <v>163</v>
      </c>
      <c r="B88" s="97"/>
      <c r="C88" s="97"/>
      <c r="E88" s="261" t="s">
        <v>341</v>
      </c>
      <c r="F88" s="261"/>
      <c r="G88" s="261"/>
      <c r="H88" s="261"/>
      <c r="J88" s="44"/>
      <c r="K88" s="44"/>
      <c r="L88" s="44"/>
      <c r="M88" s="44"/>
      <c r="N88" s="44">
        <f t="shared" si="1"/>
        <v>0</v>
      </c>
      <c r="O88" s="44"/>
      <c r="P88" s="44"/>
      <c r="Q88" s="44"/>
      <c r="R88" s="44"/>
    </row>
    <row r="89" spans="1:18" s="7" customFormat="1" ht="12.75" hidden="1" customHeight="1" x14ac:dyDescent="0.2">
      <c r="A89" s="31" t="s">
        <v>164</v>
      </c>
      <c r="B89" s="97"/>
      <c r="C89" s="97"/>
      <c r="E89" s="261" t="s">
        <v>407</v>
      </c>
      <c r="F89" s="261"/>
      <c r="G89" s="261"/>
      <c r="H89" s="261"/>
      <c r="J89" s="44"/>
      <c r="K89" s="44"/>
      <c r="L89" s="44"/>
      <c r="M89" s="44"/>
      <c r="N89" s="44">
        <f t="shared" si="1"/>
        <v>0</v>
      </c>
      <c r="O89" s="44"/>
      <c r="P89" s="44"/>
      <c r="Q89" s="44"/>
      <c r="R89" s="44"/>
    </row>
    <row r="90" spans="1:18" s="7" customFormat="1" ht="12.75" hidden="1" customHeight="1" x14ac:dyDescent="0.2">
      <c r="A90" s="31" t="s">
        <v>165</v>
      </c>
      <c r="B90" s="97"/>
      <c r="C90" s="97"/>
      <c r="E90" s="261" t="s">
        <v>408</v>
      </c>
      <c r="F90" s="261"/>
      <c r="G90" s="261"/>
      <c r="H90" s="261"/>
      <c r="J90" s="44"/>
      <c r="K90" s="44"/>
      <c r="L90" s="44"/>
      <c r="M90" s="44"/>
      <c r="N90" s="44">
        <f t="shared" si="1"/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166</v>
      </c>
      <c r="B91" s="97"/>
      <c r="C91" s="97"/>
      <c r="E91" s="261" t="s">
        <v>409</v>
      </c>
      <c r="F91" s="261"/>
      <c r="G91" s="261"/>
      <c r="H91" s="261"/>
      <c r="J91" s="44"/>
      <c r="K91" s="44"/>
      <c r="L91" s="44"/>
      <c r="M91" s="44"/>
      <c r="N91" s="44">
        <f t="shared" si="1"/>
        <v>0</v>
      </c>
      <c r="O91" s="44"/>
      <c r="P91" s="44"/>
      <c r="Q91" s="44"/>
      <c r="R91" s="44"/>
    </row>
    <row r="92" spans="1:18" s="7" customFormat="1" ht="12.75" hidden="1" customHeight="1" x14ac:dyDescent="0.2">
      <c r="A92" s="31" t="s">
        <v>167</v>
      </c>
      <c r="B92" s="97"/>
      <c r="C92" s="97"/>
      <c r="E92" s="261" t="s">
        <v>410</v>
      </c>
      <c r="F92" s="261"/>
      <c r="G92" s="261"/>
      <c r="H92" s="261"/>
      <c r="J92" s="44"/>
      <c r="K92" s="44"/>
      <c r="L92" s="44"/>
      <c r="M92" s="44"/>
      <c r="N92" s="44">
        <f t="shared" si="1"/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72</v>
      </c>
      <c r="B93" s="97"/>
      <c r="C93" s="97"/>
      <c r="E93" s="261" t="s">
        <v>411</v>
      </c>
      <c r="F93" s="261"/>
      <c r="G93" s="261"/>
      <c r="H93" s="261"/>
      <c r="J93" s="44"/>
      <c r="K93" s="44"/>
      <c r="L93" s="44"/>
      <c r="M93" s="44"/>
      <c r="N93" s="44">
        <f t="shared" si="1"/>
        <v>0</v>
      </c>
      <c r="O93" s="44"/>
      <c r="P93" s="44"/>
      <c r="Q93" s="44"/>
      <c r="R93" s="44"/>
    </row>
    <row r="94" spans="1:18" s="7" customFormat="1" ht="15" customHeight="1" x14ac:dyDescent="0.2">
      <c r="A94" s="31" t="s">
        <v>75</v>
      </c>
      <c r="B94" s="97"/>
      <c r="C94" s="97"/>
      <c r="E94" s="261" t="s">
        <v>412</v>
      </c>
      <c r="F94" s="261"/>
      <c r="G94" s="261"/>
      <c r="H94" s="261"/>
      <c r="J94" s="44">
        <v>402250.19</v>
      </c>
      <c r="K94" s="44"/>
      <c r="L94" s="44">
        <v>174129.74</v>
      </c>
      <c r="M94" s="44"/>
      <c r="N94" s="44">
        <f t="shared" ref="N94" si="2">P94-L94</f>
        <v>1825870.26</v>
      </c>
      <c r="O94" s="44"/>
      <c r="P94" s="44">
        <v>2000000</v>
      </c>
      <c r="Q94" s="44"/>
      <c r="R94" s="44">
        <v>2000000</v>
      </c>
    </row>
    <row r="95" spans="1:18" s="7" customFormat="1" ht="12.75" hidden="1" customHeight="1" x14ac:dyDescent="0.2">
      <c r="A95" s="31" t="s">
        <v>55</v>
      </c>
      <c r="B95" s="97"/>
      <c r="C95" s="97"/>
      <c r="E95" s="261" t="s">
        <v>413</v>
      </c>
      <c r="F95" s="261"/>
      <c r="G95" s="261"/>
      <c r="H95" s="261"/>
      <c r="J95" s="44"/>
      <c r="K95" s="44"/>
      <c r="L95" s="44"/>
      <c r="M95" s="44"/>
      <c r="N95" s="44"/>
      <c r="O95" s="44"/>
      <c r="P95" s="44"/>
      <c r="Q95" s="44"/>
      <c r="R95" s="44"/>
    </row>
    <row r="96" spans="1:18" s="7" customFormat="1" ht="12.75" hidden="1" customHeight="1" x14ac:dyDescent="0.2">
      <c r="A96" s="31" t="s">
        <v>72</v>
      </c>
      <c r="B96" s="97"/>
      <c r="C96" s="97"/>
      <c r="E96" s="261" t="s">
        <v>414</v>
      </c>
      <c r="F96" s="261"/>
      <c r="G96" s="261"/>
      <c r="H96" s="261"/>
      <c r="J96" s="44"/>
      <c r="K96" s="44"/>
      <c r="L96" s="44"/>
      <c r="M96" s="44"/>
      <c r="N96" s="44"/>
      <c r="O96" s="44"/>
      <c r="P96" s="44"/>
      <c r="Q96" s="44"/>
      <c r="R96" s="44"/>
    </row>
    <row r="97" spans="1:18" s="7" customFormat="1" ht="15" customHeight="1" x14ac:dyDescent="0.2">
      <c r="A97" s="31" t="s">
        <v>74</v>
      </c>
      <c r="B97" s="97"/>
      <c r="C97" s="97"/>
      <c r="E97" s="261" t="s">
        <v>415</v>
      </c>
      <c r="F97" s="261"/>
      <c r="G97" s="261"/>
      <c r="H97" s="261"/>
      <c r="J97" s="44"/>
      <c r="K97" s="44"/>
      <c r="L97" s="44"/>
      <c r="M97" s="44"/>
      <c r="N97" s="44">
        <f t="shared" si="1"/>
        <v>5000</v>
      </c>
      <c r="O97" s="44"/>
      <c r="P97" s="44">
        <v>5000</v>
      </c>
      <c r="Q97" s="44"/>
      <c r="R97" s="44">
        <v>5000</v>
      </c>
    </row>
    <row r="98" spans="1:18" s="7" customFormat="1" ht="12.75" hidden="1" customHeight="1" x14ac:dyDescent="0.2">
      <c r="A98" s="31" t="s">
        <v>76</v>
      </c>
      <c r="B98" s="97"/>
      <c r="C98" s="97"/>
      <c r="E98" s="261" t="s">
        <v>416</v>
      </c>
      <c r="F98" s="261"/>
      <c r="G98" s="261"/>
      <c r="H98" s="261"/>
      <c r="J98" s="44"/>
      <c r="K98" s="44"/>
      <c r="L98" s="44"/>
      <c r="M98" s="44"/>
      <c r="N98" s="44">
        <f t="shared" si="1"/>
        <v>0</v>
      </c>
      <c r="O98" s="44"/>
      <c r="P98" s="44"/>
      <c r="Q98" s="44"/>
      <c r="R98" s="44"/>
    </row>
    <row r="99" spans="1:18" s="7" customFormat="1" ht="12.75" hidden="1" customHeight="1" x14ac:dyDescent="0.2">
      <c r="A99" s="31" t="s">
        <v>164</v>
      </c>
      <c r="B99" s="97"/>
      <c r="C99" s="97"/>
      <c r="E99" s="261" t="s">
        <v>417</v>
      </c>
      <c r="F99" s="261"/>
      <c r="G99" s="261"/>
      <c r="H99" s="261"/>
      <c r="J99" s="44"/>
      <c r="K99" s="44"/>
      <c r="L99" s="44"/>
      <c r="M99" s="44"/>
      <c r="N99" s="44">
        <f t="shared" si="1"/>
        <v>0</v>
      </c>
      <c r="O99" s="44"/>
      <c r="P99" s="44"/>
      <c r="Q99" s="44"/>
      <c r="R99" s="44"/>
    </row>
    <row r="100" spans="1:18" s="7" customFormat="1" ht="12.75" hidden="1" customHeight="1" x14ac:dyDescent="0.2">
      <c r="A100" s="31" t="s">
        <v>77</v>
      </c>
      <c r="B100" s="97"/>
      <c r="C100" s="97"/>
      <c r="E100" s="261" t="s">
        <v>418</v>
      </c>
      <c r="F100" s="261"/>
      <c r="G100" s="261"/>
      <c r="H100" s="261"/>
      <c r="J100" s="44"/>
      <c r="K100" s="44"/>
      <c r="L100" s="44"/>
      <c r="M100" s="44"/>
      <c r="N100" s="44">
        <f t="shared" si="1"/>
        <v>0</v>
      </c>
      <c r="O100" s="44"/>
      <c r="P100" s="44"/>
      <c r="Q100" s="44"/>
      <c r="R100" s="44"/>
    </row>
    <row r="101" spans="1:18" s="7" customFormat="1" ht="12.75" hidden="1" customHeight="1" x14ac:dyDescent="0.2">
      <c r="A101" s="31" t="s">
        <v>79</v>
      </c>
      <c r="B101" s="97"/>
      <c r="C101" s="97"/>
      <c r="E101" s="261" t="s">
        <v>419</v>
      </c>
      <c r="F101" s="261"/>
      <c r="G101" s="261"/>
      <c r="H101" s="261"/>
      <c r="J101" s="44"/>
      <c r="K101" s="44"/>
      <c r="L101" s="44"/>
      <c r="M101" s="44"/>
      <c r="N101" s="44">
        <f t="shared" si="1"/>
        <v>0</v>
      </c>
      <c r="O101" s="44"/>
      <c r="P101" s="44"/>
      <c r="Q101" s="44"/>
      <c r="R101" s="44"/>
    </row>
    <row r="102" spans="1:18" s="7" customFormat="1" ht="12.75" hidden="1" customHeight="1" x14ac:dyDescent="0.2">
      <c r="A102" s="31" t="s">
        <v>168</v>
      </c>
      <c r="B102" s="97"/>
      <c r="C102" s="97"/>
      <c r="E102" s="261" t="s">
        <v>420</v>
      </c>
      <c r="F102" s="261"/>
      <c r="G102" s="261"/>
      <c r="H102" s="261"/>
      <c r="J102" s="44"/>
      <c r="K102" s="44"/>
      <c r="L102" s="44"/>
      <c r="M102" s="44"/>
      <c r="N102" s="44">
        <f t="shared" si="1"/>
        <v>0</v>
      </c>
      <c r="O102" s="44"/>
      <c r="P102" s="44"/>
      <c r="Q102" s="44"/>
      <c r="R102" s="44"/>
    </row>
    <row r="103" spans="1:18" s="7" customFormat="1" ht="12.75" hidden="1" customHeight="1" x14ac:dyDescent="0.2">
      <c r="A103" s="31" t="s">
        <v>169</v>
      </c>
      <c r="B103" s="97"/>
      <c r="C103" s="97"/>
      <c r="E103" s="261" t="s">
        <v>421</v>
      </c>
      <c r="F103" s="261"/>
      <c r="G103" s="261"/>
      <c r="H103" s="261"/>
      <c r="J103" s="44"/>
      <c r="K103" s="44"/>
      <c r="L103" s="44"/>
      <c r="M103" s="44"/>
      <c r="N103" s="44">
        <f t="shared" si="1"/>
        <v>0</v>
      </c>
      <c r="O103" s="44"/>
      <c r="P103" s="44"/>
      <c r="Q103" s="44"/>
      <c r="R103" s="44"/>
    </row>
    <row r="104" spans="1:18" s="7" customFormat="1" ht="12.75" hidden="1" customHeight="1" x14ac:dyDescent="0.2">
      <c r="A104" s="31" t="s">
        <v>170</v>
      </c>
      <c r="B104" s="97"/>
      <c r="C104" s="97"/>
      <c r="E104" s="261" t="s">
        <v>422</v>
      </c>
      <c r="F104" s="261"/>
      <c r="G104" s="261"/>
      <c r="H104" s="261"/>
      <c r="J104" s="44"/>
      <c r="K104" s="44"/>
      <c r="L104" s="44"/>
      <c r="M104" s="44"/>
      <c r="N104" s="44">
        <f t="shared" si="1"/>
        <v>0</v>
      </c>
      <c r="O104" s="44"/>
      <c r="P104" s="44"/>
      <c r="Q104" s="44"/>
      <c r="R104" s="44"/>
    </row>
    <row r="105" spans="1:18" s="7" customFormat="1" ht="12.75" hidden="1" customHeight="1" x14ac:dyDescent="0.2">
      <c r="A105" s="31" t="s">
        <v>80</v>
      </c>
      <c r="B105" s="97"/>
      <c r="C105" s="97"/>
      <c r="E105" s="261" t="s">
        <v>423</v>
      </c>
      <c r="F105" s="261"/>
      <c r="G105" s="261"/>
      <c r="H105" s="261"/>
      <c r="J105" s="44"/>
      <c r="K105" s="44"/>
      <c r="L105" s="44"/>
      <c r="M105" s="44"/>
      <c r="N105" s="44">
        <f t="shared" si="1"/>
        <v>0</v>
      </c>
      <c r="O105" s="44"/>
      <c r="P105" s="44"/>
      <c r="Q105" s="44"/>
      <c r="R105" s="44"/>
    </row>
    <row r="106" spans="1:18" s="7" customFormat="1" ht="12.75" hidden="1" customHeight="1" x14ac:dyDescent="0.2">
      <c r="A106" s="31" t="s">
        <v>82</v>
      </c>
      <c r="B106" s="97"/>
      <c r="C106" s="97"/>
      <c r="E106" s="261" t="s">
        <v>424</v>
      </c>
      <c r="F106" s="261"/>
      <c r="G106" s="261"/>
      <c r="H106" s="261"/>
      <c r="J106" s="44"/>
      <c r="K106" s="44"/>
      <c r="L106" s="44"/>
      <c r="M106" s="44"/>
      <c r="N106" s="44">
        <f t="shared" si="1"/>
        <v>0</v>
      </c>
      <c r="O106" s="44"/>
      <c r="P106" s="44"/>
      <c r="Q106" s="44"/>
      <c r="R106" s="44"/>
    </row>
    <row r="107" spans="1:18" s="7" customFormat="1" ht="12.75" hidden="1" customHeight="1" x14ac:dyDescent="0.2">
      <c r="A107" s="31" t="s">
        <v>84</v>
      </c>
      <c r="B107" s="97"/>
      <c r="C107" s="97"/>
      <c r="E107" s="261" t="s">
        <v>425</v>
      </c>
      <c r="F107" s="261"/>
      <c r="G107" s="261"/>
      <c r="H107" s="261"/>
      <c r="J107" s="44"/>
      <c r="K107" s="44"/>
      <c r="L107" s="44"/>
      <c r="M107" s="44"/>
      <c r="N107" s="44">
        <f t="shared" si="1"/>
        <v>0</v>
      </c>
      <c r="O107" s="44"/>
      <c r="P107" s="44"/>
      <c r="Q107" s="44"/>
      <c r="R107" s="44"/>
    </row>
    <row r="108" spans="1:18" s="7" customFormat="1" ht="12.75" hidden="1" customHeight="1" x14ac:dyDescent="0.2">
      <c r="A108" s="31" t="s">
        <v>85</v>
      </c>
      <c r="B108" s="97"/>
      <c r="C108" s="97"/>
      <c r="E108" s="261" t="s">
        <v>426</v>
      </c>
      <c r="F108" s="261"/>
      <c r="G108" s="261"/>
      <c r="H108" s="261"/>
      <c r="J108" s="44"/>
      <c r="K108" s="44"/>
      <c r="L108" s="44"/>
      <c r="M108" s="44"/>
      <c r="N108" s="44">
        <f t="shared" si="1"/>
        <v>0</v>
      </c>
      <c r="O108" s="44"/>
      <c r="P108" s="44"/>
      <c r="Q108" s="44"/>
      <c r="R108" s="44"/>
    </row>
    <row r="109" spans="1:18" s="7" customFormat="1" ht="12.75" hidden="1" customHeight="1" x14ac:dyDescent="0.2">
      <c r="A109" s="31" t="s">
        <v>171</v>
      </c>
      <c r="B109" s="97"/>
      <c r="C109" s="97"/>
      <c r="E109" s="261" t="s">
        <v>427</v>
      </c>
      <c r="F109" s="261"/>
      <c r="G109" s="261"/>
      <c r="H109" s="261"/>
      <c r="J109" s="44"/>
      <c r="K109" s="44"/>
      <c r="L109" s="44"/>
      <c r="M109" s="44"/>
      <c r="N109" s="44">
        <f t="shared" si="1"/>
        <v>0</v>
      </c>
      <c r="O109" s="44"/>
      <c r="P109" s="44"/>
      <c r="Q109" s="44"/>
      <c r="R109" s="44"/>
    </row>
    <row r="110" spans="1:18" s="7" customFormat="1" ht="12.75" hidden="1" customHeight="1" x14ac:dyDescent="0.2">
      <c r="A110" s="31" t="s">
        <v>172</v>
      </c>
      <c r="B110" s="97"/>
      <c r="C110" s="97"/>
      <c r="E110" s="261" t="s">
        <v>428</v>
      </c>
      <c r="F110" s="261"/>
      <c r="G110" s="261"/>
      <c r="H110" s="261"/>
      <c r="J110" s="44"/>
      <c r="K110" s="44"/>
      <c r="L110" s="44"/>
      <c r="M110" s="44"/>
      <c r="N110" s="44">
        <f t="shared" ref="N110:N114" si="3">P110-L110</f>
        <v>0</v>
      </c>
      <c r="O110" s="44"/>
      <c r="P110" s="44"/>
      <c r="Q110" s="44"/>
      <c r="R110" s="44"/>
    </row>
    <row r="111" spans="1:18" s="7" customFormat="1" ht="18" hidden="1" customHeight="1" x14ac:dyDescent="0.2">
      <c r="A111" s="31" t="s">
        <v>86</v>
      </c>
      <c r="B111" s="97"/>
      <c r="C111" s="97"/>
      <c r="E111" s="261" t="s">
        <v>429</v>
      </c>
      <c r="F111" s="261"/>
      <c r="G111" s="261"/>
      <c r="H111" s="261"/>
      <c r="J111" s="44"/>
      <c r="K111" s="44"/>
      <c r="L111" s="44"/>
      <c r="M111" s="44"/>
      <c r="N111" s="44">
        <f t="shared" si="3"/>
        <v>0</v>
      </c>
      <c r="O111" s="44"/>
      <c r="P111" s="44"/>
      <c r="Q111" s="44"/>
      <c r="R111" s="44"/>
    </row>
    <row r="112" spans="1:18" s="7" customFormat="1" ht="15" customHeight="1" x14ac:dyDescent="0.2">
      <c r="A112" s="31" t="s">
        <v>57</v>
      </c>
      <c r="B112" s="97"/>
      <c r="C112" s="97"/>
      <c r="E112" s="261" t="s">
        <v>357</v>
      </c>
      <c r="F112" s="261"/>
      <c r="G112" s="261"/>
      <c r="H112" s="261"/>
      <c r="J112" s="44">
        <v>100000</v>
      </c>
      <c r="K112" s="44"/>
      <c r="L112" s="44">
        <v>150000</v>
      </c>
      <c r="M112" s="44"/>
      <c r="N112" s="44">
        <f t="shared" si="3"/>
        <v>250000</v>
      </c>
      <c r="O112" s="44"/>
      <c r="P112" s="44">
        <v>400000</v>
      </c>
      <c r="Q112" s="44"/>
      <c r="R112" s="44">
        <v>100000</v>
      </c>
    </row>
    <row r="113" spans="1:18" s="7" customFormat="1" ht="15" customHeight="1" x14ac:dyDescent="0.2">
      <c r="A113" s="31" t="s">
        <v>64</v>
      </c>
      <c r="B113" s="97"/>
      <c r="C113" s="97"/>
      <c r="E113" s="261" t="s">
        <v>358</v>
      </c>
      <c r="F113" s="261"/>
      <c r="G113" s="261"/>
      <c r="H113" s="261"/>
      <c r="J113" s="44">
        <v>13020</v>
      </c>
      <c r="K113" s="44"/>
      <c r="L113" s="44">
        <v>12648</v>
      </c>
      <c r="M113" s="44"/>
      <c r="N113" s="44">
        <f t="shared" ref="N113" si="4">P113-L113</f>
        <v>17352</v>
      </c>
      <c r="O113" s="44"/>
      <c r="P113" s="44">
        <v>30000</v>
      </c>
      <c r="Q113" s="44"/>
      <c r="R113" s="44">
        <v>30000</v>
      </c>
    </row>
    <row r="114" spans="1:18" s="7" customFormat="1" ht="15" customHeight="1" x14ac:dyDescent="0.2">
      <c r="A114" s="31" t="s">
        <v>245</v>
      </c>
      <c r="B114" s="97"/>
      <c r="C114" s="97"/>
      <c r="E114" s="261" t="s">
        <v>360</v>
      </c>
      <c r="F114" s="261"/>
      <c r="G114" s="261"/>
      <c r="H114" s="261"/>
      <c r="J114" s="44"/>
      <c r="K114" s="44"/>
      <c r="L114" s="44"/>
      <c r="M114" s="44"/>
      <c r="N114" s="44">
        <f t="shared" si="3"/>
        <v>100000</v>
      </c>
      <c r="O114" s="44"/>
      <c r="P114" s="44">
        <v>100000</v>
      </c>
      <c r="Q114" s="44"/>
      <c r="R114" s="44">
        <v>100000</v>
      </c>
    </row>
    <row r="115" spans="1:18" s="7" customFormat="1" ht="18.75" customHeight="1" x14ac:dyDescent="0.2">
      <c r="A115" s="276" t="s">
        <v>190</v>
      </c>
      <c r="B115" s="276"/>
      <c r="C115" s="276"/>
      <c r="J115" s="136">
        <f>SUM(J47:J114)</f>
        <v>2529134.56</v>
      </c>
      <c r="K115" s="137"/>
      <c r="L115" s="136">
        <f>SUM(L47:L114)</f>
        <v>1419460.6700000002</v>
      </c>
      <c r="M115" s="34"/>
      <c r="N115" s="136">
        <f>SUM(N47:N114)</f>
        <v>6754521.2599999998</v>
      </c>
      <c r="O115" s="34"/>
      <c r="P115" s="136">
        <f>SUM(P47:P114)</f>
        <v>8173981.9299999997</v>
      </c>
      <c r="Q115" s="34"/>
      <c r="R115" s="136">
        <f>SUM(R47:R114)</f>
        <v>9385000</v>
      </c>
    </row>
    <row r="116" spans="1:18" s="7" customFormat="1" ht="6" customHeight="1" x14ac:dyDescent="0.2">
      <c r="A116" s="19"/>
      <c r="B116" s="19"/>
      <c r="C116" s="19"/>
      <c r="J116" s="137"/>
      <c r="K116" s="137"/>
      <c r="L116" s="34"/>
      <c r="M116" s="34"/>
      <c r="N116" s="34"/>
      <c r="O116" s="34"/>
      <c r="P116" s="34"/>
      <c r="Q116" s="34"/>
      <c r="R116" s="34"/>
    </row>
    <row r="117" spans="1:18" s="7" customFormat="1" ht="12" hidden="1" customHeight="1" x14ac:dyDescent="0.2">
      <c r="A117" s="63" t="s">
        <v>188</v>
      </c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2" hidden="1" customHeight="1" x14ac:dyDescent="0.2">
      <c r="A118" s="75" t="s">
        <v>108</v>
      </c>
      <c r="E118" s="98">
        <v>5</v>
      </c>
      <c r="F118" s="99" t="s">
        <v>28</v>
      </c>
      <c r="G118" s="98" t="s">
        <v>7</v>
      </c>
      <c r="H118" s="98" t="s">
        <v>17</v>
      </c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2" hidden="1" customHeight="1" x14ac:dyDescent="0.2">
      <c r="A119" s="75" t="s">
        <v>179</v>
      </c>
      <c r="E119" s="98">
        <v>5</v>
      </c>
      <c r="F119" s="99" t="s">
        <v>28</v>
      </c>
      <c r="G119" s="98" t="s">
        <v>7</v>
      </c>
      <c r="H119" s="98" t="s">
        <v>63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" hidden="1" customHeight="1" x14ac:dyDescent="0.2">
      <c r="A120" s="75" t="s">
        <v>180</v>
      </c>
      <c r="E120" s="98">
        <v>5</v>
      </c>
      <c r="F120" s="99" t="s">
        <v>28</v>
      </c>
      <c r="G120" s="98" t="s">
        <v>7</v>
      </c>
      <c r="H120" s="100" t="s">
        <v>48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" hidden="1" customHeight="1" x14ac:dyDescent="0.2">
      <c r="A121" s="75" t="s">
        <v>180</v>
      </c>
      <c r="E121" s="98">
        <v>5</v>
      </c>
      <c r="F121" s="99" t="s">
        <v>28</v>
      </c>
      <c r="G121" s="98" t="s">
        <v>7</v>
      </c>
      <c r="H121" s="100" t="s">
        <v>48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" hidden="1" customHeight="1" x14ac:dyDescent="0.2">
      <c r="A122" s="75" t="s">
        <v>181</v>
      </c>
      <c r="E122" s="98">
        <v>5</v>
      </c>
      <c r="F122" s="99" t="s">
        <v>28</v>
      </c>
      <c r="G122" s="98" t="s">
        <v>7</v>
      </c>
      <c r="H122" s="98" t="s">
        <v>10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" hidden="1" customHeight="1" x14ac:dyDescent="0.2">
      <c r="A123" s="75" t="s">
        <v>180</v>
      </c>
      <c r="E123" s="98">
        <v>5</v>
      </c>
      <c r="F123" s="99" t="s">
        <v>28</v>
      </c>
      <c r="G123" s="98" t="s">
        <v>7</v>
      </c>
      <c r="H123" s="100" t="s">
        <v>48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" hidden="1" customHeight="1" x14ac:dyDescent="0.2">
      <c r="A124" s="75" t="s">
        <v>182</v>
      </c>
      <c r="E124" s="98">
        <v>5</v>
      </c>
      <c r="F124" s="99" t="s">
        <v>28</v>
      </c>
      <c r="G124" s="98" t="s">
        <v>7</v>
      </c>
      <c r="H124" s="98" t="s">
        <v>8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2" hidden="1" customHeight="1" x14ac:dyDescent="0.2">
      <c r="A125" s="75" t="s">
        <v>183</v>
      </c>
      <c r="E125" s="98">
        <v>5</v>
      </c>
      <c r="F125" s="99" t="s">
        <v>28</v>
      </c>
      <c r="G125" s="98" t="s">
        <v>7</v>
      </c>
      <c r="H125" s="98" t="s">
        <v>15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8.95" hidden="1" customHeight="1" x14ac:dyDescent="0.2">
      <c r="A126" s="58" t="s">
        <v>184</v>
      </c>
      <c r="J126" s="145">
        <f>SUM(J118:J125)</f>
        <v>0</v>
      </c>
      <c r="K126" s="146"/>
      <c r="L126" s="145">
        <f>SUM(L118:L125)</f>
        <v>0</v>
      </c>
      <c r="M126" s="146"/>
      <c r="N126" s="145">
        <f>SUM(N118:N125)</f>
        <v>0</v>
      </c>
      <c r="O126" s="146"/>
      <c r="P126" s="145">
        <f>SUM(P118:P125)</f>
        <v>0</v>
      </c>
      <c r="Q126" s="146"/>
      <c r="R126" s="145">
        <f>SUM(R118:R125)</f>
        <v>0</v>
      </c>
    </row>
    <row r="127" spans="1:18" s="7" customFormat="1" ht="6" hidden="1" customHeight="1" x14ac:dyDescent="0.2"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2.75" hidden="1" customHeight="1" x14ac:dyDescent="0.2">
      <c r="A128" s="62" t="s">
        <v>189</v>
      </c>
      <c r="B128" s="11"/>
      <c r="C128" s="11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2.75" hidden="1" customHeight="1" x14ac:dyDescent="0.2">
      <c r="A129" s="11" t="s">
        <v>88</v>
      </c>
      <c r="B129" s="22"/>
      <c r="C129" s="22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2.75" hidden="1" customHeight="1" x14ac:dyDescent="0.2">
      <c r="A130" s="64" t="s">
        <v>89</v>
      </c>
      <c r="B130" s="9"/>
      <c r="C130" s="9"/>
      <c r="E130" s="98">
        <v>1</v>
      </c>
      <c r="F130" s="99" t="s">
        <v>12</v>
      </c>
      <c r="G130" s="98" t="s">
        <v>53</v>
      </c>
      <c r="H130" s="100" t="s">
        <v>10</v>
      </c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s="7" customFormat="1" ht="12.75" hidden="1" customHeight="1" x14ac:dyDescent="0.2">
      <c r="A131" s="65" t="s">
        <v>90</v>
      </c>
      <c r="B131" s="23"/>
      <c r="C131" s="23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12.75" hidden="1" customHeight="1" x14ac:dyDescent="0.2">
      <c r="A132" s="75" t="s">
        <v>91</v>
      </c>
      <c r="B132" s="97"/>
      <c r="C132" s="97"/>
      <c r="E132" s="98">
        <v>1</v>
      </c>
      <c r="F132" s="99" t="s">
        <v>92</v>
      </c>
      <c r="G132" s="98" t="s">
        <v>7</v>
      </c>
      <c r="H132" s="98" t="s">
        <v>8</v>
      </c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.75" hidden="1" customHeight="1" x14ac:dyDescent="0.2">
      <c r="A133" s="75" t="s">
        <v>93</v>
      </c>
      <c r="B133" s="97"/>
      <c r="C133" s="97"/>
      <c r="E133" s="98">
        <v>1</v>
      </c>
      <c r="F133" s="99" t="s">
        <v>92</v>
      </c>
      <c r="G133" s="98" t="s">
        <v>33</v>
      </c>
      <c r="H133" s="98" t="s">
        <v>8</v>
      </c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.75" hidden="1" customHeight="1" x14ac:dyDescent="0.2">
      <c r="A134" s="75" t="s">
        <v>94</v>
      </c>
      <c r="B134" s="102"/>
      <c r="C134" s="102"/>
      <c r="E134" s="98">
        <v>1</v>
      </c>
      <c r="F134" s="99" t="s">
        <v>92</v>
      </c>
      <c r="G134" s="98" t="s">
        <v>33</v>
      </c>
      <c r="H134" s="98" t="s">
        <v>48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12.75" hidden="1" customHeight="1" x14ac:dyDescent="0.2">
      <c r="A135" s="75" t="s">
        <v>95</v>
      </c>
      <c r="B135" s="102"/>
      <c r="C135" s="102"/>
      <c r="D135" s="99"/>
      <c r="E135" s="98">
        <v>1</v>
      </c>
      <c r="F135" s="99" t="s">
        <v>92</v>
      </c>
      <c r="G135" s="98" t="s">
        <v>53</v>
      </c>
      <c r="H135" s="98" t="s">
        <v>10</v>
      </c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5" hidden="1" customHeight="1" x14ac:dyDescent="0.2">
      <c r="A136" s="31" t="s">
        <v>96</v>
      </c>
      <c r="B136" s="97"/>
      <c r="C136" s="97"/>
      <c r="E136" s="261" t="s">
        <v>367</v>
      </c>
      <c r="F136" s="261"/>
      <c r="G136" s="261"/>
      <c r="H136" s="261"/>
      <c r="J136" s="34"/>
      <c r="K136" s="34"/>
      <c r="L136" s="34"/>
      <c r="M136" s="34"/>
      <c r="N136" s="34">
        <f t="shared" ref="N136" si="5">P136-L136</f>
        <v>0</v>
      </c>
      <c r="O136" s="34"/>
      <c r="P136" s="34"/>
      <c r="Q136" s="34"/>
      <c r="R136" s="34"/>
    </row>
    <row r="137" spans="1:18" s="7" customFormat="1" ht="1.5" hidden="1" customHeight="1" x14ac:dyDescent="0.2">
      <c r="A137" s="75" t="s">
        <v>97</v>
      </c>
      <c r="B137" s="102"/>
      <c r="C137" s="102"/>
      <c r="E137" s="98">
        <v>1</v>
      </c>
      <c r="F137" s="99" t="s">
        <v>92</v>
      </c>
      <c r="G137" s="98" t="s">
        <v>53</v>
      </c>
      <c r="H137" s="98" t="s">
        <v>15</v>
      </c>
      <c r="J137" s="34"/>
      <c r="K137" s="34"/>
      <c r="L137" s="34"/>
      <c r="M137" s="34"/>
      <c r="N137" s="34">
        <f t="shared" ref="N137:N148" si="6">P137-L137</f>
        <v>0</v>
      </c>
      <c r="O137" s="34"/>
      <c r="P137" s="34"/>
      <c r="Q137" s="34"/>
      <c r="R137" s="34"/>
    </row>
    <row r="138" spans="1:18" s="7" customFormat="1" ht="12.75" hidden="1" customHeight="1" x14ac:dyDescent="0.2">
      <c r="A138" s="75" t="s">
        <v>98</v>
      </c>
      <c r="B138" s="102"/>
      <c r="C138" s="102"/>
      <c r="D138" s="99"/>
      <c r="E138" s="98">
        <v>1</v>
      </c>
      <c r="F138" s="99" t="s">
        <v>92</v>
      </c>
      <c r="G138" s="98" t="s">
        <v>92</v>
      </c>
      <c r="H138" s="98" t="s">
        <v>10</v>
      </c>
      <c r="J138" s="34">
        <v>0</v>
      </c>
      <c r="K138" s="34"/>
      <c r="L138" s="34"/>
      <c r="M138" s="34"/>
      <c r="N138" s="34">
        <f t="shared" si="6"/>
        <v>0</v>
      </c>
      <c r="O138" s="34"/>
      <c r="P138" s="34"/>
      <c r="Q138" s="34"/>
      <c r="R138" s="34"/>
    </row>
    <row r="139" spans="1:18" s="7" customFormat="1" ht="12.75" hidden="1" customHeight="1" x14ac:dyDescent="0.2">
      <c r="A139" s="75" t="s">
        <v>99</v>
      </c>
      <c r="B139" s="97"/>
      <c r="C139" s="97"/>
      <c r="E139" s="98">
        <v>1</v>
      </c>
      <c r="F139" s="99" t="s">
        <v>92</v>
      </c>
      <c r="G139" s="98" t="s">
        <v>53</v>
      </c>
      <c r="H139" s="98" t="s">
        <v>19</v>
      </c>
      <c r="J139" s="34"/>
      <c r="K139" s="34"/>
      <c r="L139" s="34"/>
      <c r="M139" s="34"/>
      <c r="N139" s="34">
        <f t="shared" si="6"/>
        <v>0</v>
      </c>
      <c r="O139" s="34"/>
      <c r="P139" s="34"/>
      <c r="Q139" s="34"/>
      <c r="R139" s="34"/>
    </row>
    <row r="140" spans="1:18" s="7" customFormat="1" ht="12.75" hidden="1" customHeight="1" x14ac:dyDescent="0.2">
      <c r="A140" s="75" t="s">
        <v>174</v>
      </c>
      <c r="B140" s="97"/>
      <c r="C140" s="97"/>
      <c r="E140" s="98">
        <v>1</v>
      </c>
      <c r="F140" s="99" t="s">
        <v>92</v>
      </c>
      <c r="G140" s="98" t="s">
        <v>53</v>
      </c>
      <c r="H140" s="98" t="s">
        <v>81</v>
      </c>
      <c r="J140" s="34"/>
      <c r="K140" s="34"/>
      <c r="L140" s="34"/>
      <c r="M140" s="34"/>
      <c r="N140" s="34">
        <f t="shared" si="6"/>
        <v>0</v>
      </c>
      <c r="O140" s="34"/>
      <c r="P140" s="34"/>
      <c r="Q140" s="34"/>
      <c r="R140" s="34"/>
    </row>
    <row r="141" spans="1:18" s="7" customFormat="1" ht="12.75" hidden="1" customHeight="1" x14ac:dyDescent="0.2">
      <c r="A141" s="75" t="s">
        <v>175</v>
      </c>
      <c r="B141" s="97"/>
      <c r="C141" s="97"/>
      <c r="E141" s="98">
        <v>1</v>
      </c>
      <c r="F141" s="99" t="s">
        <v>92</v>
      </c>
      <c r="G141" s="98" t="s">
        <v>53</v>
      </c>
      <c r="H141" s="98" t="s">
        <v>44</v>
      </c>
      <c r="J141" s="34"/>
      <c r="K141" s="34"/>
      <c r="L141" s="34"/>
      <c r="M141" s="34"/>
      <c r="N141" s="34">
        <f t="shared" si="6"/>
        <v>0</v>
      </c>
      <c r="O141" s="34"/>
      <c r="P141" s="34"/>
      <c r="Q141" s="34"/>
      <c r="R141" s="34"/>
    </row>
    <row r="142" spans="1:18" s="7" customFormat="1" ht="12.75" hidden="1" customHeight="1" x14ac:dyDescent="0.2">
      <c r="A142" s="75" t="s">
        <v>176</v>
      </c>
      <c r="B142" s="97"/>
      <c r="C142" s="97"/>
      <c r="E142" s="98">
        <v>1</v>
      </c>
      <c r="F142" s="99" t="s">
        <v>92</v>
      </c>
      <c r="G142" s="98" t="s">
        <v>53</v>
      </c>
      <c r="H142" s="98" t="s">
        <v>145</v>
      </c>
      <c r="J142" s="34"/>
      <c r="K142" s="34"/>
      <c r="L142" s="34"/>
      <c r="M142" s="34"/>
      <c r="N142" s="34">
        <f t="shared" si="6"/>
        <v>0</v>
      </c>
      <c r="O142" s="34"/>
      <c r="P142" s="34"/>
      <c r="Q142" s="34"/>
      <c r="R142" s="34"/>
    </row>
    <row r="143" spans="1:18" s="7" customFormat="1" ht="12.75" hidden="1" customHeight="1" x14ac:dyDescent="0.2">
      <c r="A143" s="75" t="s">
        <v>100</v>
      </c>
      <c r="B143" s="97"/>
      <c r="C143" s="97"/>
      <c r="E143" s="98">
        <v>1</v>
      </c>
      <c r="F143" s="99" t="s">
        <v>92</v>
      </c>
      <c r="G143" s="98" t="s">
        <v>53</v>
      </c>
      <c r="H143" s="98" t="s">
        <v>101</v>
      </c>
      <c r="J143" s="34"/>
      <c r="K143" s="34"/>
      <c r="L143" s="34"/>
      <c r="M143" s="34"/>
      <c r="N143" s="34">
        <f t="shared" si="6"/>
        <v>0</v>
      </c>
      <c r="O143" s="34"/>
      <c r="P143" s="34"/>
      <c r="Q143" s="34"/>
      <c r="R143" s="34"/>
    </row>
    <row r="144" spans="1:18" s="7" customFormat="1" ht="12.75" hidden="1" customHeight="1" x14ac:dyDescent="0.2">
      <c r="A144" s="75" t="s">
        <v>102</v>
      </c>
      <c r="B144" s="97"/>
      <c r="C144" s="97"/>
      <c r="E144" s="98">
        <v>1</v>
      </c>
      <c r="F144" s="99" t="s">
        <v>92</v>
      </c>
      <c r="G144" s="98" t="s">
        <v>53</v>
      </c>
      <c r="H144" s="98" t="s">
        <v>24</v>
      </c>
      <c r="J144" s="34"/>
      <c r="K144" s="34"/>
      <c r="L144" s="34"/>
      <c r="M144" s="34"/>
      <c r="N144" s="34">
        <f t="shared" si="6"/>
        <v>0</v>
      </c>
      <c r="O144" s="34"/>
      <c r="P144" s="34"/>
      <c r="Q144" s="34"/>
      <c r="R144" s="34"/>
    </row>
    <row r="145" spans="1:20" s="7" customFormat="1" ht="12.75" hidden="1" customHeight="1" x14ac:dyDescent="0.2">
      <c r="A145" s="75" t="s">
        <v>103</v>
      </c>
      <c r="B145" s="97"/>
      <c r="C145" s="97"/>
      <c r="E145" s="98">
        <v>1</v>
      </c>
      <c r="F145" s="99" t="s">
        <v>92</v>
      </c>
      <c r="G145" s="98" t="s">
        <v>53</v>
      </c>
      <c r="H145" s="98" t="s">
        <v>27</v>
      </c>
      <c r="J145" s="34"/>
      <c r="K145" s="34"/>
      <c r="L145" s="34"/>
      <c r="M145" s="34"/>
      <c r="N145" s="34">
        <f t="shared" si="6"/>
        <v>0</v>
      </c>
      <c r="O145" s="34"/>
      <c r="P145" s="34"/>
      <c r="Q145" s="34"/>
      <c r="R145" s="34"/>
    </row>
    <row r="146" spans="1:20" s="7" customFormat="1" ht="12.75" hidden="1" customHeight="1" x14ac:dyDescent="0.2">
      <c r="A146" s="75" t="s">
        <v>104</v>
      </c>
      <c r="B146" s="97"/>
      <c r="C146" s="97"/>
      <c r="D146" s="99"/>
      <c r="E146" s="98">
        <v>1</v>
      </c>
      <c r="F146" s="99" t="s">
        <v>92</v>
      </c>
      <c r="G146" s="98" t="s">
        <v>53</v>
      </c>
      <c r="H146" s="100" t="s">
        <v>48</v>
      </c>
      <c r="J146" s="34"/>
      <c r="K146" s="34"/>
      <c r="L146" s="34"/>
      <c r="M146" s="34"/>
      <c r="N146" s="34">
        <f t="shared" si="6"/>
        <v>0</v>
      </c>
      <c r="O146" s="34"/>
      <c r="P146" s="34"/>
      <c r="Q146" s="34"/>
      <c r="R146" s="34"/>
    </row>
    <row r="147" spans="1:20" s="7" customFormat="1" ht="12.75" hidden="1" customHeight="1" x14ac:dyDescent="0.2">
      <c r="A147" s="75" t="s">
        <v>105</v>
      </c>
      <c r="B147" s="97"/>
      <c r="C147" s="97"/>
      <c r="D147" s="99"/>
      <c r="E147" s="98">
        <v>1</v>
      </c>
      <c r="F147" s="99" t="s">
        <v>92</v>
      </c>
      <c r="G147" s="98" t="s">
        <v>66</v>
      </c>
      <c r="H147" s="98" t="s">
        <v>8</v>
      </c>
      <c r="J147" s="34"/>
      <c r="K147" s="34"/>
      <c r="L147" s="34"/>
      <c r="M147" s="34"/>
      <c r="N147" s="34">
        <f t="shared" si="6"/>
        <v>0</v>
      </c>
      <c r="O147" s="34"/>
      <c r="P147" s="34"/>
      <c r="Q147" s="34"/>
      <c r="R147" s="34"/>
    </row>
    <row r="148" spans="1:20" s="7" customFormat="1" ht="12.75" hidden="1" customHeight="1" x14ac:dyDescent="0.2">
      <c r="A148" s="75" t="s">
        <v>106</v>
      </c>
      <c r="B148" s="97"/>
      <c r="C148" s="97"/>
      <c r="D148" s="99"/>
      <c r="E148" s="98">
        <v>1</v>
      </c>
      <c r="F148" s="99" t="s">
        <v>92</v>
      </c>
      <c r="G148" s="98" t="s">
        <v>58</v>
      </c>
      <c r="H148" s="100" t="s">
        <v>48</v>
      </c>
      <c r="J148" s="34">
        <v>0</v>
      </c>
      <c r="K148" s="34"/>
      <c r="L148" s="34"/>
      <c r="M148" s="34"/>
      <c r="N148" s="34">
        <f t="shared" si="6"/>
        <v>0</v>
      </c>
      <c r="O148" s="34"/>
      <c r="P148" s="34"/>
      <c r="Q148" s="34"/>
      <c r="R148" s="34"/>
    </row>
    <row r="149" spans="1:20" s="7" customFormat="1" ht="12.75" hidden="1" customHeight="1" x14ac:dyDescent="0.2">
      <c r="A149" s="75" t="s">
        <v>177</v>
      </c>
      <c r="B149" s="97"/>
      <c r="C149" s="97"/>
      <c r="D149" s="99"/>
      <c r="E149" s="98">
        <v>1</v>
      </c>
      <c r="F149" s="99" t="s">
        <v>92</v>
      </c>
      <c r="G149" s="98" t="s">
        <v>28</v>
      </c>
      <c r="H149" s="98" t="s">
        <v>8</v>
      </c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1:20" s="7" customFormat="1" ht="12.75" hidden="1" customHeight="1" x14ac:dyDescent="0.2">
      <c r="A150" s="75" t="s">
        <v>178</v>
      </c>
      <c r="B150" s="97"/>
      <c r="C150" s="97"/>
      <c r="D150" s="99"/>
      <c r="E150" s="98">
        <v>1</v>
      </c>
      <c r="F150" s="99" t="s">
        <v>92</v>
      </c>
      <c r="G150" s="98" t="s">
        <v>28</v>
      </c>
      <c r="H150" s="98" t="s">
        <v>44</v>
      </c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20" s="25" customFormat="1" ht="18.95" hidden="1" customHeight="1" x14ac:dyDescent="0.2">
      <c r="A151" s="58" t="s">
        <v>107</v>
      </c>
      <c r="B151" s="24"/>
      <c r="C151" s="24"/>
      <c r="J151" s="20">
        <f>SUM(J132:J150)</f>
        <v>0</v>
      </c>
      <c r="K151" s="21"/>
      <c r="L151" s="20">
        <f>SUM(L132:L146)</f>
        <v>0</v>
      </c>
      <c r="M151" s="146"/>
      <c r="N151" s="20">
        <f>SUM(N132:N150)</f>
        <v>0</v>
      </c>
      <c r="O151" s="146"/>
      <c r="P151" s="20">
        <f>SUM(P132:P150)</f>
        <v>0</v>
      </c>
      <c r="Q151" s="146"/>
      <c r="R151" s="20">
        <f>SUM(R132:R150)</f>
        <v>0</v>
      </c>
    </row>
    <row r="152" spans="1:20" s="7" customFormat="1" ht="2.25" hidden="1" customHeight="1" x14ac:dyDescent="0.2"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1:20" s="7" customFormat="1" ht="20.100000000000001" customHeight="1" thickBot="1" x14ac:dyDescent="0.25">
      <c r="A153" s="26" t="s">
        <v>109</v>
      </c>
      <c r="B153" s="26"/>
      <c r="C153" s="26"/>
      <c r="J153" s="27">
        <f>J44+J115+J126+J151</f>
        <v>41914810.070000008</v>
      </c>
      <c r="K153" s="21"/>
      <c r="L153" s="27">
        <f>L44+L115+L126+L151</f>
        <v>18208309.710000001</v>
      </c>
      <c r="M153" s="34"/>
      <c r="N153" s="27">
        <f>N44+N115+N126+N151</f>
        <v>44928128.159999996</v>
      </c>
      <c r="O153" s="34"/>
      <c r="P153" s="27">
        <f>P44+P115+P126+P151</f>
        <v>63136437.869999997</v>
      </c>
      <c r="Q153" s="34"/>
      <c r="R153" s="27">
        <f>R44+R115+R151</f>
        <v>52229552.039999999</v>
      </c>
      <c r="T153" s="7">
        <f>N153-1526250</f>
        <v>43401878.159999996</v>
      </c>
    </row>
    <row r="154" spans="1:20" s="7" customFormat="1" ht="13.5" thickTop="1" x14ac:dyDescent="0.2">
      <c r="A154" s="29"/>
      <c r="B154" s="29"/>
      <c r="C154" s="29"/>
      <c r="D154" s="32"/>
      <c r="E154" s="29"/>
      <c r="F154" s="29"/>
      <c r="H154" s="33"/>
      <c r="I154" s="33"/>
      <c r="J154" s="33"/>
      <c r="K154" s="33"/>
      <c r="L154" s="33"/>
      <c r="M154" s="33"/>
    </row>
    <row r="155" spans="1:20" s="7" customFormat="1" x14ac:dyDescent="0.2">
      <c r="A155" s="29"/>
      <c r="B155" s="29"/>
      <c r="C155" s="29"/>
      <c r="D155" s="32"/>
      <c r="E155" s="29"/>
      <c r="F155" s="29"/>
      <c r="H155" s="33"/>
      <c r="I155" s="33"/>
      <c r="J155" s="33"/>
      <c r="K155" s="33"/>
      <c r="L155" s="33"/>
      <c r="M155" s="33"/>
    </row>
    <row r="156" spans="1:20" s="7" customFormat="1" x14ac:dyDescent="0.2"/>
    <row r="157" spans="1:20" s="7" customFormat="1" x14ac:dyDescent="0.2"/>
    <row r="158" spans="1:20" hidden="1" x14ac:dyDescent="0.2">
      <c r="A158" s="68" t="s">
        <v>132</v>
      </c>
      <c r="D158" s="31"/>
      <c r="E158" s="30"/>
      <c r="G158" s="29"/>
      <c r="I158" s="29"/>
      <c r="J158" s="42" t="s">
        <v>133</v>
      </c>
      <c r="M158" s="42"/>
      <c r="N158" s="44"/>
      <c r="O158" s="44"/>
      <c r="P158" s="43" t="s">
        <v>134</v>
      </c>
    </row>
    <row r="159" spans="1:20" hidden="1" x14ac:dyDescent="0.2">
      <c r="A159" s="45"/>
      <c r="D159" s="31"/>
      <c r="E159" s="46"/>
      <c r="G159" s="29"/>
      <c r="I159" s="29"/>
      <c r="J159" s="142"/>
      <c r="M159" s="142"/>
      <c r="N159" s="34"/>
      <c r="O159" s="34"/>
      <c r="P159" s="46"/>
    </row>
    <row r="160" spans="1:20" hidden="1" x14ac:dyDescent="0.2">
      <c r="A160" s="47"/>
      <c r="D160" s="29"/>
      <c r="E160" s="48"/>
      <c r="G160" s="29"/>
      <c r="I160" s="29"/>
      <c r="J160" s="29"/>
      <c r="M160" s="29"/>
      <c r="P160" s="48"/>
    </row>
    <row r="161" spans="1:18" hidden="1" x14ac:dyDescent="0.2">
      <c r="A161" s="69" t="s">
        <v>193</v>
      </c>
      <c r="D161" s="50"/>
      <c r="E161" s="51"/>
      <c r="G161" s="29"/>
      <c r="I161" s="29"/>
      <c r="J161" s="52" t="s">
        <v>135</v>
      </c>
      <c r="M161" s="52"/>
      <c r="N161" s="54"/>
      <c r="O161" s="54"/>
      <c r="P161" s="53" t="s">
        <v>136</v>
      </c>
    </row>
    <row r="162" spans="1:18" hidden="1" x14ac:dyDescent="0.2">
      <c r="A162" s="68" t="s">
        <v>194</v>
      </c>
      <c r="D162" s="29"/>
      <c r="E162" s="30"/>
      <c r="G162" s="29"/>
      <c r="I162" s="29"/>
      <c r="J162" s="31" t="s">
        <v>137</v>
      </c>
      <c r="M162" s="31"/>
      <c r="N162" s="33"/>
      <c r="O162" s="33"/>
      <c r="P162" s="55" t="s">
        <v>138</v>
      </c>
    </row>
    <row r="163" spans="1:18" hidden="1" x14ac:dyDescent="0.2"/>
    <row r="164" spans="1:18" hidden="1" x14ac:dyDescent="0.2"/>
    <row r="165" spans="1:18" x14ac:dyDescent="0.2">
      <c r="A165" s="261" t="s">
        <v>844</v>
      </c>
      <c r="B165" s="261"/>
      <c r="C165" s="261"/>
      <c r="J165" s="261" t="s">
        <v>845</v>
      </c>
      <c r="K165" s="261"/>
      <c r="L165" s="261"/>
      <c r="M165" s="42"/>
      <c r="N165" s="44"/>
      <c r="O165" s="44"/>
      <c r="P165" s="263" t="s">
        <v>134</v>
      </c>
      <c r="Q165" s="263"/>
      <c r="R165" s="263"/>
    </row>
    <row r="166" spans="1:18" x14ac:dyDescent="0.2">
      <c r="A166" s="142"/>
      <c r="B166" s="142"/>
      <c r="C166" s="142"/>
      <c r="J166" s="142"/>
      <c r="K166" s="142"/>
      <c r="L166" s="142"/>
      <c r="M166" s="42"/>
      <c r="N166" s="44"/>
      <c r="O166" s="44"/>
      <c r="P166" s="140"/>
      <c r="Q166" s="140"/>
      <c r="R166" s="140"/>
    </row>
    <row r="167" spans="1:18" x14ac:dyDescent="0.2">
      <c r="A167" s="197"/>
      <c r="B167" s="197"/>
      <c r="C167" s="197"/>
      <c r="J167" s="197"/>
      <c r="K167" s="197"/>
      <c r="L167" s="197"/>
      <c r="M167" s="42"/>
      <c r="N167" s="44"/>
      <c r="O167" s="44"/>
      <c r="P167" s="196"/>
      <c r="Q167" s="196"/>
      <c r="R167" s="196"/>
    </row>
    <row r="168" spans="1:18" x14ac:dyDescent="0.2">
      <c r="A168" s="45"/>
      <c r="C168" s="142"/>
      <c r="J168" s="142"/>
      <c r="M168" s="142"/>
      <c r="N168" s="34"/>
      <c r="O168" s="34"/>
      <c r="P168" s="46"/>
    </row>
    <row r="169" spans="1:18" x14ac:dyDescent="0.2">
      <c r="A169" s="47"/>
      <c r="C169" s="29"/>
      <c r="J169" s="29"/>
      <c r="M169" s="29"/>
      <c r="P169" s="48"/>
    </row>
    <row r="170" spans="1:18" x14ac:dyDescent="0.2">
      <c r="A170" s="275" t="s">
        <v>250</v>
      </c>
      <c r="B170" s="275"/>
      <c r="C170" s="275"/>
      <c r="J170" s="275" t="s">
        <v>271</v>
      </c>
      <c r="K170" s="275"/>
      <c r="L170" s="275"/>
      <c r="M170" s="52"/>
      <c r="N170" s="54"/>
      <c r="O170" s="54"/>
      <c r="P170" s="264" t="s">
        <v>816</v>
      </c>
      <c r="Q170" s="264"/>
      <c r="R170" s="264"/>
    </row>
    <row r="171" spans="1:18" x14ac:dyDescent="0.2">
      <c r="A171" s="265" t="s">
        <v>251</v>
      </c>
      <c r="B171" s="265"/>
      <c r="C171" s="265"/>
      <c r="J171" s="261" t="s">
        <v>254</v>
      </c>
      <c r="K171" s="261"/>
      <c r="L171" s="261"/>
      <c r="M171" s="31"/>
      <c r="N171" s="33"/>
      <c r="O171" s="33"/>
      <c r="P171" s="265" t="s">
        <v>138</v>
      </c>
      <c r="Q171" s="265"/>
      <c r="R171" s="265"/>
    </row>
  </sheetData>
  <customSheetViews>
    <customSheetView guid="{1998FCB8-1FEB-4076-ACE6-A225EE4366B3}" showPageBreaks="1" printArea="1" hiddenRows="1">
      <pane xSplit="4" ySplit="16" topLeftCell="E17" activePane="bottomRight" state="frozen"/>
      <selection pane="bottomRight" activeCell="R19" sqref="R19"/>
      <rowBreaks count="1" manualBreakCount="1">
        <brk id="62" max="18" man="1"/>
      </rowBreaks>
      <pageMargins left="0.75" right="0.5" top="0.75" bottom="0.75" header="0.75" footer="0.5"/>
      <printOptions horizontalCentered="1"/>
      <pageSetup paperSize="5" scale="90" orientation="landscape" horizontalDpi="4294967292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>
      <pane xSplit="1" ySplit="14" topLeftCell="D15" activePane="bottomRight" state="frozen"/>
      <selection pane="bottomRight" activeCell="A133" sqref="A133:XFD14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4" ySplit="15" topLeftCell="E134" activePane="bottomRight" state="frozen"/>
      <selection pane="bottomRight" activeCell="L134" sqref="L134"/>
      <rowBreaks count="2" manualBreakCount="2">
        <brk id="91" max="18" man="1"/>
        <brk id="10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66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61" activePane="bottomRight" state="frozen"/>
      <selection pane="bottomRight" activeCell="N66" sqref="N6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hiddenRows="1">
      <pane xSplit="1" ySplit="14" topLeftCell="D15" activePane="bottomRight" state="frozen"/>
      <selection pane="bottomRight" activeCell="A133" sqref="A133:XFD14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>
      <pane xSplit="1" ySplit="14" topLeftCell="B32" activePane="bottomRight" state="frozen"/>
      <selection pane="bottomRight" activeCell="S36" sqref="S3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>
      <pane xSplit="4" ySplit="17" topLeftCell="E115" activePane="bottomRight" state="frozen"/>
      <selection pane="bottomRight" activeCell="L47" sqref="L47"/>
      <rowBreaks count="1" manualBreakCount="1">
        <brk id="62" max="18" man="1"/>
      </rowBreaks>
      <pageMargins left="0.75" right="0.5" top="0.75" bottom="0.75" header="0.75" footer="0.5"/>
      <printOptions horizontalCentered="1"/>
      <pageSetup paperSize="5" scale="90" orientation="landscape" horizontalDpi="4294967292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>
      <pane xSplit="4" ySplit="16" topLeftCell="E17" activePane="bottomRight" state="frozen"/>
      <selection pane="bottomRight" activeCell="R19" sqref="R19"/>
      <rowBreaks count="1" manualBreakCount="1">
        <brk id="62" max="18" man="1"/>
      </rowBreaks>
      <pageMargins left="0.75" right="0.5" top="0.75" bottom="0.75" header="0.75" footer="0.5"/>
      <printOptions horizontalCentered="1"/>
      <pageSetup paperSize="5" scale="90" orientation="landscape" horizontalDpi="4294967292" verticalDpi="300" r:id="rId9"/>
      <headerFooter alignWithMargins="0">
        <oddFooter>&amp;C&amp;"Arial Narrow,Regular"&amp;9Page &amp;P of &amp;N</oddFooter>
      </headerFooter>
    </customSheetView>
  </customSheetViews>
  <mergeCells count="106">
    <mergeCell ref="A3:S3"/>
    <mergeCell ref="A4:S4"/>
    <mergeCell ref="L11:P11"/>
    <mergeCell ref="A13:C13"/>
    <mergeCell ref="E13:H13"/>
    <mergeCell ref="P12:P14"/>
    <mergeCell ref="J165:L165"/>
    <mergeCell ref="J170:L170"/>
    <mergeCell ref="J171:L171"/>
    <mergeCell ref="P165:R165"/>
    <mergeCell ref="P170:R170"/>
    <mergeCell ref="P171:R171"/>
    <mergeCell ref="A165:C165"/>
    <mergeCell ref="A170:C170"/>
    <mergeCell ref="A171:C171"/>
    <mergeCell ref="A15:C15"/>
    <mergeCell ref="E15:H15"/>
    <mergeCell ref="A115:C115"/>
    <mergeCell ref="E18:H18"/>
    <mergeCell ref="E19:H19"/>
    <mergeCell ref="E20:H20"/>
    <mergeCell ref="E21:H21"/>
    <mergeCell ref="E22:H22"/>
    <mergeCell ref="E23:H23"/>
    <mergeCell ref="E37:H37"/>
    <mergeCell ref="E38:H38"/>
    <mergeCell ref="E39:H39"/>
    <mergeCell ref="E40:H40"/>
    <mergeCell ref="E41:H41"/>
    <mergeCell ref="E34:H34"/>
    <mergeCell ref="E35:H35"/>
    <mergeCell ref="E36:H36"/>
    <mergeCell ref="E29:H29"/>
    <mergeCell ref="E30:H30"/>
    <mergeCell ref="E31:H31"/>
    <mergeCell ref="E32:H32"/>
    <mergeCell ref="E33:H33"/>
    <mergeCell ref="E58:H58"/>
    <mergeCell ref="E59:H59"/>
    <mergeCell ref="E60:H60"/>
    <mergeCell ref="E61:H61"/>
    <mergeCell ref="E62:H62"/>
    <mergeCell ref="E42:H42"/>
    <mergeCell ref="E47:H47"/>
    <mergeCell ref="E49:H49"/>
    <mergeCell ref="E57:H57"/>
    <mergeCell ref="E50:H50"/>
    <mergeCell ref="E51:H51"/>
    <mergeCell ref="E52:H52"/>
    <mergeCell ref="E53:H53"/>
    <mergeCell ref="E54:H54"/>
    <mergeCell ref="E55:H55"/>
    <mergeCell ref="E56:H56"/>
    <mergeCell ref="E68:H68"/>
    <mergeCell ref="E69:H69"/>
    <mergeCell ref="E70:H70"/>
    <mergeCell ref="E71:H71"/>
    <mergeCell ref="E72:H72"/>
    <mergeCell ref="E63:H63"/>
    <mergeCell ref="E64:H64"/>
    <mergeCell ref="E65:H65"/>
    <mergeCell ref="E66:H66"/>
    <mergeCell ref="E67:H67"/>
    <mergeCell ref="E78:H78"/>
    <mergeCell ref="E79:H79"/>
    <mergeCell ref="E80:H80"/>
    <mergeCell ref="E81:H81"/>
    <mergeCell ref="E82:H82"/>
    <mergeCell ref="E73:H73"/>
    <mergeCell ref="E74:H74"/>
    <mergeCell ref="E75:H75"/>
    <mergeCell ref="E76:H76"/>
    <mergeCell ref="E77:H77"/>
    <mergeCell ref="E88:H88"/>
    <mergeCell ref="E89:H89"/>
    <mergeCell ref="E90:H90"/>
    <mergeCell ref="E91:H91"/>
    <mergeCell ref="E92:H92"/>
    <mergeCell ref="E83:H83"/>
    <mergeCell ref="E84:H84"/>
    <mergeCell ref="E85:H85"/>
    <mergeCell ref="E86:H86"/>
    <mergeCell ref="E87:H87"/>
    <mergeCell ref="E98:H98"/>
    <mergeCell ref="E99:H99"/>
    <mergeCell ref="E100:H100"/>
    <mergeCell ref="E101:H101"/>
    <mergeCell ref="E102:H102"/>
    <mergeCell ref="E93:H93"/>
    <mergeCell ref="E94:H94"/>
    <mergeCell ref="E95:H95"/>
    <mergeCell ref="E96:H96"/>
    <mergeCell ref="E97:H97"/>
    <mergeCell ref="E113:H113"/>
    <mergeCell ref="E114:H114"/>
    <mergeCell ref="E136:H136"/>
    <mergeCell ref="E108:H108"/>
    <mergeCell ref="E109:H109"/>
    <mergeCell ref="E110:H110"/>
    <mergeCell ref="E111:H111"/>
    <mergeCell ref="E112:H112"/>
    <mergeCell ref="E103:H103"/>
    <mergeCell ref="E104:H104"/>
    <mergeCell ref="E105:H105"/>
    <mergeCell ref="E106:H106"/>
    <mergeCell ref="E107:H107"/>
  </mergeCells>
  <phoneticPr fontId="14" type="noConversion"/>
  <printOptions horizontalCentered="1"/>
  <pageMargins left="0.75" right="0.5" top="0.75" bottom="0.75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  <rowBreaks count="1" manualBreakCount="1">
    <brk id="62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4"/>
  <sheetViews>
    <sheetView view="pageBreakPreview" zoomScaleNormal="85" zoomScaleSheetLayoutView="100" workbookViewId="0">
      <pane xSplit="1" ySplit="15" topLeftCell="B85" activePane="bottomRight" state="frozen"/>
      <selection pane="topRight" activeCell="B1" sqref="B1"/>
      <selection pane="bottomLeft" activeCell="A16" sqref="A16"/>
      <selection pane="bottomRight" activeCell="A132" sqref="A132:C13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6384" width="8.88671875" style="1"/>
  </cols>
  <sheetData>
    <row r="1" spans="1:19" ht="15" customHeight="1" x14ac:dyDescent="0.2">
      <c r="A1" s="198" t="s">
        <v>802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98" t="s">
        <v>803</v>
      </c>
      <c r="S1" s="7"/>
    </row>
    <row r="2" spans="1:19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75" x14ac:dyDescent="0.25">
      <c r="A3" s="285" t="s">
        <v>110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</row>
    <row r="4" spans="1:19" ht="15.75" customHeight="1" x14ac:dyDescent="0.2">
      <c r="A4" s="286" t="s">
        <v>0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</row>
    <row r="5" spans="1:19" ht="9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5" customHeight="1" x14ac:dyDescent="0.25">
      <c r="A6" s="199" t="s">
        <v>117</v>
      </c>
      <c r="B6" s="199" t="s">
        <v>112</v>
      </c>
      <c r="C6" s="200" t="s">
        <v>218</v>
      </c>
      <c r="D6" s="7"/>
      <c r="E6" s="7"/>
      <c r="F6" s="7"/>
      <c r="G6" s="7"/>
      <c r="H6" s="201"/>
      <c r="I6" s="201"/>
      <c r="J6" s="7"/>
      <c r="K6" s="7"/>
      <c r="L6" s="7"/>
      <c r="M6" s="7"/>
      <c r="N6" s="7"/>
      <c r="O6" s="7"/>
      <c r="P6" s="7"/>
      <c r="Q6" s="7"/>
      <c r="R6" s="202" t="s">
        <v>217</v>
      </c>
      <c r="S6" s="7"/>
    </row>
    <row r="7" spans="1:19" ht="15" customHeight="1" x14ac:dyDescent="0.2">
      <c r="A7" s="6" t="s">
        <v>118</v>
      </c>
      <c r="B7" s="199" t="s">
        <v>112</v>
      </c>
      <c r="C7" s="6" t="s">
        <v>212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" customHeight="1" x14ac:dyDescent="0.2">
      <c r="A8" s="6" t="s">
        <v>119</v>
      </c>
      <c r="B8" s="199" t="s">
        <v>112</v>
      </c>
      <c r="C8" s="6" t="s">
        <v>219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5" customHeight="1" x14ac:dyDescent="0.2">
      <c r="A9" s="6" t="s">
        <v>120</v>
      </c>
      <c r="B9" s="199" t="s">
        <v>112</v>
      </c>
      <c r="C9" s="6" t="s">
        <v>220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9" customHeight="1" x14ac:dyDescent="0.2">
      <c r="A10" s="6"/>
      <c r="B10" s="199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87" t="s">
        <v>121</v>
      </c>
      <c r="M11" s="287"/>
      <c r="N11" s="287"/>
      <c r="O11" s="287"/>
      <c r="P11" s="287"/>
      <c r="Q11" s="8"/>
      <c r="R11" s="7"/>
      <c r="S11" s="7"/>
    </row>
    <row r="12" spans="1:19" ht="15" customHeight="1" x14ac:dyDescent="0.2">
      <c r="A12" s="7"/>
      <c r="B12" s="7"/>
      <c r="C12" s="7"/>
      <c r="D12" s="7"/>
      <c r="E12" s="7"/>
      <c r="F12" s="7"/>
      <c r="G12" s="7"/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203"/>
      <c r="R12" s="8" t="s">
        <v>131</v>
      </c>
      <c r="S12" s="7"/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194"/>
      <c r="P13" s="274"/>
      <c r="Q13" s="203"/>
      <c r="R13" s="194">
        <f>'1011'!R13</f>
        <v>2023</v>
      </c>
      <c r="S13" s="7"/>
    </row>
    <row r="14" spans="1:19" ht="15" customHeight="1" x14ac:dyDescent="0.2">
      <c r="A14" s="191"/>
      <c r="B14" s="191"/>
      <c r="C14" s="191"/>
      <c r="D14" s="9"/>
      <c r="E14" s="191"/>
      <c r="F14" s="191"/>
      <c r="G14" s="191"/>
      <c r="H14" s="191"/>
      <c r="I14" s="8"/>
      <c r="J14" s="194" t="s">
        <v>123</v>
      </c>
      <c r="K14" s="194"/>
      <c r="L14" s="194" t="s">
        <v>123</v>
      </c>
      <c r="M14" s="194"/>
      <c r="N14" s="194" t="s">
        <v>125</v>
      </c>
      <c r="O14" s="194"/>
      <c r="P14" s="274"/>
      <c r="Q14" s="203"/>
      <c r="R14" s="193" t="s">
        <v>2</v>
      </c>
      <c r="S14" s="7"/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I15" s="7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  <c r="S15" s="7"/>
    </row>
    <row r="16" spans="1:19" ht="6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8" s="7" customFormat="1" ht="18" customHeight="1" x14ac:dyDescent="0.2">
      <c r="A17" s="62" t="s">
        <v>187</v>
      </c>
      <c r="B17" s="12"/>
      <c r="C17" s="12"/>
    </row>
    <row r="18" spans="1:18" s="7" customFormat="1" ht="15" customHeight="1" x14ac:dyDescent="0.2">
      <c r="A18" s="75" t="s">
        <v>36</v>
      </c>
      <c r="B18" s="97"/>
      <c r="C18" s="97"/>
      <c r="D18" s="98"/>
      <c r="E18" s="260" t="s">
        <v>329</v>
      </c>
      <c r="F18" s="260"/>
      <c r="G18" s="260"/>
      <c r="H18" s="260"/>
      <c r="J18" s="34"/>
      <c r="K18" s="34"/>
      <c r="L18" s="34"/>
      <c r="M18" s="34"/>
      <c r="N18" s="34">
        <f>P18-L18</f>
        <v>30000</v>
      </c>
      <c r="O18" s="34"/>
      <c r="P18" s="34">
        <v>30000</v>
      </c>
      <c r="Q18" s="34"/>
      <c r="R18" s="34">
        <v>30000</v>
      </c>
    </row>
    <row r="19" spans="1:18" s="7" customFormat="1" ht="12.75" hidden="1" customHeight="1" x14ac:dyDescent="0.2">
      <c r="A19" s="75" t="s">
        <v>37</v>
      </c>
      <c r="B19" s="97"/>
      <c r="C19" s="97"/>
      <c r="E19" s="98">
        <v>5</v>
      </c>
      <c r="F19" s="99" t="s">
        <v>12</v>
      </c>
      <c r="G19" s="98" t="s">
        <v>7</v>
      </c>
      <c r="H19" s="14" t="s">
        <v>10</v>
      </c>
      <c r="J19" s="34"/>
      <c r="K19" s="34"/>
      <c r="L19" s="34"/>
      <c r="M19" s="34"/>
      <c r="N19" s="34"/>
      <c r="O19" s="34"/>
      <c r="P19" s="34"/>
      <c r="Q19" s="34"/>
      <c r="R19" s="34"/>
    </row>
    <row r="20" spans="1:18" s="7" customFormat="1" ht="12.75" hidden="1" customHeight="1" x14ac:dyDescent="0.2">
      <c r="A20" s="75" t="s">
        <v>38</v>
      </c>
      <c r="B20" s="97"/>
      <c r="C20" s="97"/>
      <c r="E20" s="98">
        <v>5</v>
      </c>
      <c r="F20" s="99" t="s">
        <v>12</v>
      </c>
      <c r="G20" s="98" t="s">
        <v>12</v>
      </c>
      <c r="H20" s="14" t="s">
        <v>8</v>
      </c>
      <c r="J20" s="34"/>
      <c r="K20" s="34"/>
      <c r="L20" s="34"/>
      <c r="M20" s="34"/>
      <c r="N20" s="34"/>
      <c r="O20" s="34"/>
      <c r="P20" s="34"/>
      <c r="Q20" s="34"/>
      <c r="R20" s="34"/>
    </row>
    <row r="21" spans="1:18" s="7" customFormat="1" ht="12.75" hidden="1" customHeight="1" x14ac:dyDescent="0.2">
      <c r="A21" s="75" t="s">
        <v>141</v>
      </c>
      <c r="B21" s="97"/>
      <c r="C21" s="97"/>
      <c r="D21" s="98"/>
      <c r="E21" s="98">
        <v>5</v>
      </c>
      <c r="F21" s="99" t="s">
        <v>12</v>
      </c>
      <c r="G21" s="98" t="s">
        <v>12</v>
      </c>
      <c r="H21" s="14" t="s">
        <v>10</v>
      </c>
      <c r="J21" s="34"/>
      <c r="K21" s="34"/>
      <c r="L21" s="34"/>
      <c r="M21" s="34"/>
      <c r="N21" s="34"/>
      <c r="O21" s="34"/>
      <c r="P21" s="34"/>
      <c r="Q21" s="34"/>
      <c r="R21" s="34"/>
    </row>
    <row r="22" spans="1:18" s="7" customFormat="1" ht="12.75" hidden="1" customHeight="1" x14ac:dyDescent="0.2">
      <c r="A22" s="75" t="s">
        <v>39</v>
      </c>
      <c r="B22" s="97"/>
      <c r="C22" s="97"/>
      <c r="D22" s="98"/>
      <c r="E22" s="98">
        <v>5</v>
      </c>
      <c r="F22" s="99" t="s">
        <v>12</v>
      </c>
      <c r="G22" s="98" t="s">
        <v>28</v>
      </c>
      <c r="H22" s="14" t="s">
        <v>8</v>
      </c>
      <c r="J22" s="34"/>
      <c r="K22" s="34"/>
      <c r="L22" s="34"/>
      <c r="M22" s="34"/>
      <c r="N22" s="34"/>
      <c r="O22" s="34"/>
      <c r="P22" s="34"/>
      <c r="Q22" s="34"/>
      <c r="R22" s="34"/>
    </row>
    <row r="23" spans="1:18" s="7" customFormat="1" ht="12.75" hidden="1" customHeight="1" x14ac:dyDescent="0.2">
      <c r="A23" s="75" t="s">
        <v>40</v>
      </c>
      <c r="B23" s="97"/>
      <c r="C23" s="97"/>
      <c r="D23" s="98"/>
      <c r="E23" s="98">
        <v>5</v>
      </c>
      <c r="F23" s="99" t="s">
        <v>12</v>
      </c>
      <c r="G23" s="98" t="s">
        <v>28</v>
      </c>
      <c r="H23" s="14" t="s">
        <v>10</v>
      </c>
      <c r="J23" s="34"/>
      <c r="K23" s="34"/>
      <c r="L23" s="34"/>
      <c r="M23" s="34"/>
      <c r="N23" s="34">
        <f t="shared" ref="N23:N85" si="0">P23-L23</f>
        <v>0</v>
      </c>
      <c r="O23" s="34"/>
      <c r="P23" s="34"/>
      <c r="Q23" s="34"/>
      <c r="R23" s="34"/>
    </row>
    <row r="24" spans="1:18" s="7" customFormat="1" ht="12.75" hidden="1" customHeight="1" x14ac:dyDescent="0.2">
      <c r="A24" s="75" t="s">
        <v>41</v>
      </c>
      <c r="B24" s="97"/>
      <c r="C24" s="97"/>
      <c r="D24" s="98"/>
      <c r="E24" s="98">
        <v>5</v>
      </c>
      <c r="F24" s="99" t="s">
        <v>12</v>
      </c>
      <c r="G24" s="98" t="s">
        <v>28</v>
      </c>
      <c r="H24" s="14" t="s">
        <v>17</v>
      </c>
      <c r="J24" s="34"/>
      <c r="K24" s="34"/>
      <c r="L24" s="34"/>
      <c r="M24" s="34"/>
      <c r="N24" s="34">
        <f t="shared" si="0"/>
        <v>0</v>
      </c>
      <c r="O24" s="34"/>
      <c r="P24" s="34"/>
      <c r="Q24" s="34"/>
      <c r="R24" s="34"/>
    </row>
    <row r="25" spans="1:18" s="7" customFormat="1" ht="12.75" hidden="1" customHeight="1" x14ac:dyDescent="0.2">
      <c r="A25" s="75" t="s">
        <v>42</v>
      </c>
      <c r="B25" s="97"/>
      <c r="C25" s="97"/>
      <c r="D25" s="98"/>
      <c r="E25" s="98">
        <v>5</v>
      </c>
      <c r="F25" s="99" t="s">
        <v>12</v>
      </c>
      <c r="G25" s="98" t="s">
        <v>28</v>
      </c>
      <c r="H25" s="14" t="s">
        <v>63</v>
      </c>
      <c r="J25" s="34"/>
      <c r="K25" s="34"/>
      <c r="L25" s="34"/>
      <c r="M25" s="34"/>
      <c r="N25" s="34">
        <f t="shared" si="0"/>
        <v>0</v>
      </c>
      <c r="O25" s="34"/>
      <c r="P25" s="34"/>
      <c r="Q25" s="34"/>
      <c r="R25" s="34"/>
    </row>
    <row r="26" spans="1:18" s="7" customFormat="1" ht="12.75" hidden="1" customHeight="1" x14ac:dyDescent="0.2">
      <c r="A26" s="75" t="s">
        <v>87</v>
      </c>
      <c r="B26" s="97"/>
      <c r="C26" s="97"/>
      <c r="E26" s="98">
        <v>5</v>
      </c>
      <c r="F26" s="99" t="s">
        <v>12</v>
      </c>
      <c r="G26" s="98" t="s">
        <v>28</v>
      </c>
      <c r="H26" s="14" t="s">
        <v>59</v>
      </c>
      <c r="J26" s="34"/>
      <c r="K26" s="34"/>
      <c r="L26" s="34"/>
      <c r="M26" s="34"/>
      <c r="N26" s="34">
        <f t="shared" si="0"/>
        <v>0</v>
      </c>
      <c r="O26" s="34"/>
      <c r="P26" s="34"/>
      <c r="Q26" s="34"/>
      <c r="R26" s="34"/>
    </row>
    <row r="27" spans="1:18" s="7" customFormat="1" ht="12.75" hidden="1" customHeight="1" x14ac:dyDescent="0.2">
      <c r="A27" s="75" t="s">
        <v>149</v>
      </c>
      <c r="B27" s="97"/>
      <c r="C27" s="97"/>
      <c r="D27" s="98"/>
      <c r="E27" s="98">
        <v>5</v>
      </c>
      <c r="F27" s="99" t="s">
        <v>12</v>
      </c>
      <c r="G27" s="98" t="s">
        <v>28</v>
      </c>
      <c r="H27" s="14" t="s">
        <v>19</v>
      </c>
      <c r="J27" s="35"/>
      <c r="K27" s="35"/>
      <c r="L27" s="34"/>
      <c r="M27" s="34"/>
      <c r="N27" s="34">
        <f t="shared" si="0"/>
        <v>0</v>
      </c>
      <c r="O27" s="34"/>
      <c r="P27" s="34"/>
      <c r="Q27" s="34"/>
      <c r="R27" s="34"/>
    </row>
    <row r="28" spans="1:18" s="7" customFormat="1" ht="12.75" hidden="1" customHeight="1" x14ac:dyDescent="0.2">
      <c r="A28" s="75" t="s">
        <v>150</v>
      </c>
      <c r="B28" s="97"/>
      <c r="C28" s="97"/>
      <c r="D28" s="98"/>
      <c r="E28" s="98">
        <v>5</v>
      </c>
      <c r="F28" s="99" t="s">
        <v>12</v>
      </c>
      <c r="G28" s="98" t="s">
        <v>28</v>
      </c>
      <c r="H28" s="14" t="s">
        <v>81</v>
      </c>
      <c r="J28" s="35"/>
      <c r="K28" s="35"/>
      <c r="L28" s="34"/>
      <c r="M28" s="34"/>
      <c r="N28" s="34">
        <f t="shared" si="0"/>
        <v>0</v>
      </c>
      <c r="O28" s="34"/>
      <c r="P28" s="34"/>
      <c r="Q28" s="34"/>
      <c r="R28" s="34"/>
    </row>
    <row r="29" spans="1:18" s="7" customFormat="1" ht="15" customHeight="1" x14ac:dyDescent="0.2">
      <c r="A29" s="75" t="s">
        <v>43</v>
      </c>
      <c r="B29" s="97"/>
      <c r="C29" s="97"/>
      <c r="D29" s="98"/>
      <c r="E29" s="260" t="s">
        <v>335</v>
      </c>
      <c r="F29" s="260"/>
      <c r="G29" s="260"/>
      <c r="H29" s="260"/>
      <c r="J29" s="35">
        <v>249923.97</v>
      </c>
      <c r="K29" s="35"/>
      <c r="L29" s="34">
        <v>201156.94</v>
      </c>
      <c r="M29" s="34"/>
      <c r="N29" s="34">
        <f t="shared" si="0"/>
        <v>520843.06</v>
      </c>
      <c r="O29" s="34"/>
      <c r="P29" s="34">
        <v>722000</v>
      </c>
      <c r="Q29" s="34"/>
      <c r="R29" s="34">
        <v>720000</v>
      </c>
    </row>
    <row r="30" spans="1:18" s="7" customFormat="1" ht="12.75" hidden="1" customHeight="1" x14ac:dyDescent="0.2">
      <c r="A30" s="75" t="s">
        <v>151</v>
      </c>
      <c r="B30" s="97"/>
      <c r="C30" s="97"/>
      <c r="D30" s="98"/>
      <c r="E30" s="98">
        <v>5</v>
      </c>
      <c r="F30" s="99" t="s">
        <v>12</v>
      </c>
      <c r="G30" s="98" t="s">
        <v>28</v>
      </c>
      <c r="H30" s="14" t="s">
        <v>101</v>
      </c>
      <c r="J30" s="34"/>
      <c r="K30" s="34"/>
      <c r="L30" s="34"/>
      <c r="M30" s="34"/>
      <c r="N30" s="34">
        <f t="shared" si="0"/>
        <v>0</v>
      </c>
      <c r="O30" s="34"/>
      <c r="P30" s="34"/>
      <c r="Q30" s="34"/>
      <c r="R30" s="34"/>
    </row>
    <row r="31" spans="1:18" s="7" customFormat="1" ht="12.75" hidden="1" customHeight="1" x14ac:dyDescent="0.2">
      <c r="A31" s="75" t="s">
        <v>152</v>
      </c>
      <c r="B31" s="97"/>
      <c r="C31" s="97"/>
      <c r="D31" s="98"/>
      <c r="E31" s="98">
        <v>5</v>
      </c>
      <c r="F31" s="99" t="s">
        <v>12</v>
      </c>
      <c r="G31" s="98" t="s">
        <v>28</v>
      </c>
      <c r="H31" s="14" t="s">
        <v>145</v>
      </c>
      <c r="J31" s="34"/>
      <c r="K31" s="34"/>
      <c r="L31" s="34"/>
      <c r="M31" s="34"/>
      <c r="N31" s="34">
        <f t="shared" si="0"/>
        <v>0</v>
      </c>
      <c r="O31" s="34"/>
      <c r="P31" s="34"/>
      <c r="Q31" s="34"/>
      <c r="R31" s="34"/>
    </row>
    <row r="32" spans="1:18" s="7" customFormat="1" ht="12.75" hidden="1" customHeight="1" x14ac:dyDescent="0.2">
      <c r="A32" s="75" t="s">
        <v>45</v>
      </c>
      <c r="B32" s="97"/>
      <c r="C32" s="97"/>
      <c r="D32" s="98"/>
      <c r="E32" s="98">
        <v>5</v>
      </c>
      <c r="F32" s="99" t="s">
        <v>12</v>
      </c>
      <c r="G32" s="98" t="s">
        <v>28</v>
      </c>
      <c r="H32" s="14" t="s">
        <v>46</v>
      </c>
      <c r="J32" s="34"/>
      <c r="K32" s="34"/>
      <c r="L32" s="34"/>
      <c r="M32" s="34"/>
      <c r="N32" s="34">
        <f t="shared" si="0"/>
        <v>0</v>
      </c>
      <c r="O32" s="34"/>
      <c r="P32" s="34"/>
      <c r="Q32" s="34"/>
      <c r="R32" s="34"/>
    </row>
    <row r="33" spans="1:18" s="7" customFormat="1" ht="12.75" hidden="1" customHeight="1" x14ac:dyDescent="0.2">
      <c r="A33" s="75" t="s">
        <v>153</v>
      </c>
      <c r="B33" s="97"/>
      <c r="C33" s="97"/>
      <c r="E33" s="98">
        <v>5</v>
      </c>
      <c r="F33" s="99" t="s">
        <v>12</v>
      </c>
      <c r="G33" s="98" t="s">
        <v>28</v>
      </c>
      <c r="H33" s="14" t="s">
        <v>15</v>
      </c>
      <c r="J33" s="34"/>
      <c r="K33" s="34"/>
      <c r="L33" s="34"/>
      <c r="M33" s="34"/>
      <c r="N33" s="34">
        <f t="shared" si="0"/>
        <v>0</v>
      </c>
      <c r="O33" s="34"/>
      <c r="P33" s="34"/>
      <c r="Q33" s="34"/>
      <c r="R33" s="34"/>
    </row>
    <row r="34" spans="1:18" s="7" customFormat="1" ht="12.75" hidden="1" customHeight="1" x14ac:dyDescent="0.2">
      <c r="A34" s="75" t="s">
        <v>50</v>
      </c>
      <c r="B34" s="97"/>
      <c r="C34" s="97"/>
      <c r="D34" s="98"/>
      <c r="E34" s="98">
        <v>5</v>
      </c>
      <c r="F34" s="99" t="s">
        <v>12</v>
      </c>
      <c r="G34" s="98" t="s">
        <v>28</v>
      </c>
      <c r="H34" s="14" t="s">
        <v>24</v>
      </c>
      <c r="J34" s="34"/>
      <c r="K34" s="34"/>
      <c r="L34" s="34"/>
      <c r="M34" s="34"/>
      <c r="N34" s="34">
        <f t="shared" si="0"/>
        <v>0</v>
      </c>
      <c r="O34" s="34"/>
      <c r="P34" s="34"/>
      <c r="Q34" s="34"/>
      <c r="R34" s="34"/>
    </row>
    <row r="35" spans="1:18" s="7" customFormat="1" ht="15" customHeight="1" x14ac:dyDescent="0.2">
      <c r="A35" s="75" t="s">
        <v>47</v>
      </c>
      <c r="B35" s="97"/>
      <c r="C35" s="97"/>
      <c r="E35" s="260" t="s">
        <v>337</v>
      </c>
      <c r="F35" s="260"/>
      <c r="G35" s="260"/>
      <c r="H35" s="260"/>
      <c r="J35" s="34">
        <v>76632</v>
      </c>
      <c r="K35" s="34"/>
      <c r="L35" s="34">
        <v>12700</v>
      </c>
      <c r="M35" s="34"/>
      <c r="N35" s="34">
        <f t="shared" si="0"/>
        <v>87300</v>
      </c>
      <c r="O35" s="34"/>
      <c r="P35" s="34">
        <v>100000</v>
      </c>
      <c r="Q35" s="34"/>
      <c r="R35" s="34">
        <v>100000</v>
      </c>
    </row>
    <row r="36" spans="1:18" s="7" customFormat="1" ht="12.75" hidden="1" customHeight="1" x14ac:dyDescent="0.2">
      <c r="A36" s="75" t="s">
        <v>49</v>
      </c>
      <c r="B36" s="97"/>
      <c r="C36" s="97"/>
      <c r="D36" s="98"/>
      <c r="E36" s="98">
        <v>5</v>
      </c>
      <c r="F36" s="99" t="s">
        <v>12</v>
      </c>
      <c r="G36" s="98" t="s">
        <v>33</v>
      </c>
      <c r="H36" s="14" t="s">
        <v>8</v>
      </c>
      <c r="J36" s="34"/>
      <c r="K36" s="34"/>
      <c r="L36" s="34"/>
      <c r="M36" s="34"/>
      <c r="N36" s="34"/>
      <c r="O36" s="34"/>
      <c r="P36" s="34"/>
      <c r="Q36" s="34"/>
      <c r="R36" s="34"/>
    </row>
    <row r="37" spans="1:18" s="7" customFormat="1" ht="15" customHeight="1" x14ac:dyDescent="0.2">
      <c r="A37" s="75" t="s">
        <v>51</v>
      </c>
      <c r="B37" s="97"/>
      <c r="C37" s="97"/>
      <c r="D37" s="98"/>
      <c r="E37" s="260" t="s">
        <v>484</v>
      </c>
      <c r="F37" s="260"/>
      <c r="G37" s="260"/>
      <c r="H37" s="260"/>
      <c r="J37" s="34">
        <v>5799193.4000000004</v>
      </c>
      <c r="K37" s="34"/>
      <c r="L37" s="34">
        <v>3989810.76</v>
      </c>
      <c r="M37" s="34"/>
      <c r="N37" s="34">
        <f t="shared" si="0"/>
        <v>2010189.2400000002</v>
      </c>
      <c r="O37" s="34"/>
      <c r="P37" s="34">
        <v>6000000</v>
      </c>
      <c r="Q37" s="34"/>
      <c r="R37" s="34">
        <v>15000000</v>
      </c>
    </row>
    <row r="38" spans="1:18" s="7" customFormat="1" ht="12.75" hidden="1" customHeight="1" x14ac:dyDescent="0.2">
      <c r="A38" s="75" t="s">
        <v>47</v>
      </c>
      <c r="B38" s="97"/>
      <c r="C38" s="97"/>
      <c r="D38" s="98"/>
      <c r="E38" s="260" t="s">
        <v>684</v>
      </c>
      <c r="F38" s="260"/>
      <c r="G38" s="260"/>
      <c r="H38" s="260"/>
      <c r="J38" s="34"/>
      <c r="K38" s="34"/>
      <c r="L38" s="34"/>
      <c r="M38" s="34"/>
      <c r="N38" s="34">
        <f t="shared" si="0"/>
        <v>0</v>
      </c>
      <c r="O38" s="34"/>
      <c r="P38" s="34"/>
      <c r="Q38" s="34"/>
      <c r="R38" s="34"/>
    </row>
    <row r="39" spans="1:18" s="7" customFormat="1" ht="12.75" hidden="1" customHeight="1" x14ac:dyDescent="0.2">
      <c r="A39" s="75" t="s">
        <v>52</v>
      </c>
      <c r="B39" s="97"/>
      <c r="C39" s="97"/>
      <c r="E39" s="260" t="s">
        <v>685</v>
      </c>
      <c r="F39" s="260"/>
      <c r="G39" s="260"/>
      <c r="H39" s="260"/>
      <c r="J39" s="34"/>
      <c r="K39" s="34"/>
      <c r="L39" s="34"/>
      <c r="M39" s="34"/>
      <c r="N39" s="34">
        <f t="shared" si="0"/>
        <v>0</v>
      </c>
      <c r="O39" s="34"/>
      <c r="P39" s="34"/>
      <c r="Q39" s="34"/>
      <c r="R39" s="34"/>
    </row>
    <row r="40" spans="1:18" s="7" customFormat="1" ht="15" customHeight="1" x14ac:dyDescent="0.2">
      <c r="A40" s="75" t="s">
        <v>54</v>
      </c>
      <c r="B40" s="97"/>
      <c r="C40" s="97"/>
      <c r="E40" s="260" t="s">
        <v>339</v>
      </c>
      <c r="F40" s="260"/>
      <c r="G40" s="260"/>
      <c r="H40" s="260"/>
      <c r="J40" s="34">
        <v>82079.199999999997</v>
      </c>
      <c r="K40" s="34"/>
      <c r="L40" s="34">
        <v>28426.400000000001</v>
      </c>
      <c r="M40" s="34"/>
      <c r="N40" s="34">
        <f>P40-L40</f>
        <v>73573.600000000006</v>
      </c>
      <c r="O40" s="34"/>
      <c r="P40" s="34">
        <v>102000</v>
      </c>
      <c r="Q40" s="34"/>
      <c r="R40" s="34">
        <v>102000</v>
      </c>
    </row>
    <row r="41" spans="1:18" s="7" customFormat="1" ht="15" customHeight="1" x14ac:dyDescent="0.2">
      <c r="A41" s="75" t="s">
        <v>55</v>
      </c>
      <c r="B41" s="97"/>
      <c r="C41" s="97"/>
      <c r="E41" s="260" t="s">
        <v>340</v>
      </c>
      <c r="F41" s="260"/>
      <c r="G41" s="260"/>
      <c r="H41" s="260"/>
      <c r="J41" s="34"/>
      <c r="K41" s="34"/>
      <c r="L41" s="34"/>
      <c r="M41" s="34"/>
      <c r="N41" s="34">
        <f>P41-L41</f>
        <v>25000</v>
      </c>
      <c r="O41" s="34"/>
      <c r="P41" s="34">
        <v>25000</v>
      </c>
      <c r="Q41" s="34"/>
      <c r="R41" s="34">
        <v>25000</v>
      </c>
    </row>
    <row r="42" spans="1:18" s="7" customFormat="1" ht="12.75" hidden="1" customHeight="1" x14ac:dyDescent="0.2">
      <c r="A42" s="75" t="s">
        <v>56</v>
      </c>
      <c r="B42" s="97"/>
      <c r="C42" s="97"/>
      <c r="E42" s="98">
        <v>5</v>
      </c>
      <c r="F42" s="99" t="s">
        <v>12</v>
      </c>
      <c r="G42" s="98" t="s">
        <v>53</v>
      </c>
      <c r="H42" s="14" t="s">
        <v>17</v>
      </c>
      <c r="J42" s="34"/>
      <c r="K42" s="34"/>
      <c r="L42" s="34"/>
      <c r="M42" s="34"/>
      <c r="N42" s="34">
        <f t="shared" si="0"/>
        <v>0</v>
      </c>
      <c r="O42" s="34"/>
      <c r="P42" s="34"/>
      <c r="Q42" s="34"/>
      <c r="R42" s="34"/>
    </row>
    <row r="43" spans="1:18" s="7" customFormat="1" ht="12.75" hidden="1" customHeight="1" x14ac:dyDescent="0.2">
      <c r="A43" s="75" t="s">
        <v>57</v>
      </c>
      <c r="B43" s="97"/>
      <c r="C43" s="97"/>
      <c r="E43" s="98">
        <v>5</v>
      </c>
      <c r="F43" s="98" t="s">
        <v>12</v>
      </c>
      <c r="G43" s="98" t="s">
        <v>58</v>
      </c>
      <c r="H43" s="14" t="s">
        <v>59</v>
      </c>
      <c r="J43" s="34"/>
      <c r="K43" s="34"/>
      <c r="L43" s="34"/>
      <c r="M43" s="34"/>
      <c r="N43" s="34">
        <f t="shared" si="0"/>
        <v>0</v>
      </c>
      <c r="O43" s="34"/>
      <c r="P43" s="34"/>
      <c r="Q43" s="34"/>
      <c r="R43" s="34"/>
    </row>
    <row r="44" spans="1:18" s="7" customFormat="1" ht="12.75" hidden="1" customHeight="1" x14ac:dyDescent="0.2">
      <c r="A44" s="75" t="s">
        <v>65</v>
      </c>
      <c r="B44" s="97"/>
      <c r="C44" s="97"/>
      <c r="E44" s="98">
        <v>5</v>
      </c>
      <c r="F44" s="99" t="s">
        <v>12</v>
      </c>
      <c r="G44" s="98" t="s">
        <v>66</v>
      </c>
      <c r="H44" s="14" t="s">
        <v>8</v>
      </c>
      <c r="J44" s="34"/>
      <c r="K44" s="34"/>
      <c r="L44" s="34"/>
      <c r="M44" s="34"/>
      <c r="N44" s="34">
        <f t="shared" si="0"/>
        <v>0</v>
      </c>
      <c r="O44" s="34"/>
      <c r="P44" s="34"/>
      <c r="Q44" s="34"/>
      <c r="R44" s="34"/>
    </row>
    <row r="45" spans="1:18" s="7" customFormat="1" ht="12.75" hidden="1" customHeight="1" x14ac:dyDescent="0.2">
      <c r="A45" s="75" t="s">
        <v>60</v>
      </c>
      <c r="B45" s="97"/>
      <c r="C45" s="97"/>
      <c r="E45" s="98">
        <v>5</v>
      </c>
      <c r="F45" s="99" t="s">
        <v>12</v>
      </c>
      <c r="G45" s="98" t="s">
        <v>58</v>
      </c>
      <c r="H45" s="14" t="s">
        <v>8</v>
      </c>
      <c r="J45" s="34"/>
      <c r="K45" s="34"/>
      <c r="L45" s="34"/>
      <c r="M45" s="34"/>
      <c r="N45" s="34">
        <f t="shared" si="0"/>
        <v>0</v>
      </c>
      <c r="O45" s="34"/>
      <c r="P45" s="34"/>
      <c r="Q45" s="34"/>
      <c r="R45" s="34"/>
    </row>
    <row r="46" spans="1:18" s="7" customFormat="1" ht="12.75" hidden="1" customHeight="1" x14ac:dyDescent="0.2">
      <c r="A46" s="75" t="s">
        <v>61</v>
      </c>
      <c r="B46" s="97"/>
      <c r="C46" s="97"/>
      <c r="E46" s="98">
        <v>5</v>
      </c>
      <c r="F46" s="99" t="s">
        <v>12</v>
      </c>
      <c r="G46" s="98" t="s">
        <v>58</v>
      </c>
      <c r="H46" s="14" t="s">
        <v>10</v>
      </c>
      <c r="J46" s="34"/>
      <c r="K46" s="34"/>
      <c r="L46" s="34"/>
      <c r="M46" s="34"/>
      <c r="N46" s="34">
        <f t="shared" si="0"/>
        <v>0</v>
      </c>
      <c r="O46" s="34"/>
      <c r="P46" s="34"/>
      <c r="Q46" s="34"/>
      <c r="R46" s="34"/>
    </row>
    <row r="47" spans="1:18" s="7" customFormat="1" ht="12.75" hidden="1" customHeight="1" x14ac:dyDescent="0.2">
      <c r="A47" s="75" t="s">
        <v>62</v>
      </c>
      <c r="B47" s="97"/>
      <c r="C47" s="97"/>
      <c r="E47" s="98">
        <v>5</v>
      </c>
      <c r="F47" s="99" t="s">
        <v>12</v>
      </c>
      <c r="G47" s="98" t="s">
        <v>58</v>
      </c>
      <c r="H47" s="14" t="s">
        <v>63</v>
      </c>
      <c r="J47" s="34"/>
      <c r="K47" s="34"/>
      <c r="L47" s="34"/>
      <c r="M47" s="34"/>
      <c r="N47" s="34">
        <f t="shared" si="0"/>
        <v>0</v>
      </c>
      <c r="O47" s="34"/>
      <c r="P47" s="34"/>
      <c r="Q47" s="34"/>
      <c r="R47" s="34"/>
    </row>
    <row r="48" spans="1:18" s="7" customFormat="1" ht="12.75" hidden="1" customHeight="1" x14ac:dyDescent="0.2">
      <c r="A48" s="75" t="s">
        <v>154</v>
      </c>
      <c r="B48" s="97"/>
      <c r="C48" s="97"/>
      <c r="E48" s="98">
        <v>5</v>
      </c>
      <c r="F48" s="99" t="s">
        <v>12</v>
      </c>
      <c r="G48" s="98" t="s">
        <v>58</v>
      </c>
      <c r="H48" s="14" t="s">
        <v>15</v>
      </c>
      <c r="J48" s="34"/>
      <c r="K48" s="34"/>
      <c r="L48" s="34"/>
      <c r="M48" s="34"/>
      <c r="N48" s="34">
        <f t="shared" si="0"/>
        <v>0</v>
      </c>
      <c r="O48" s="34"/>
      <c r="P48" s="34"/>
      <c r="Q48" s="34"/>
      <c r="R48" s="34"/>
    </row>
    <row r="49" spans="1:18" s="7" customFormat="1" ht="12.75" hidden="1" customHeight="1" x14ac:dyDescent="0.2">
      <c r="A49" s="75" t="s">
        <v>155</v>
      </c>
      <c r="B49" s="97"/>
      <c r="C49" s="97"/>
      <c r="E49" s="98">
        <v>5</v>
      </c>
      <c r="F49" s="98" t="s">
        <v>12</v>
      </c>
      <c r="G49" s="98" t="s">
        <v>58</v>
      </c>
      <c r="H49" s="14" t="s">
        <v>17</v>
      </c>
      <c r="J49" s="34"/>
      <c r="K49" s="34"/>
      <c r="L49" s="34"/>
      <c r="M49" s="34"/>
      <c r="N49" s="34">
        <f t="shared" si="0"/>
        <v>0</v>
      </c>
      <c r="O49" s="34"/>
      <c r="P49" s="34"/>
      <c r="Q49" s="34"/>
      <c r="R49" s="34"/>
    </row>
    <row r="50" spans="1:18" s="7" customFormat="1" ht="12.75" hidden="1" customHeight="1" x14ac:dyDescent="0.2">
      <c r="A50" s="75" t="s">
        <v>62</v>
      </c>
      <c r="B50" s="97"/>
      <c r="C50" s="97"/>
      <c r="E50" s="98">
        <v>5</v>
      </c>
      <c r="F50" s="99" t="s">
        <v>12</v>
      </c>
      <c r="G50" s="98" t="s">
        <v>58</v>
      </c>
      <c r="H50" s="14" t="s">
        <v>63</v>
      </c>
      <c r="J50" s="34"/>
      <c r="K50" s="34"/>
      <c r="L50" s="34"/>
      <c r="M50" s="34"/>
      <c r="N50" s="34">
        <f t="shared" si="0"/>
        <v>0</v>
      </c>
      <c r="O50" s="34"/>
      <c r="P50" s="34"/>
      <c r="Q50" s="34"/>
      <c r="R50" s="34"/>
    </row>
    <row r="51" spans="1:18" s="7" customFormat="1" ht="12.75" hidden="1" customHeight="1" x14ac:dyDescent="0.2">
      <c r="A51" s="75" t="s">
        <v>64</v>
      </c>
      <c r="B51" s="97"/>
      <c r="C51" s="97"/>
      <c r="E51" s="98">
        <v>5</v>
      </c>
      <c r="F51" s="99" t="s">
        <v>12</v>
      </c>
      <c r="G51" s="98" t="s">
        <v>58</v>
      </c>
      <c r="H51" s="14" t="s">
        <v>19</v>
      </c>
      <c r="J51" s="34"/>
      <c r="K51" s="34"/>
      <c r="L51" s="34"/>
      <c r="M51" s="34"/>
      <c r="N51" s="34">
        <f t="shared" si="0"/>
        <v>0</v>
      </c>
      <c r="O51" s="34"/>
      <c r="P51" s="34"/>
      <c r="Q51" s="34"/>
      <c r="R51" s="34"/>
    </row>
    <row r="52" spans="1:18" s="7" customFormat="1" ht="12.75" hidden="1" customHeight="1" x14ac:dyDescent="0.2">
      <c r="A52" s="75" t="s">
        <v>156</v>
      </c>
      <c r="B52" s="97"/>
      <c r="C52" s="97"/>
      <c r="E52" s="98">
        <v>5</v>
      </c>
      <c r="F52" s="99" t="s">
        <v>12</v>
      </c>
      <c r="G52" s="98" t="s">
        <v>92</v>
      </c>
      <c r="H52" s="14" t="s">
        <v>8</v>
      </c>
      <c r="J52" s="34"/>
      <c r="K52" s="34"/>
      <c r="L52" s="34"/>
      <c r="M52" s="34"/>
      <c r="N52" s="34">
        <f t="shared" si="0"/>
        <v>0</v>
      </c>
      <c r="O52" s="34"/>
      <c r="P52" s="34"/>
      <c r="Q52" s="34"/>
      <c r="R52" s="34"/>
    </row>
    <row r="53" spans="1:18" s="7" customFormat="1" ht="12.75" hidden="1" customHeight="1" x14ac:dyDescent="0.2">
      <c r="A53" s="75" t="s">
        <v>65</v>
      </c>
      <c r="B53" s="97"/>
      <c r="C53" s="97"/>
      <c r="E53" s="98">
        <v>5</v>
      </c>
      <c r="F53" s="99" t="s">
        <v>12</v>
      </c>
      <c r="G53" s="98" t="s">
        <v>66</v>
      </c>
      <c r="H53" s="14" t="s">
        <v>8</v>
      </c>
      <c r="J53" s="34"/>
      <c r="K53" s="34"/>
      <c r="L53" s="34"/>
      <c r="M53" s="34"/>
      <c r="N53" s="34">
        <f t="shared" si="0"/>
        <v>0</v>
      </c>
      <c r="O53" s="34"/>
      <c r="P53" s="34"/>
      <c r="Q53" s="34"/>
      <c r="R53" s="34"/>
    </row>
    <row r="54" spans="1:18" s="7" customFormat="1" ht="12.75" hidden="1" customHeight="1" x14ac:dyDescent="0.2">
      <c r="A54" s="75" t="s">
        <v>67</v>
      </c>
      <c r="B54" s="97"/>
      <c r="C54" s="97"/>
      <c r="E54" s="98">
        <v>5</v>
      </c>
      <c r="F54" s="99" t="s">
        <v>12</v>
      </c>
      <c r="G54" s="98" t="s">
        <v>66</v>
      </c>
      <c r="H54" s="14" t="s">
        <v>10</v>
      </c>
      <c r="J54" s="34"/>
      <c r="K54" s="34"/>
      <c r="L54" s="34"/>
      <c r="M54" s="34"/>
      <c r="N54" s="34">
        <f t="shared" si="0"/>
        <v>0</v>
      </c>
      <c r="O54" s="34"/>
      <c r="P54" s="34"/>
      <c r="Q54" s="34"/>
      <c r="R54" s="34"/>
    </row>
    <row r="55" spans="1:18" s="7" customFormat="1" ht="12.75" hidden="1" customHeight="1" x14ac:dyDescent="0.2">
      <c r="A55" s="75" t="s">
        <v>157</v>
      </c>
      <c r="B55" s="97"/>
      <c r="C55" s="97"/>
      <c r="E55" s="98">
        <v>5</v>
      </c>
      <c r="F55" s="99" t="s">
        <v>12</v>
      </c>
      <c r="G55" s="98" t="s">
        <v>69</v>
      </c>
      <c r="H55" s="14" t="s">
        <v>8</v>
      </c>
      <c r="J55" s="34"/>
      <c r="K55" s="34"/>
      <c r="L55" s="34"/>
      <c r="M55" s="34"/>
      <c r="N55" s="34">
        <f t="shared" si="0"/>
        <v>0</v>
      </c>
      <c r="O55" s="34"/>
      <c r="P55" s="34"/>
      <c r="Q55" s="34"/>
      <c r="R55" s="34"/>
    </row>
    <row r="56" spans="1:18" s="7" customFormat="1" ht="12.75" hidden="1" customHeight="1" x14ac:dyDescent="0.2">
      <c r="A56" s="75" t="s">
        <v>158</v>
      </c>
      <c r="B56" s="97"/>
      <c r="C56" s="97"/>
      <c r="E56" s="98">
        <v>5</v>
      </c>
      <c r="F56" s="99" t="s">
        <v>12</v>
      </c>
      <c r="G56" s="98" t="s">
        <v>69</v>
      </c>
      <c r="H56" s="14" t="s">
        <v>10</v>
      </c>
      <c r="J56" s="34"/>
      <c r="K56" s="34"/>
      <c r="L56" s="34"/>
      <c r="M56" s="34"/>
      <c r="N56" s="34">
        <f t="shared" si="0"/>
        <v>0</v>
      </c>
      <c r="O56" s="34"/>
      <c r="P56" s="34"/>
      <c r="Q56" s="34"/>
      <c r="R56" s="34"/>
    </row>
    <row r="57" spans="1:18" s="7" customFormat="1" ht="12.75" hidden="1" customHeight="1" x14ac:dyDescent="0.2">
      <c r="A57" s="75" t="s">
        <v>68</v>
      </c>
      <c r="B57" s="97"/>
      <c r="C57" s="97"/>
      <c r="E57" s="98">
        <v>5</v>
      </c>
      <c r="F57" s="99" t="s">
        <v>12</v>
      </c>
      <c r="G57" s="98" t="s">
        <v>69</v>
      </c>
      <c r="H57" s="14" t="s">
        <v>15</v>
      </c>
      <c r="J57" s="34"/>
      <c r="K57" s="34"/>
      <c r="L57" s="34"/>
      <c r="M57" s="34"/>
      <c r="N57" s="34">
        <f t="shared" si="0"/>
        <v>0</v>
      </c>
      <c r="O57" s="34"/>
      <c r="P57" s="34"/>
      <c r="Q57" s="34"/>
      <c r="R57" s="34"/>
    </row>
    <row r="58" spans="1:18" s="7" customFormat="1" ht="12.75" hidden="1" customHeight="1" x14ac:dyDescent="0.2">
      <c r="A58" s="75" t="s">
        <v>159</v>
      </c>
      <c r="B58" s="97"/>
      <c r="C58" s="97"/>
      <c r="E58" s="98">
        <v>5</v>
      </c>
      <c r="F58" s="99" t="s">
        <v>12</v>
      </c>
      <c r="G58" s="98" t="s">
        <v>162</v>
      </c>
      <c r="H58" s="14" t="s">
        <v>8</v>
      </c>
      <c r="J58" s="34"/>
      <c r="K58" s="34"/>
      <c r="L58" s="34"/>
      <c r="M58" s="34"/>
      <c r="N58" s="34">
        <f t="shared" si="0"/>
        <v>0</v>
      </c>
      <c r="O58" s="34"/>
      <c r="P58" s="34"/>
      <c r="Q58" s="34"/>
      <c r="R58" s="34"/>
    </row>
    <row r="59" spans="1:18" s="7" customFormat="1" ht="12.75" hidden="1" customHeight="1" x14ac:dyDescent="0.2">
      <c r="A59" s="75" t="s">
        <v>160</v>
      </c>
      <c r="B59" s="97"/>
      <c r="C59" s="97"/>
      <c r="E59" s="98">
        <v>5</v>
      </c>
      <c r="F59" s="99" t="s">
        <v>12</v>
      </c>
      <c r="G59" s="98" t="s">
        <v>162</v>
      </c>
      <c r="H59" s="16" t="s">
        <v>48</v>
      </c>
      <c r="J59" s="34"/>
      <c r="K59" s="34"/>
      <c r="L59" s="34"/>
      <c r="M59" s="34"/>
      <c r="N59" s="34">
        <f t="shared" si="0"/>
        <v>0</v>
      </c>
      <c r="O59" s="34"/>
      <c r="P59" s="34"/>
      <c r="Q59" s="34"/>
      <c r="R59" s="34"/>
    </row>
    <row r="60" spans="1:18" s="7" customFormat="1" ht="12.75" hidden="1" customHeight="1" x14ac:dyDescent="0.2">
      <c r="A60" s="75" t="s">
        <v>70</v>
      </c>
      <c r="B60" s="97"/>
      <c r="C60" s="97"/>
      <c r="E60" s="98">
        <v>5</v>
      </c>
      <c r="F60" s="99" t="s">
        <v>12</v>
      </c>
      <c r="G60" s="98" t="s">
        <v>162</v>
      </c>
      <c r="H60" s="14" t="s">
        <v>10</v>
      </c>
      <c r="J60" s="34"/>
      <c r="K60" s="34"/>
      <c r="L60" s="34"/>
      <c r="M60" s="34"/>
      <c r="N60" s="34">
        <f t="shared" si="0"/>
        <v>0</v>
      </c>
      <c r="O60" s="34"/>
      <c r="P60" s="34"/>
      <c r="Q60" s="34"/>
      <c r="R60" s="34"/>
    </row>
    <row r="61" spans="1:18" s="7" customFormat="1" ht="12.75" hidden="1" customHeight="1" x14ac:dyDescent="0.2">
      <c r="A61" s="75" t="s">
        <v>161</v>
      </c>
      <c r="B61" s="97"/>
      <c r="C61" s="97"/>
      <c r="E61" s="98">
        <v>5</v>
      </c>
      <c r="F61" s="99" t="s">
        <v>12</v>
      </c>
      <c r="G61" s="98" t="s">
        <v>162</v>
      </c>
      <c r="H61" s="14" t="s">
        <v>15</v>
      </c>
      <c r="J61" s="34"/>
      <c r="K61" s="34"/>
      <c r="L61" s="34"/>
      <c r="M61" s="34"/>
      <c r="N61" s="34">
        <f t="shared" si="0"/>
        <v>0</v>
      </c>
      <c r="O61" s="34"/>
      <c r="P61" s="34"/>
      <c r="Q61" s="34"/>
      <c r="R61" s="34"/>
    </row>
    <row r="62" spans="1:18" s="7" customFormat="1" ht="12.75" hidden="1" customHeight="1" x14ac:dyDescent="0.2">
      <c r="A62" s="75" t="s">
        <v>71</v>
      </c>
      <c r="B62" s="97"/>
      <c r="C62" s="97"/>
      <c r="E62" s="98">
        <v>5</v>
      </c>
      <c r="F62" s="99" t="s">
        <v>12</v>
      </c>
      <c r="G62" s="98" t="s">
        <v>69</v>
      </c>
      <c r="H62" s="14" t="s">
        <v>48</v>
      </c>
      <c r="J62" s="34"/>
      <c r="K62" s="34"/>
      <c r="L62" s="34"/>
      <c r="M62" s="34"/>
      <c r="N62" s="34">
        <f t="shared" si="0"/>
        <v>0</v>
      </c>
      <c r="O62" s="34"/>
      <c r="P62" s="34"/>
      <c r="Q62" s="34"/>
      <c r="R62" s="34"/>
    </row>
    <row r="63" spans="1:18" s="7" customFormat="1" ht="12.75" hidden="1" customHeight="1" x14ac:dyDescent="0.2">
      <c r="A63" s="75" t="s">
        <v>163</v>
      </c>
      <c r="B63" s="97"/>
      <c r="C63" s="97"/>
      <c r="E63" s="98">
        <v>5</v>
      </c>
      <c r="F63" s="99" t="s">
        <v>12</v>
      </c>
      <c r="G63" s="98" t="s">
        <v>73</v>
      </c>
      <c r="H63" s="14" t="s">
        <v>10</v>
      </c>
      <c r="J63" s="34"/>
      <c r="K63" s="34"/>
      <c r="L63" s="34"/>
      <c r="M63" s="34"/>
      <c r="N63" s="34">
        <f t="shared" si="0"/>
        <v>0</v>
      </c>
      <c r="O63" s="34"/>
      <c r="P63" s="34"/>
      <c r="Q63" s="34"/>
      <c r="R63" s="34"/>
    </row>
    <row r="64" spans="1:18" s="7" customFormat="1" ht="15" hidden="1" customHeight="1" x14ac:dyDescent="0.2">
      <c r="A64" s="75" t="s">
        <v>164</v>
      </c>
      <c r="B64" s="97"/>
      <c r="C64" s="97"/>
      <c r="E64" s="260" t="s">
        <v>678</v>
      </c>
      <c r="F64" s="260"/>
      <c r="G64" s="260"/>
      <c r="H64" s="260"/>
      <c r="J64" s="34">
        <v>0</v>
      </c>
      <c r="K64" s="34"/>
      <c r="L64" s="34"/>
      <c r="M64" s="34"/>
      <c r="N64" s="34">
        <f t="shared" si="0"/>
        <v>0</v>
      </c>
      <c r="O64" s="34"/>
      <c r="P64" s="34"/>
      <c r="Q64" s="34"/>
      <c r="R64" s="34"/>
    </row>
    <row r="65" spans="1:18" s="7" customFormat="1" ht="15" customHeight="1" x14ac:dyDescent="0.2">
      <c r="A65" s="75" t="s">
        <v>165</v>
      </c>
      <c r="B65" s="97"/>
      <c r="C65" s="97"/>
      <c r="E65" s="260" t="s">
        <v>691</v>
      </c>
      <c r="F65" s="260"/>
      <c r="G65" s="260"/>
      <c r="H65" s="260"/>
      <c r="J65" s="34">
        <v>180135.75</v>
      </c>
      <c r="K65" s="34"/>
      <c r="L65" s="34">
        <v>315776</v>
      </c>
      <c r="M65" s="34"/>
      <c r="N65" s="34">
        <f t="shared" si="0"/>
        <v>284224</v>
      </c>
      <c r="O65" s="34"/>
      <c r="P65" s="34">
        <v>600000</v>
      </c>
      <c r="Q65" s="34"/>
      <c r="R65" s="34">
        <v>637300</v>
      </c>
    </row>
    <row r="66" spans="1:18" s="7" customFormat="1" ht="12.75" hidden="1" customHeight="1" x14ac:dyDescent="0.2">
      <c r="A66" s="75" t="s">
        <v>166</v>
      </c>
      <c r="B66" s="97"/>
      <c r="C66" s="97"/>
      <c r="E66" s="260" t="s">
        <v>348</v>
      </c>
      <c r="F66" s="260"/>
      <c r="G66" s="260"/>
      <c r="H66" s="260"/>
      <c r="J66" s="34"/>
      <c r="K66" s="34"/>
      <c r="L66" s="34"/>
      <c r="M66" s="34"/>
      <c r="N66" s="34">
        <f t="shared" si="0"/>
        <v>0</v>
      </c>
      <c r="O66" s="34"/>
      <c r="P66" s="34"/>
      <c r="Q66" s="34"/>
      <c r="R66" s="34"/>
    </row>
    <row r="67" spans="1:18" s="7" customFormat="1" ht="12.75" hidden="1" customHeight="1" x14ac:dyDescent="0.2">
      <c r="A67" s="75" t="s">
        <v>167</v>
      </c>
      <c r="B67" s="97"/>
      <c r="C67" s="97"/>
      <c r="E67" s="260" t="s">
        <v>412</v>
      </c>
      <c r="F67" s="260"/>
      <c r="G67" s="260"/>
      <c r="H67" s="260"/>
      <c r="J67" s="34"/>
      <c r="K67" s="34"/>
      <c r="L67" s="34"/>
      <c r="M67" s="34"/>
      <c r="N67" s="34">
        <f t="shared" si="0"/>
        <v>0</v>
      </c>
      <c r="O67" s="34"/>
      <c r="P67" s="34"/>
      <c r="Q67" s="34"/>
      <c r="R67" s="34"/>
    </row>
    <row r="68" spans="1:18" s="7" customFormat="1" ht="15" customHeight="1" x14ac:dyDescent="0.2">
      <c r="A68" s="75" t="s">
        <v>72</v>
      </c>
      <c r="B68" s="97"/>
      <c r="C68" s="97"/>
      <c r="E68" s="260" t="s">
        <v>348</v>
      </c>
      <c r="F68" s="260"/>
      <c r="G68" s="260"/>
      <c r="H68" s="260"/>
      <c r="J68" s="34">
        <v>2252055.2000000002</v>
      </c>
      <c r="K68" s="34"/>
      <c r="L68" s="34">
        <v>24520</v>
      </c>
      <c r="M68" s="34"/>
      <c r="N68" s="34">
        <f t="shared" si="0"/>
        <v>2276480</v>
      </c>
      <c r="O68" s="34"/>
      <c r="P68" s="34">
        <v>2301000</v>
      </c>
      <c r="Q68" s="34"/>
      <c r="R68" s="34">
        <v>2000000</v>
      </c>
    </row>
    <row r="69" spans="1:18" s="7" customFormat="1" ht="15" customHeight="1" x14ac:dyDescent="0.2">
      <c r="A69" s="75" t="s">
        <v>74</v>
      </c>
      <c r="B69" s="97"/>
      <c r="C69" s="97"/>
      <c r="E69" s="260" t="s">
        <v>415</v>
      </c>
      <c r="F69" s="260"/>
      <c r="G69" s="260"/>
      <c r="H69" s="260"/>
      <c r="J69" s="34">
        <v>10498</v>
      </c>
      <c r="K69" s="34"/>
      <c r="L69" s="34"/>
      <c r="M69" s="34"/>
      <c r="N69" s="34">
        <f t="shared" si="0"/>
        <v>20000</v>
      </c>
      <c r="O69" s="34"/>
      <c r="P69" s="34">
        <v>20000</v>
      </c>
      <c r="Q69" s="34"/>
      <c r="R69" s="34">
        <v>20000</v>
      </c>
    </row>
    <row r="70" spans="1:18" s="7" customFormat="1" ht="12.75" hidden="1" customHeight="1" x14ac:dyDescent="0.2">
      <c r="A70" s="75" t="s">
        <v>75</v>
      </c>
      <c r="B70" s="97"/>
      <c r="C70" s="97"/>
      <c r="E70" s="260" t="s">
        <v>416</v>
      </c>
      <c r="F70" s="260"/>
      <c r="G70" s="260"/>
      <c r="H70" s="260"/>
      <c r="J70" s="34"/>
      <c r="K70" s="34"/>
      <c r="L70" s="34"/>
      <c r="M70" s="34"/>
      <c r="N70" s="34">
        <f t="shared" si="0"/>
        <v>0</v>
      </c>
      <c r="O70" s="34"/>
      <c r="P70" s="34"/>
      <c r="Q70" s="34"/>
      <c r="R70" s="34"/>
    </row>
    <row r="71" spans="1:18" s="7" customFormat="1" ht="15" customHeight="1" x14ac:dyDescent="0.2">
      <c r="A71" s="75" t="s">
        <v>76</v>
      </c>
      <c r="B71" s="97"/>
      <c r="C71" s="97"/>
      <c r="E71" s="260" t="s">
        <v>430</v>
      </c>
      <c r="F71" s="260"/>
      <c r="G71" s="260"/>
      <c r="H71" s="260"/>
      <c r="J71" s="34"/>
      <c r="K71" s="34"/>
      <c r="L71" s="34"/>
      <c r="M71" s="34"/>
      <c r="N71" s="34">
        <f t="shared" si="0"/>
        <v>50000</v>
      </c>
      <c r="O71" s="34"/>
      <c r="P71" s="34">
        <v>50000</v>
      </c>
      <c r="Q71" s="34"/>
      <c r="R71" s="34">
        <v>50000</v>
      </c>
    </row>
    <row r="72" spans="1:18" s="7" customFormat="1" ht="12.75" hidden="1" customHeight="1" x14ac:dyDescent="0.2">
      <c r="A72" s="75" t="s">
        <v>164</v>
      </c>
      <c r="B72" s="97"/>
      <c r="C72" s="97"/>
      <c r="E72" s="260" t="s">
        <v>418</v>
      </c>
      <c r="F72" s="260"/>
      <c r="G72" s="260"/>
      <c r="H72" s="260"/>
      <c r="J72" s="34"/>
      <c r="K72" s="34"/>
      <c r="L72" s="34"/>
      <c r="M72" s="34"/>
      <c r="N72" s="34">
        <f t="shared" si="0"/>
        <v>0</v>
      </c>
      <c r="O72" s="34"/>
      <c r="P72" s="34"/>
      <c r="Q72" s="34"/>
      <c r="R72" s="34"/>
    </row>
    <row r="73" spans="1:18" s="7" customFormat="1" ht="12.75" hidden="1" customHeight="1" x14ac:dyDescent="0.2">
      <c r="A73" s="75" t="s">
        <v>77</v>
      </c>
      <c r="B73" s="97"/>
      <c r="C73" s="97"/>
      <c r="E73" s="260" t="s">
        <v>419</v>
      </c>
      <c r="F73" s="260"/>
      <c r="G73" s="260"/>
      <c r="H73" s="260"/>
      <c r="J73" s="34"/>
      <c r="K73" s="34"/>
      <c r="L73" s="34"/>
      <c r="M73" s="34"/>
      <c r="N73" s="34">
        <f t="shared" si="0"/>
        <v>0</v>
      </c>
      <c r="O73" s="34"/>
      <c r="P73" s="34"/>
      <c r="Q73" s="34"/>
      <c r="R73" s="34"/>
    </row>
    <row r="74" spans="1:18" s="7" customFormat="1" ht="12.75" hidden="1" customHeight="1" x14ac:dyDescent="0.2">
      <c r="A74" s="75" t="s">
        <v>79</v>
      </c>
      <c r="B74" s="97"/>
      <c r="C74" s="97"/>
      <c r="E74" s="260" t="s">
        <v>420</v>
      </c>
      <c r="F74" s="260"/>
      <c r="G74" s="260"/>
      <c r="H74" s="260"/>
      <c r="J74" s="34"/>
      <c r="K74" s="34"/>
      <c r="L74" s="34"/>
      <c r="M74" s="34"/>
      <c r="N74" s="34">
        <f t="shared" si="0"/>
        <v>0</v>
      </c>
      <c r="O74" s="34"/>
      <c r="P74" s="34"/>
      <c r="Q74" s="34"/>
      <c r="R74" s="34"/>
    </row>
    <row r="75" spans="1:18" s="7" customFormat="1" ht="12.75" hidden="1" customHeight="1" x14ac:dyDescent="0.2">
      <c r="A75" s="75" t="s">
        <v>168</v>
      </c>
      <c r="B75" s="97"/>
      <c r="C75" s="97"/>
      <c r="E75" s="260" t="s">
        <v>421</v>
      </c>
      <c r="F75" s="260"/>
      <c r="G75" s="260"/>
      <c r="H75" s="260"/>
      <c r="J75" s="34"/>
      <c r="K75" s="34"/>
      <c r="L75" s="34"/>
      <c r="M75" s="34"/>
      <c r="N75" s="34">
        <f t="shared" si="0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75" t="s">
        <v>169</v>
      </c>
      <c r="B76" s="97"/>
      <c r="C76" s="97"/>
      <c r="E76" s="260" t="s">
        <v>422</v>
      </c>
      <c r="F76" s="260"/>
      <c r="G76" s="260"/>
      <c r="H76" s="260"/>
      <c r="J76" s="34"/>
      <c r="K76" s="34"/>
      <c r="L76" s="34"/>
      <c r="M76" s="34"/>
      <c r="N76" s="34">
        <f t="shared" si="0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75" t="s">
        <v>170</v>
      </c>
      <c r="B77" s="97"/>
      <c r="C77" s="97"/>
      <c r="E77" s="260" t="s">
        <v>423</v>
      </c>
      <c r="F77" s="260"/>
      <c r="G77" s="260"/>
      <c r="H77" s="260"/>
      <c r="J77" s="34"/>
      <c r="K77" s="34"/>
      <c r="L77" s="34"/>
      <c r="M77" s="34"/>
      <c r="N77" s="34">
        <f t="shared" si="0"/>
        <v>0</v>
      </c>
      <c r="O77" s="34"/>
      <c r="P77" s="34"/>
      <c r="Q77" s="34"/>
      <c r="R77" s="34"/>
    </row>
    <row r="78" spans="1:18" s="7" customFormat="1" ht="12.75" hidden="1" customHeight="1" x14ac:dyDescent="0.2">
      <c r="A78" s="75" t="s">
        <v>80</v>
      </c>
      <c r="B78" s="97"/>
      <c r="C78" s="97"/>
      <c r="E78" s="260" t="s">
        <v>424</v>
      </c>
      <c r="F78" s="260"/>
      <c r="G78" s="260"/>
      <c r="H78" s="260"/>
      <c r="J78" s="34"/>
      <c r="K78" s="34"/>
      <c r="L78" s="34"/>
      <c r="M78" s="34"/>
      <c r="N78" s="34">
        <f t="shared" si="0"/>
        <v>0</v>
      </c>
      <c r="O78" s="34"/>
      <c r="P78" s="34"/>
      <c r="Q78" s="34"/>
      <c r="R78" s="34"/>
    </row>
    <row r="79" spans="1:18" s="7" customFormat="1" ht="12.75" hidden="1" customHeight="1" x14ac:dyDescent="0.2">
      <c r="A79" s="75" t="s">
        <v>82</v>
      </c>
      <c r="B79" s="97"/>
      <c r="C79" s="97"/>
      <c r="E79" s="260" t="s">
        <v>425</v>
      </c>
      <c r="F79" s="260"/>
      <c r="G79" s="260"/>
      <c r="H79" s="260"/>
      <c r="J79" s="34"/>
      <c r="K79" s="34"/>
      <c r="L79" s="34"/>
      <c r="M79" s="34"/>
      <c r="N79" s="34">
        <f t="shared" si="0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75" t="s">
        <v>84</v>
      </c>
      <c r="B80" s="97"/>
      <c r="C80" s="97"/>
      <c r="E80" s="260" t="s">
        <v>426</v>
      </c>
      <c r="F80" s="260"/>
      <c r="G80" s="260"/>
      <c r="H80" s="260"/>
      <c r="J80" s="34"/>
      <c r="K80" s="34"/>
      <c r="L80" s="34"/>
      <c r="M80" s="34"/>
      <c r="N80" s="34">
        <f t="shared" si="0"/>
        <v>0</v>
      </c>
      <c r="O80" s="34"/>
      <c r="P80" s="34"/>
      <c r="Q80" s="34"/>
      <c r="R80" s="34"/>
    </row>
    <row r="81" spans="1:18" s="7" customFormat="1" ht="12.75" hidden="1" customHeight="1" x14ac:dyDescent="0.2">
      <c r="A81" s="75" t="s">
        <v>85</v>
      </c>
      <c r="B81" s="97"/>
      <c r="C81" s="97"/>
      <c r="E81" s="260" t="s">
        <v>427</v>
      </c>
      <c r="F81" s="260"/>
      <c r="G81" s="260"/>
      <c r="H81" s="260"/>
      <c r="J81" s="34"/>
      <c r="K81" s="34"/>
      <c r="L81" s="34"/>
      <c r="M81" s="34"/>
      <c r="N81" s="34">
        <f t="shared" si="0"/>
        <v>0</v>
      </c>
      <c r="O81" s="34"/>
      <c r="P81" s="34"/>
      <c r="Q81" s="34"/>
      <c r="R81" s="34"/>
    </row>
    <row r="82" spans="1:18" s="7" customFormat="1" ht="12.75" hidden="1" customHeight="1" x14ac:dyDescent="0.2">
      <c r="A82" s="75" t="s">
        <v>171</v>
      </c>
      <c r="B82" s="97"/>
      <c r="C82" s="97"/>
      <c r="E82" s="260" t="s">
        <v>428</v>
      </c>
      <c r="F82" s="260"/>
      <c r="G82" s="260"/>
      <c r="H82" s="260"/>
      <c r="J82" s="34"/>
      <c r="K82" s="34"/>
      <c r="L82" s="34"/>
      <c r="M82" s="34"/>
      <c r="N82" s="34">
        <f t="shared" si="0"/>
        <v>0</v>
      </c>
      <c r="O82" s="34"/>
      <c r="P82" s="34"/>
      <c r="Q82" s="34"/>
      <c r="R82" s="34"/>
    </row>
    <row r="83" spans="1:18" s="7" customFormat="1" ht="12.75" hidden="1" customHeight="1" x14ac:dyDescent="0.2">
      <c r="A83" s="75" t="s">
        <v>172</v>
      </c>
      <c r="B83" s="97"/>
      <c r="C83" s="97"/>
      <c r="E83" s="260" t="s">
        <v>429</v>
      </c>
      <c r="F83" s="260"/>
      <c r="G83" s="260"/>
      <c r="H83" s="260"/>
      <c r="J83" s="34"/>
      <c r="K83" s="34"/>
      <c r="L83" s="34"/>
      <c r="M83" s="34"/>
      <c r="N83" s="34">
        <f t="shared" si="0"/>
        <v>0</v>
      </c>
      <c r="O83" s="34"/>
      <c r="P83" s="34"/>
      <c r="Q83" s="34"/>
      <c r="R83" s="34"/>
    </row>
    <row r="84" spans="1:18" s="7" customFormat="1" ht="12.75" hidden="1" customHeight="1" x14ac:dyDescent="0.2">
      <c r="A84" s="75" t="s">
        <v>86</v>
      </c>
      <c r="B84" s="97"/>
      <c r="C84" s="97"/>
      <c r="E84" s="260" t="s">
        <v>622</v>
      </c>
      <c r="F84" s="260"/>
      <c r="G84" s="260"/>
      <c r="H84" s="260"/>
      <c r="J84" s="34"/>
      <c r="K84" s="34"/>
      <c r="L84" s="34"/>
      <c r="M84" s="34"/>
      <c r="N84" s="34">
        <f t="shared" si="0"/>
        <v>0</v>
      </c>
      <c r="O84" s="34"/>
      <c r="P84" s="34"/>
      <c r="Q84" s="34"/>
      <c r="R84" s="34"/>
    </row>
    <row r="85" spans="1:18" s="7" customFormat="1" ht="15" customHeight="1" x14ac:dyDescent="0.2">
      <c r="A85" s="75" t="s">
        <v>245</v>
      </c>
      <c r="B85" s="97"/>
      <c r="C85" s="97"/>
      <c r="E85" s="260" t="s">
        <v>360</v>
      </c>
      <c r="F85" s="260"/>
      <c r="G85" s="260"/>
      <c r="H85" s="260"/>
      <c r="J85" s="34">
        <v>16000</v>
      </c>
      <c r="K85" s="34"/>
      <c r="L85" s="34"/>
      <c r="M85" s="34"/>
      <c r="N85" s="34">
        <f t="shared" si="0"/>
        <v>50000</v>
      </c>
      <c r="O85" s="34"/>
      <c r="P85" s="34">
        <v>50000</v>
      </c>
      <c r="Q85" s="34"/>
      <c r="R85" s="34">
        <v>50000</v>
      </c>
    </row>
    <row r="86" spans="1:18" s="7" customFormat="1" ht="18" customHeight="1" x14ac:dyDescent="0.2">
      <c r="A86" s="276" t="s">
        <v>190</v>
      </c>
      <c r="B86" s="276"/>
      <c r="C86" s="276"/>
      <c r="J86" s="136">
        <f>SUM(J18:J85)</f>
        <v>8666517.5199999996</v>
      </c>
      <c r="K86" s="137"/>
      <c r="L86" s="136">
        <f>SUM(L18:L85)</f>
        <v>4572390.1000000006</v>
      </c>
      <c r="M86" s="34"/>
      <c r="N86" s="136">
        <f>SUM(N18:N85)</f>
        <v>5427609.9000000004</v>
      </c>
      <c r="O86" s="34"/>
      <c r="P86" s="136">
        <f>SUM(P18:P85)</f>
        <v>10000000</v>
      </c>
      <c r="Q86" s="34"/>
      <c r="R86" s="136">
        <f>SUM(R18:R85)</f>
        <v>18734300</v>
      </c>
    </row>
    <row r="87" spans="1:18" s="7" customFormat="1" ht="6" hidden="1" customHeight="1" x14ac:dyDescent="0.2">
      <c r="A87" s="19"/>
      <c r="B87" s="19"/>
      <c r="C87" s="19"/>
      <c r="J87" s="137"/>
      <c r="K87" s="137"/>
      <c r="L87" s="34"/>
      <c r="M87" s="34"/>
      <c r="N87" s="34"/>
      <c r="O87" s="34"/>
      <c r="P87" s="34"/>
      <c r="Q87" s="34"/>
      <c r="R87" s="34"/>
    </row>
    <row r="88" spans="1:18" s="7" customFormat="1" ht="12" hidden="1" customHeight="1" x14ac:dyDescent="0.2">
      <c r="A88" s="63" t="s">
        <v>188</v>
      </c>
      <c r="J88" s="34"/>
      <c r="K88" s="34"/>
      <c r="L88" s="34"/>
      <c r="M88" s="34"/>
      <c r="N88" s="34"/>
      <c r="O88" s="34"/>
      <c r="P88" s="34"/>
      <c r="Q88" s="34"/>
      <c r="R88" s="34"/>
    </row>
    <row r="89" spans="1:18" s="7" customFormat="1" ht="12" hidden="1" customHeight="1" x14ac:dyDescent="0.2">
      <c r="A89" s="75" t="s">
        <v>108</v>
      </c>
      <c r="E89" s="98">
        <v>5</v>
      </c>
      <c r="F89" s="99" t="s">
        <v>28</v>
      </c>
      <c r="G89" s="98" t="s">
        <v>7</v>
      </c>
      <c r="H89" s="14" t="s">
        <v>17</v>
      </c>
      <c r="J89" s="34"/>
      <c r="K89" s="34"/>
      <c r="L89" s="34"/>
      <c r="M89" s="34"/>
      <c r="N89" s="34"/>
      <c r="O89" s="34"/>
      <c r="P89" s="34"/>
      <c r="Q89" s="34"/>
      <c r="R89" s="34"/>
    </row>
    <row r="90" spans="1:18" s="7" customFormat="1" ht="12" hidden="1" customHeight="1" x14ac:dyDescent="0.2">
      <c r="A90" s="75" t="s">
        <v>179</v>
      </c>
      <c r="E90" s="98">
        <v>5</v>
      </c>
      <c r="F90" s="99" t="s">
        <v>28</v>
      </c>
      <c r="G90" s="98" t="s">
        <v>7</v>
      </c>
      <c r="H90" s="14" t="s">
        <v>63</v>
      </c>
      <c r="J90" s="34"/>
      <c r="K90" s="34"/>
      <c r="L90" s="34"/>
      <c r="M90" s="34"/>
      <c r="N90" s="34"/>
      <c r="O90" s="34"/>
      <c r="P90" s="34"/>
      <c r="Q90" s="34"/>
      <c r="R90" s="34"/>
    </row>
    <row r="91" spans="1:18" s="7" customFormat="1" ht="12" hidden="1" customHeight="1" x14ac:dyDescent="0.2">
      <c r="A91" s="75" t="s">
        <v>180</v>
      </c>
      <c r="E91" s="98">
        <v>5</v>
      </c>
      <c r="F91" s="99" t="s">
        <v>28</v>
      </c>
      <c r="G91" s="98" t="s">
        <v>7</v>
      </c>
      <c r="H91" s="16" t="s">
        <v>48</v>
      </c>
      <c r="J91" s="34"/>
      <c r="K91" s="34"/>
      <c r="L91" s="34"/>
      <c r="M91" s="34"/>
      <c r="N91" s="34"/>
      <c r="O91" s="34"/>
      <c r="P91" s="34"/>
      <c r="Q91" s="34"/>
      <c r="R91" s="34"/>
    </row>
    <row r="92" spans="1:18" s="7" customFormat="1" ht="12" hidden="1" customHeight="1" x14ac:dyDescent="0.2">
      <c r="A92" s="75" t="s">
        <v>180</v>
      </c>
      <c r="E92" s="98">
        <v>5</v>
      </c>
      <c r="F92" s="99" t="s">
        <v>28</v>
      </c>
      <c r="G92" s="98" t="s">
        <v>7</v>
      </c>
      <c r="H92" s="16" t="s">
        <v>48</v>
      </c>
      <c r="J92" s="34"/>
      <c r="K92" s="34"/>
      <c r="L92" s="34"/>
      <c r="M92" s="34"/>
      <c r="N92" s="34"/>
      <c r="O92" s="34"/>
      <c r="P92" s="34"/>
      <c r="Q92" s="34"/>
      <c r="R92" s="34"/>
    </row>
    <row r="93" spans="1:18" s="7" customFormat="1" ht="12" hidden="1" customHeight="1" x14ac:dyDescent="0.2">
      <c r="A93" s="75" t="s">
        <v>181</v>
      </c>
      <c r="E93" s="98">
        <v>5</v>
      </c>
      <c r="F93" s="99" t="s">
        <v>28</v>
      </c>
      <c r="G93" s="98" t="s">
        <v>7</v>
      </c>
      <c r="H93" s="14" t="s">
        <v>10</v>
      </c>
      <c r="J93" s="34"/>
      <c r="K93" s="34"/>
      <c r="L93" s="34"/>
      <c r="M93" s="34"/>
      <c r="N93" s="34"/>
      <c r="O93" s="34"/>
      <c r="P93" s="34"/>
      <c r="Q93" s="34"/>
      <c r="R93" s="34"/>
    </row>
    <row r="94" spans="1:18" s="7" customFormat="1" ht="12" hidden="1" customHeight="1" x14ac:dyDescent="0.2">
      <c r="A94" s="75" t="s">
        <v>180</v>
      </c>
      <c r="E94" s="98">
        <v>5</v>
      </c>
      <c r="F94" s="99" t="s">
        <v>28</v>
      </c>
      <c r="G94" s="98" t="s">
        <v>7</v>
      </c>
      <c r="H94" s="16" t="s">
        <v>48</v>
      </c>
      <c r="J94" s="34"/>
      <c r="K94" s="34"/>
      <c r="L94" s="34"/>
      <c r="M94" s="34"/>
      <c r="N94" s="34"/>
      <c r="O94" s="34"/>
      <c r="P94" s="34"/>
      <c r="Q94" s="34"/>
      <c r="R94" s="34"/>
    </row>
    <row r="95" spans="1:18" s="7" customFormat="1" ht="12" hidden="1" customHeight="1" x14ac:dyDescent="0.2">
      <c r="A95" s="75" t="s">
        <v>182</v>
      </c>
      <c r="E95" s="98">
        <v>5</v>
      </c>
      <c r="F95" s="99" t="s">
        <v>28</v>
      </c>
      <c r="G95" s="98" t="s">
        <v>7</v>
      </c>
      <c r="H95" s="14" t="s">
        <v>8</v>
      </c>
      <c r="J95" s="34"/>
      <c r="K95" s="34"/>
      <c r="L95" s="34"/>
      <c r="M95" s="34"/>
      <c r="N95" s="34"/>
      <c r="O95" s="34"/>
      <c r="P95" s="34"/>
      <c r="Q95" s="34"/>
      <c r="R95" s="34"/>
    </row>
    <row r="96" spans="1:18" s="7" customFormat="1" ht="12" hidden="1" customHeight="1" x14ac:dyDescent="0.2">
      <c r="A96" s="75" t="s">
        <v>183</v>
      </c>
      <c r="E96" s="98">
        <v>5</v>
      </c>
      <c r="F96" s="99" t="s">
        <v>28</v>
      </c>
      <c r="G96" s="98" t="s">
        <v>7</v>
      </c>
      <c r="H96" s="14" t="s">
        <v>15</v>
      </c>
      <c r="J96" s="34"/>
      <c r="K96" s="34"/>
      <c r="L96" s="34"/>
      <c r="M96" s="34"/>
      <c r="N96" s="34"/>
      <c r="O96" s="34"/>
      <c r="P96" s="34"/>
      <c r="Q96" s="34"/>
      <c r="R96" s="34"/>
    </row>
    <row r="97" spans="1:18" s="7" customFormat="1" ht="18.95" hidden="1" customHeight="1" x14ac:dyDescent="0.2">
      <c r="A97" s="195" t="s">
        <v>184</v>
      </c>
      <c r="J97" s="145">
        <f>SUM(J89:J96)</f>
        <v>0</v>
      </c>
      <c r="K97" s="146"/>
      <c r="L97" s="145">
        <f>SUM(L89:L96)</f>
        <v>0</v>
      </c>
      <c r="M97" s="146"/>
      <c r="N97" s="145">
        <f>SUM(N89:N96)</f>
        <v>0</v>
      </c>
      <c r="O97" s="146"/>
      <c r="P97" s="145">
        <f>SUM(P89:P96)</f>
        <v>0</v>
      </c>
      <c r="Q97" s="146"/>
      <c r="R97" s="145">
        <f>SUM(R89:R96)</f>
        <v>0</v>
      </c>
    </row>
    <row r="98" spans="1:18" s="7" customFormat="1" ht="6" customHeight="1" x14ac:dyDescent="0.2">
      <c r="J98" s="34"/>
      <c r="K98" s="34"/>
      <c r="L98" s="34"/>
      <c r="M98" s="34"/>
      <c r="N98" s="34"/>
      <c r="O98" s="34"/>
      <c r="P98" s="34"/>
      <c r="Q98" s="34"/>
      <c r="R98" s="34"/>
    </row>
    <row r="99" spans="1:18" s="7" customFormat="1" ht="18" hidden="1" customHeight="1" x14ac:dyDescent="0.2">
      <c r="A99" s="62" t="s">
        <v>189</v>
      </c>
      <c r="B99" s="11"/>
      <c r="C99" s="11"/>
      <c r="J99" s="34"/>
      <c r="K99" s="34"/>
      <c r="L99" s="34"/>
      <c r="M99" s="34"/>
      <c r="N99" s="34"/>
      <c r="O99" s="34"/>
      <c r="P99" s="34"/>
      <c r="Q99" s="34"/>
      <c r="R99" s="34"/>
    </row>
    <row r="100" spans="1:18" s="7" customFormat="1" ht="12.75" hidden="1" customHeight="1" x14ac:dyDescent="0.2">
      <c r="A100" s="11" t="s">
        <v>88</v>
      </c>
      <c r="B100" s="22"/>
      <c r="C100" s="22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s="7" customFormat="1" ht="12.75" hidden="1" customHeight="1" x14ac:dyDescent="0.2">
      <c r="A101" s="64" t="s">
        <v>89</v>
      </c>
      <c r="B101" s="9"/>
      <c r="C101" s="9"/>
      <c r="E101" s="98">
        <v>1</v>
      </c>
      <c r="F101" s="99" t="s">
        <v>12</v>
      </c>
      <c r="G101" s="98" t="s">
        <v>53</v>
      </c>
      <c r="H101" s="100" t="s">
        <v>10</v>
      </c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s="7" customFormat="1" ht="12.75" hidden="1" customHeight="1" x14ac:dyDescent="0.2">
      <c r="A102" s="75" t="s">
        <v>91</v>
      </c>
      <c r="B102" s="97"/>
      <c r="C102" s="97"/>
      <c r="E102" s="98">
        <v>1</v>
      </c>
      <c r="F102" s="99" t="s">
        <v>92</v>
      </c>
      <c r="G102" s="98" t="s">
        <v>7</v>
      </c>
      <c r="H102" s="98" t="s">
        <v>8</v>
      </c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7" customFormat="1" ht="12.75" hidden="1" customHeight="1" x14ac:dyDescent="0.2">
      <c r="A103" s="75" t="s">
        <v>93</v>
      </c>
      <c r="B103" s="97"/>
      <c r="C103" s="97"/>
      <c r="E103" s="98">
        <v>1</v>
      </c>
      <c r="F103" s="99" t="s">
        <v>92</v>
      </c>
      <c r="G103" s="98" t="s">
        <v>33</v>
      </c>
      <c r="H103" s="98" t="s">
        <v>8</v>
      </c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s="7" customFormat="1" ht="12.75" hidden="1" customHeight="1" x14ac:dyDescent="0.2">
      <c r="A104" s="75" t="s">
        <v>94</v>
      </c>
      <c r="B104" s="102"/>
      <c r="C104" s="102"/>
      <c r="E104" s="98">
        <v>1</v>
      </c>
      <c r="F104" s="99" t="s">
        <v>92</v>
      </c>
      <c r="G104" s="98" t="s">
        <v>33</v>
      </c>
      <c r="H104" s="98" t="s">
        <v>48</v>
      </c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7" customFormat="1" ht="12.75" hidden="1" customHeight="1" x14ac:dyDescent="0.2">
      <c r="A105" s="75" t="s">
        <v>95</v>
      </c>
      <c r="B105" s="102"/>
      <c r="C105" s="102"/>
      <c r="D105" s="99"/>
      <c r="E105" s="98">
        <v>1</v>
      </c>
      <c r="F105" s="99" t="s">
        <v>92</v>
      </c>
      <c r="G105" s="98" t="s">
        <v>53</v>
      </c>
      <c r="H105" s="98" t="s">
        <v>10</v>
      </c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s="7" customFormat="1" ht="12.75" hidden="1" customHeight="1" x14ac:dyDescent="0.2">
      <c r="A106" s="75" t="s">
        <v>96</v>
      </c>
      <c r="B106" s="97"/>
      <c r="C106" s="97"/>
      <c r="E106" s="98">
        <v>1</v>
      </c>
      <c r="F106" s="99" t="s">
        <v>92</v>
      </c>
      <c r="G106" s="98" t="s">
        <v>92</v>
      </c>
      <c r="H106" s="98" t="s">
        <v>8</v>
      </c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s="7" customFormat="1" ht="12.75" hidden="1" customHeight="1" x14ac:dyDescent="0.2">
      <c r="A107" s="75" t="s">
        <v>97</v>
      </c>
      <c r="B107" s="102"/>
      <c r="C107" s="102"/>
      <c r="E107" s="98">
        <v>1</v>
      </c>
      <c r="F107" s="99" t="s">
        <v>92</v>
      </c>
      <c r="G107" s="98" t="s">
        <v>53</v>
      </c>
      <c r="H107" s="98" t="s">
        <v>15</v>
      </c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s="7" customFormat="1" ht="12.75" hidden="1" customHeight="1" x14ac:dyDescent="0.2">
      <c r="A108" s="75" t="s">
        <v>98</v>
      </c>
      <c r="B108" s="102"/>
      <c r="C108" s="102"/>
      <c r="D108" s="99"/>
      <c r="E108" s="98">
        <v>1</v>
      </c>
      <c r="F108" s="99" t="s">
        <v>92</v>
      </c>
      <c r="G108" s="98" t="s">
        <v>92</v>
      </c>
      <c r="H108" s="98" t="s">
        <v>10</v>
      </c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18" s="7" customFormat="1" ht="12.75" hidden="1" customHeight="1" x14ac:dyDescent="0.2">
      <c r="A109" s="75" t="s">
        <v>99</v>
      </c>
      <c r="B109" s="97"/>
      <c r="C109" s="97"/>
      <c r="E109" s="98">
        <v>1</v>
      </c>
      <c r="F109" s="99" t="s">
        <v>92</v>
      </c>
      <c r="G109" s="98" t="s">
        <v>53</v>
      </c>
      <c r="H109" s="98" t="s">
        <v>19</v>
      </c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s="7" customFormat="1" ht="12.75" hidden="1" customHeight="1" x14ac:dyDescent="0.2">
      <c r="A110" s="75" t="s">
        <v>174</v>
      </c>
      <c r="B110" s="97"/>
      <c r="C110" s="97"/>
      <c r="E110" s="98">
        <v>1</v>
      </c>
      <c r="F110" s="99" t="s">
        <v>92</v>
      </c>
      <c r="G110" s="98" t="s">
        <v>53</v>
      </c>
      <c r="H110" s="98" t="s">
        <v>81</v>
      </c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s="7" customFormat="1" ht="12.75" hidden="1" customHeight="1" x14ac:dyDescent="0.2">
      <c r="A111" s="75" t="s">
        <v>175</v>
      </c>
      <c r="B111" s="97"/>
      <c r="C111" s="97"/>
      <c r="E111" s="98">
        <v>1</v>
      </c>
      <c r="F111" s="99" t="s">
        <v>92</v>
      </c>
      <c r="G111" s="98" t="s">
        <v>53</v>
      </c>
      <c r="H111" s="98" t="s">
        <v>44</v>
      </c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s="7" customFormat="1" ht="12.75" hidden="1" customHeight="1" x14ac:dyDescent="0.2">
      <c r="A112" s="75" t="s">
        <v>176</v>
      </c>
      <c r="B112" s="97"/>
      <c r="C112" s="97"/>
      <c r="E112" s="98">
        <v>1</v>
      </c>
      <c r="F112" s="99" t="s">
        <v>92</v>
      </c>
      <c r="G112" s="98" t="s">
        <v>53</v>
      </c>
      <c r="H112" s="98" t="s">
        <v>145</v>
      </c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9" s="7" customFormat="1" ht="12.75" hidden="1" customHeight="1" x14ac:dyDescent="0.2">
      <c r="A113" s="75" t="s">
        <v>100</v>
      </c>
      <c r="B113" s="97"/>
      <c r="C113" s="97"/>
      <c r="E113" s="98">
        <v>1</v>
      </c>
      <c r="F113" s="99" t="s">
        <v>92</v>
      </c>
      <c r="G113" s="98" t="s">
        <v>53</v>
      </c>
      <c r="H113" s="98" t="s">
        <v>101</v>
      </c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9" s="7" customFormat="1" ht="12.75" hidden="1" customHeight="1" x14ac:dyDescent="0.2">
      <c r="A114" s="75" t="s">
        <v>102</v>
      </c>
      <c r="B114" s="97"/>
      <c r="C114" s="97"/>
      <c r="E114" s="98">
        <v>1</v>
      </c>
      <c r="F114" s="99" t="s">
        <v>92</v>
      </c>
      <c r="G114" s="98" t="s">
        <v>53</v>
      </c>
      <c r="H114" s="98" t="s">
        <v>24</v>
      </c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9" s="7" customFormat="1" ht="12.75" hidden="1" customHeight="1" x14ac:dyDescent="0.2">
      <c r="A115" s="75" t="s">
        <v>103</v>
      </c>
      <c r="B115" s="97"/>
      <c r="C115" s="97"/>
      <c r="E115" s="98">
        <v>1</v>
      </c>
      <c r="F115" s="99" t="s">
        <v>92</v>
      </c>
      <c r="G115" s="98" t="s">
        <v>53</v>
      </c>
      <c r="H115" s="98" t="s">
        <v>27</v>
      </c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9" s="7" customFormat="1" ht="15" hidden="1" customHeight="1" x14ac:dyDescent="0.2">
      <c r="A116" s="64" t="s">
        <v>89</v>
      </c>
      <c r="B116" s="97"/>
      <c r="C116" s="97"/>
      <c r="E116" s="260" t="s">
        <v>711</v>
      </c>
      <c r="F116" s="260"/>
      <c r="G116" s="260"/>
      <c r="H116" s="260"/>
      <c r="J116" s="34">
        <v>0</v>
      </c>
      <c r="K116" s="34"/>
      <c r="L116" s="34"/>
      <c r="M116" s="34"/>
      <c r="N116" s="34">
        <f>P116-L116</f>
        <v>0</v>
      </c>
      <c r="O116" s="34"/>
      <c r="P116" s="34"/>
      <c r="Q116" s="34"/>
      <c r="R116" s="34"/>
    </row>
    <row r="117" spans="1:19" s="7" customFormat="1" ht="12.75" hidden="1" customHeight="1" x14ac:dyDescent="0.2">
      <c r="A117" s="75" t="s">
        <v>104</v>
      </c>
      <c r="B117" s="97"/>
      <c r="C117" s="97"/>
      <c r="D117" s="99"/>
      <c r="E117" s="260" t="s">
        <v>715</v>
      </c>
      <c r="F117" s="260"/>
      <c r="G117" s="260"/>
      <c r="H117" s="260"/>
      <c r="J117" s="34"/>
      <c r="K117" s="34"/>
      <c r="L117" s="34"/>
      <c r="M117" s="34"/>
      <c r="N117" s="34" t="s">
        <v>265</v>
      </c>
      <c r="O117" s="34"/>
      <c r="P117" s="34"/>
      <c r="Q117" s="34"/>
      <c r="R117" s="34"/>
    </row>
    <row r="118" spans="1:19" s="7" customFormat="1" ht="12.75" hidden="1" customHeight="1" x14ac:dyDescent="0.2">
      <c r="A118" s="75" t="s">
        <v>105</v>
      </c>
      <c r="B118" s="97"/>
      <c r="C118" s="97"/>
      <c r="D118" s="99"/>
      <c r="E118" s="260" t="s">
        <v>716</v>
      </c>
      <c r="F118" s="260"/>
      <c r="G118" s="260"/>
      <c r="H118" s="260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9" s="7" customFormat="1" ht="15" hidden="1" customHeight="1" x14ac:dyDescent="0.2">
      <c r="A119" s="75" t="s">
        <v>106</v>
      </c>
      <c r="B119" s="97"/>
      <c r="C119" s="97"/>
      <c r="D119" s="99"/>
      <c r="E119" s="260" t="s">
        <v>603</v>
      </c>
      <c r="F119" s="260"/>
      <c r="G119" s="260"/>
      <c r="H119" s="260"/>
      <c r="J119" s="34"/>
      <c r="K119" s="34"/>
      <c r="L119" s="34"/>
      <c r="M119" s="34"/>
      <c r="N119" s="34">
        <f>P119-L119</f>
        <v>0</v>
      </c>
      <c r="O119" s="34"/>
      <c r="P119" s="34"/>
      <c r="Q119" s="34"/>
      <c r="R119" s="34"/>
    </row>
    <row r="120" spans="1:19" s="7" customFormat="1" ht="12.75" hidden="1" customHeight="1" x14ac:dyDescent="0.2">
      <c r="A120" s="75" t="s">
        <v>177</v>
      </c>
      <c r="B120" s="97"/>
      <c r="C120" s="97"/>
      <c r="D120" s="99"/>
      <c r="E120" s="98">
        <v>1</v>
      </c>
      <c r="F120" s="99" t="s">
        <v>92</v>
      </c>
      <c r="G120" s="98" t="s">
        <v>28</v>
      </c>
      <c r="H120" s="98" t="s">
        <v>8</v>
      </c>
      <c r="J120" s="34"/>
      <c r="K120" s="34"/>
      <c r="L120" s="34"/>
      <c r="M120" s="34"/>
      <c r="N120" s="34"/>
      <c r="O120" s="34"/>
      <c r="P120" s="34"/>
      <c r="Q120" s="34"/>
      <c r="R120" s="173"/>
    </row>
    <row r="121" spans="1:19" s="7" customFormat="1" ht="12.75" hidden="1" customHeight="1" x14ac:dyDescent="0.2">
      <c r="A121" s="75" t="s">
        <v>178</v>
      </c>
      <c r="B121" s="97"/>
      <c r="C121" s="97"/>
      <c r="D121" s="99"/>
      <c r="E121" s="98">
        <v>1</v>
      </c>
      <c r="F121" s="99" t="s">
        <v>92</v>
      </c>
      <c r="G121" s="98" t="s">
        <v>28</v>
      </c>
      <c r="H121" s="98" t="s">
        <v>44</v>
      </c>
      <c r="J121" s="34"/>
      <c r="K121" s="34"/>
      <c r="L121" s="34"/>
      <c r="M121" s="34"/>
      <c r="N121" s="34"/>
      <c r="O121" s="34"/>
      <c r="P121" s="34"/>
      <c r="Q121" s="34"/>
      <c r="R121" s="173"/>
    </row>
    <row r="122" spans="1:19" s="25" customFormat="1" ht="18.95" hidden="1" customHeight="1" x14ac:dyDescent="0.2">
      <c r="A122" s="195" t="s">
        <v>107</v>
      </c>
      <c r="B122" s="24"/>
      <c r="C122" s="24"/>
      <c r="J122" s="20">
        <f>SUM(J102:J121)</f>
        <v>0</v>
      </c>
      <c r="K122" s="21"/>
      <c r="L122" s="20">
        <f>SUM(L102:L117)</f>
        <v>0</v>
      </c>
      <c r="M122" s="146"/>
      <c r="N122" s="20">
        <f>SUM(N102:N121)</f>
        <v>0</v>
      </c>
      <c r="O122" s="146"/>
      <c r="P122" s="20">
        <f>SUM(P102:P121)</f>
        <v>0</v>
      </c>
      <c r="Q122" s="146"/>
      <c r="R122" s="20">
        <f>SUM(R102:R121)</f>
        <v>0</v>
      </c>
    </row>
    <row r="123" spans="1:19" s="7" customFormat="1" ht="6" hidden="1" customHeight="1" x14ac:dyDescent="0.2"/>
    <row r="124" spans="1:19" s="7" customFormat="1" ht="20.100000000000001" customHeight="1" thickBot="1" x14ac:dyDescent="0.25">
      <c r="A124" s="11" t="s">
        <v>109</v>
      </c>
      <c r="B124" s="26"/>
      <c r="C124" s="26"/>
      <c r="J124" s="27">
        <f>J86+J122</f>
        <v>8666517.5199999996</v>
      </c>
      <c r="K124" s="21"/>
      <c r="L124" s="27">
        <f>L86+L122</f>
        <v>4572390.1000000006</v>
      </c>
      <c r="M124" s="21"/>
      <c r="N124" s="27">
        <f>N86+N122</f>
        <v>5427609.9000000004</v>
      </c>
      <c r="O124" s="21"/>
      <c r="P124" s="27">
        <f>P86+P122</f>
        <v>10000000</v>
      </c>
      <c r="Q124" s="21"/>
      <c r="R124" s="27">
        <f>R86+R122</f>
        <v>18734300</v>
      </c>
    </row>
    <row r="125" spans="1:19" s="7" customFormat="1" ht="11.25" customHeight="1" thickTop="1" x14ac:dyDescent="0.2">
      <c r="A125" s="11"/>
      <c r="B125" s="26"/>
      <c r="C125" s="26"/>
      <c r="J125" s="21"/>
      <c r="K125" s="21"/>
      <c r="L125" s="21"/>
      <c r="N125" s="21"/>
      <c r="P125" s="21"/>
      <c r="R125" s="21"/>
    </row>
    <row r="126" spans="1:19" s="7" customFormat="1" ht="11.25" customHeight="1" x14ac:dyDescent="0.2">
      <c r="A126" s="11"/>
      <c r="B126" s="26"/>
      <c r="C126" s="26"/>
      <c r="J126" s="21"/>
      <c r="K126" s="21"/>
      <c r="L126" s="21"/>
      <c r="N126" s="21"/>
      <c r="P126" s="21"/>
      <c r="R126" s="21"/>
    </row>
    <row r="127" spans="1:19" s="7" customFormat="1" ht="11.25" customHeight="1" x14ac:dyDescent="0.2">
      <c r="A127" s="11"/>
      <c r="B127" s="26"/>
      <c r="C127" s="26"/>
      <c r="J127" s="21"/>
      <c r="K127" s="21"/>
      <c r="L127" s="21"/>
      <c r="N127" s="21"/>
      <c r="P127" s="21"/>
      <c r="R127" s="21"/>
    </row>
    <row r="128" spans="1:19" x14ac:dyDescent="0.2">
      <c r="A128" s="261" t="s">
        <v>844</v>
      </c>
      <c r="B128" s="261"/>
      <c r="C128" s="261"/>
      <c r="D128" s="31"/>
      <c r="E128" s="30"/>
      <c r="F128" s="7"/>
      <c r="G128" s="29"/>
      <c r="H128" s="7"/>
      <c r="I128" s="29"/>
      <c r="J128" s="261" t="s">
        <v>846</v>
      </c>
      <c r="K128" s="261"/>
      <c r="L128" s="261"/>
      <c r="M128" s="42"/>
      <c r="N128" s="44"/>
      <c r="O128" s="44"/>
      <c r="P128" s="263" t="s">
        <v>134</v>
      </c>
      <c r="Q128" s="263"/>
      <c r="R128" s="263"/>
      <c r="S128" s="7"/>
    </row>
    <row r="129" spans="1:19" x14ac:dyDescent="0.2">
      <c r="A129" s="45"/>
      <c r="B129" s="7"/>
      <c r="C129" s="7"/>
      <c r="D129" s="31"/>
      <c r="E129" s="46"/>
      <c r="F129" s="7"/>
      <c r="G129" s="29"/>
      <c r="H129" s="7"/>
      <c r="I129" s="29"/>
      <c r="J129" s="193"/>
      <c r="K129" s="7"/>
      <c r="L129" s="7"/>
      <c r="M129" s="193"/>
      <c r="N129" s="34"/>
      <c r="O129" s="34"/>
      <c r="P129" s="46"/>
      <c r="S129" s="7"/>
    </row>
    <row r="130" spans="1:19" x14ac:dyDescent="0.2">
      <c r="A130" s="47"/>
      <c r="B130" s="7"/>
      <c r="C130" s="7"/>
      <c r="D130" s="29"/>
      <c r="E130" s="29"/>
      <c r="F130" s="7"/>
      <c r="G130" s="29"/>
      <c r="H130" s="7"/>
      <c r="I130" s="29"/>
      <c r="J130" s="29"/>
      <c r="K130" s="7"/>
      <c r="L130" s="7"/>
      <c r="M130" s="29"/>
      <c r="N130" s="7"/>
      <c r="O130" s="7"/>
      <c r="P130" s="46"/>
      <c r="S130" s="7"/>
    </row>
    <row r="131" spans="1:19" x14ac:dyDescent="0.2">
      <c r="A131" s="275" t="s">
        <v>830</v>
      </c>
      <c r="B131" s="275"/>
      <c r="C131" s="275"/>
      <c r="D131" s="50"/>
      <c r="E131" s="51"/>
      <c r="F131" s="7"/>
      <c r="G131" s="29"/>
      <c r="H131" s="7"/>
      <c r="I131" s="29"/>
      <c r="J131" s="275" t="s">
        <v>271</v>
      </c>
      <c r="K131" s="275"/>
      <c r="L131" s="275"/>
      <c r="M131" s="52"/>
      <c r="N131" s="168"/>
      <c r="O131" s="168"/>
      <c r="P131" s="264" t="s">
        <v>816</v>
      </c>
      <c r="Q131" s="264"/>
      <c r="R131" s="264"/>
      <c r="S131" s="7"/>
    </row>
    <row r="132" spans="1:19" x14ac:dyDescent="0.2">
      <c r="A132" s="261" t="s">
        <v>829</v>
      </c>
      <c r="B132" s="261"/>
      <c r="C132" s="261"/>
      <c r="D132" s="29"/>
      <c r="E132" s="30"/>
      <c r="F132" s="7"/>
      <c r="G132" s="29"/>
      <c r="H132" s="7"/>
      <c r="I132" s="29"/>
      <c r="J132" s="261" t="s">
        <v>254</v>
      </c>
      <c r="K132" s="261"/>
      <c r="L132" s="261"/>
      <c r="M132" s="31"/>
      <c r="N132" s="86"/>
      <c r="O132" s="86"/>
      <c r="P132" s="265" t="s">
        <v>138</v>
      </c>
      <c r="Q132" s="265"/>
      <c r="R132" s="265"/>
      <c r="S132" s="7"/>
    </row>
    <row r="133" spans="1:19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S133" s="7"/>
    </row>
    <row r="134" spans="1:19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</sheetData>
  <customSheetViews>
    <customSheetView guid="{1998FCB8-1FEB-4076-ACE6-A225EE4366B3}" showPageBreaks="1" printArea="1" hiddenRows="1" view="pageBreakPreview">
      <pane xSplit="1" ySplit="15" topLeftCell="B98" activePane="bottomRight" state="frozen"/>
      <selection pane="bottomRight" activeCell="A131" sqref="A131:C131"/>
      <pageMargins left="0.75" right="0.5" top="0.75" bottom="0.75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68" activePane="bottomRight" state="frozen"/>
      <selection pane="bottomRight" activeCell="R124" sqref="R124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83" activePane="bottomRight" state="frozen"/>
      <selection pane="bottomRight" activeCell="R16" sqref="R16"/>
      <pageMargins left="0.75" right="0.5" top="1" bottom="0.7" header="0.75" footer="0.4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A116" sqref="A116:XFD116"/>
      <pageMargins left="0.75" right="0.5" top="1" bottom="0.7" header="0.75" footer="0.4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70" activePane="bottomRight" state="frozen"/>
      <selection pane="bottomRight" activeCell="L116" sqref="L116"/>
      <pageMargins left="0.75" right="0.5" top="1" bottom="0.7" header="0.75" footer="0.4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68" activePane="bottomRight" state="frozen"/>
      <selection pane="bottomRight" activeCell="R124" sqref="R124"/>
      <pageMargins left="0.75" right="0.5" top="1" bottom="0.7" header="0.75" footer="0.4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68" activePane="bottomRight" state="frozen"/>
      <selection pane="bottomRight" activeCell="R124" sqref="R124"/>
      <pageMargins left="0.75" right="0.5" top="1" bottom="0.7" header="0.75" footer="0.4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68" activePane="bottomRight" state="frozen"/>
      <selection pane="bottomRight" activeCell="L29" sqref="L29"/>
      <pageMargins left="0.75" right="0.5" top="0.75" bottom="0.75" header="0.75" footer="0.45"/>
      <printOptions horizontalCentered="1"/>
      <pageSetup paperSize="5" scale="90" orientation="landscape" horizontalDpi="4294967292" verticalDpi="300" r:id="rId8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98" activePane="bottomRight" state="frozen"/>
      <selection pane="bottomRight" activeCell="A131" sqref="A131:C131"/>
      <pageMargins left="0.75" right="0.5" top="0.75" bottom="0.75" header="0.75" footer="0.45"/>
      <printOptions horizontalCentered="1"/>
      <pageSetup paperSize="5" scale="90" orientation="landscape" horizontalDpi="4294967292" verticalDpi="300" r:id="rId9"/>
      <headerFooter alignWithMargins="0">
        <oddHeader xml:space="preserve">&amp;R&amp;"Arial,Bold"&amp;10      </oddHeader>
        <oddFooter>&amp;C&amp;"Arial Narrow,Regular"&amp;9Page &amp;P of &amp;N</oddFooter>
      </headerFooter>
    </customSheetView>
  </customSheetViews>
  <mergeCells count="52">
    <mergeCell ref="E82:H82"/>
    <mergeCell ref="E118:H118"/>
    <mergeCell ref="E119:H119"/>
    <mergeCell ref="E83:H83"/>
    <mergeCell ref="E84:H84"/>
    <mergeCell ref="E85:H85"/>
    <mergeCell ref="E116:H116"/>
    <mergeCell ref="E117:H117"/>
    <mergeCell ref="A3:S3"/>
    <mergeCell ref="A4:S4"/>
    <mergeCell ref="L11:P11"/>
    <mergeCell ref="A13:C13"/>
    <mergeCell ref="E13:H13"/>
    <mergeCell ref="P12:P14"/>
    <mergeCell ref="A132:C132"/>
    <mergeCell ref="E18:H18"/>
    <mergeCell ref="E29:H29"/>
    <mergeCell ref="E35:H35"/>
    <mergeCell ref="E37:H37"/>
    <mergeCell ref="E38:H38"/>
    <mergeCell ref="E39:H39"/>
    <mergeCell ref="E40:H40"/>
    <mergeCell ref="E41:H41"/>
    <mergeCell ref="E64:H64"/>
    <mergeCell ref="E65:H65"/>
    <mergeCell ref="E66:H66"/>
    <mergeCell ref="E67:H67"/>
    <mergeCell ref="E68:H68"/>
    <mergeCell ref="E69:H69"/>
    <mergeCell ref="E70:H70"/>
    <mergeCell ref="A15:C15"/>
    <mergeCell ref="E15:H15"/>
    <mergeCell ref="A86:C86"/>
    <mergeCell ref="A128:C128"/>
    <mergeCell ref="A131:C131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E80:H80"/>
    <mergeCell ref="E81:H81"/>
    <mergeCell ref="P128:R128"/>
    <mergeCell ref="P132:R132"/>
    <mergeCell ref="P131:R131"/>
    <mergeCell ref="J128:L128"/>
    <mergeCell ref="J131:L131"/>
    <mergeCell ref="J132:L132"/>
  </mergeCells>
  <phoneticPr fontId="14" type="noConversion"/>
  <printOptions horizontalCentered="1"/>
  <pageMargins left="0.75" right="0.5" top="0.75" bottom="0.75" header="0.75" footer="0.45"/>
  <pageSetup paperSize="5" scale="90" orientation="landscape" horizontalDpi="4294967293" verticalDpi="300" r:id="rId10"/>
  <headerFooter alignWithMargins="0">
    <oddHeader xml:space="preserve">&amp;R&amp;"Arial,Bold"&amp;10      </oddHeader>
    <oddFooter>&amp;C&amp;"Arial Narrow,Regular"&amp;9Page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4"/>
  <sheetViews>
    <sheetView tabSelected="1" zoomScale="85" zoomScaleNormal="85" zoomScaleSheetLayoutView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E127" sqref="E127"/>
    </sheetView>
  </sheetViews>
  <sheetFormatPr defaultColWidth="8.88671875" defaultRowHeight="12.75" x14ac:dyDescent="0.2"/>
  <cols>
    <col min="1" max="1" width="16.6640625" style="7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6384" width="8.88671875" style="1"/>
  </cols>
  <sheetData>
    <row r="1" spans="1:19" ht="15" customHeight="1" x14ac:dyDescent="0.2">
      <c r="A1" s="198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199" t="s">
        <v>117</v>
      </c>
      <c r="B6" s="2" t="s">
        <v>112</v>
      </c>
      <c r="C6" s="66" t="s">
        <v>221</v>
      </c>
      <c r="H6" s="3"/>
      <c r="I6" s="3"/>
      <c r="R6" s="71" t="s">
        <v>222</v>
      </c>
    </row>
    <row r="7" spans="1:19" ht="15" customHeight="1" x14ac:dyDescent="0.2">
      <c r="A7" s="6" t="s">
        <v>118</v>
      </c>
      <c r="B7" s="2" t="s">
        <v>112</v>
      </c>
      <c r="C7" s="5" t="s">
        <v>212</v>
      </c>
    </row>
    <row r="8" spans="1:19" ht="15" customHeight="1" x14ac:dyDescent="0.2">
      <c r="A8" s="6" t="s">
        <v>119</v>
      </c>
      <c r="B8" s="2" t="s">
        <v>112</v>
      </c>
      <c r="C8" s="5" t="s">
        <v>219</v>
      </c>
    </row>
    <row r="9" spans="1:19" ht="15" customHeight="1" x14ac:dyDescent="0.2">
      <c r="A9" s="6" t="s">
        <v>120</v>
      </c>
      <c r="B9" s="2" t="s">
        <v>112</v>
      </c>
      <c r="C9" s="6" t="s">
        <v>220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7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75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178"/>
      <c r="P13" s="274"/>
      <c r="Q13" s="40"/>
      <c r="R13" s="178">
        <f>'1011'!R13</f>
        <v>2023</v>
      </c>
    </row>
    <row r="14" spans="1:19" ht="15" customHeight="1" x14ac:dyDescent="0.2">
      <c r="A14" s="191"/>
      <c r="B14" s="176"/>
      <c r="C14" s="176"/>
      <c r="D14" s="9"/>
      <c r="E14" s="176"/>
      <c r="F14" s="176"/>
      <c r="G14" s="176"/>
      <c r="H14" s="176"/>
      <c r="I14" s="8"/>
      <c r="J14" s="178" t="s">
        <v>123</v>
      </c>
      <c r="K14" s="178"/>
      <c r="L14" s="178" t="s">
        <v>123</v>
      </c>
      <c r="M14" s="178"/>
      <c r="N14" s="178" t="s">
        <v>125</v>
      </c>
      <c r="O14" s="178"/>
      <c r="P14" s="274"/>
      <c r="Q14" s="40"/>
      <c r="R14" s="177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187</v>
      </c>
      <c r="B17" s="12"/>
      <c r="C17" s="12"/>
    </row>
    <row r="18" spans="1:18" s="7" customFormat="1" ht="18" customHeight="1" x14ac:dyDescent="0.2">
      <c r="A18" s="75" t="s">
        <v>36</v>
      </c>
      <c r="B18" s="97"/>
      <c r="C18" s="97"/>
      <c r="D18" s="98"/>
      <c r="E18" s="260" t="s">
        <v>329</v>
      </c>
      <c r="F18" s="260"/>
      <c r="G18" s="260"/>
      <c r="H18" s="260"/>
      <c r="J18" s="34">
        <v>2640</v>
      </c>
      <c r="K18" s="34"/>
      <c r="L18" s="34"/>
      <c r="M18" s="34"/>
      <c r="N18" s="34">
        <f>P18-L18</f>
        <v>30000</v>
      </c>
      <c r="O18" s="34"/>
      <c r="P18" s="34">
        <v>30000</v>
      </c>
      <c r="Q18" s="34"/>
      <c r="R18" s="34">
        <v>30000</v>
      </c>
    </row>
    <row r="19" spans="1:18" s="7" customFormat="1" ht="15" hidden="1" customHeight="1" x14ac:dyDescent="0.2">
      <c r="A19" s="75" t="s">
        <v>37</v>
      </c>
      <c r="B19" s="97"/>
      <c r="C19" s="97"/>
      <c r="E19" s="98">
        <v>5</v>
      </c>
      <c r="F19" s="99" t="s">
        <v>12</v>
      </c>
      <c r="G19" s="98" t="s">
        <v>7</v>
      </c>
      <c r="H19" s="14" t="s">
        <v>10</v>
      </c>
      <c r="J19" s="34"/>
      <c r="K19" s="34"/>
      <c r="L19" s="34"/>
      <c r="M19" s="34"/>
      <c r="N19" s="34"/>
      <c r="O19" s="34"/>
      <c r="P19" s="34"/>
      <c r="Q19" s="34"/>
      <c r="R19" s="34"/>
    </row>
    <row r="20" spans="1:18" s="7" customFormat="1" ht="15" hidden="1" customHeight="1" x14ac:dyDescent="0.2">
      <c r="A20" s="75" t="s">
        <v>38</v>
      </c>
      <c r="B20" s="97"/>
      <c r="C20" s="97"/>
      <c r="E20" s="98">
        <v>5</v>
      </c>
      <c r="F20" s="99" t="s">
        <v>12</v>
      </c>
      <c r="G20" s="98" t="s">
        <v>12</v>
      </c>
      <c r="H20" s="14" t="s">
        <v>8</v>
      </c>
      <c r="J20" s="34"/>
      <c r="K20" s="34"/>
      <c r="L20" s="34"/>
      <c r="M20" s="34"/>
      <c r="N20" s="34"/>
      <c r="O20" s="34"/>
      <c r="P20" s="34"/>
      <c r="Q20" s="34"/>
      <c r="R20" s="34"/>
    </row>
    <row r="21" spans="1:18" s="7" customFormat="1" ht="15" hidden="1" customHeight="1" x14ac:dyDescent="0.2">
      <c r="A21" s="75" t="s">
        <v>141</v>
      </c>
      <c r="B21" s="97"/>
      <c r="C21" s="97"/>
      <c r="D21" s="98"/>
      <c r="E21" s="98">
        <v>5</v>
      </c>
      <c r="F21" s="99" t="s">
        <v>12</v>
      </c>
      <c r="G21" s="98" t="s">
        <v>12</v>
      </c>
      <c r="H21" s="14" t="s">
        <v>10</v>
      </c>
      <c r="J21" s="34"/>
      <c r="K21" s="34"/>
      <c r="L21" s="34"/>
      <c r="M21" s="34"/>
      <c r="N21" s="34"/>
      <c r="O21" s="34"/>
      <c r="P21" s="34"/>
      <c r="Q21" s="34"/>
      <c r="R21" s="34"/>
    </row>
    <row r="22" spans="1:18" s="7" customFormat="1" ht="15" hidden="1" customHeight="1" x14ac:dyDescent="0.2">
      <c r="A22" s="75" t="s">
        <v>39</v>
      </c>
      <c r="B22" s="97"/>
      <c r="C22" s="97"/>
      <c r="D22" s="98"/>
      <c r="E22" s="98">
        <v>5</v>
      </c>
      <c r="F22" s="99" t="s">
        <v>12</v>
      </c>
      <c r="G22" s="98" t="s">
        <v>28</v>
      </c>
      <c r="H22" s="14" t="s">
        <v>8</v>
      </c>
      <c r="J22" s="34"/>
      <c r="K22" s="34"/>
      <c r="L22" s="34"/>
      <c r="M22" s="34"/>
      <c r="N22" s="34"/>
      <c r="O22" s="34"/>
      <c r="P22" s="34"/>
      <c r="Q22" s="34"/>
      <c r="R22" s="34"/>
    </row>
    <row r="23" spans="1:18" s="7" customFormat="1" ht="15" hidden="1" customHeight="1" x14ac:dyDescent="0.2">
      <c r="A23" s="75" t="s">
        <v>40</v>
      </c>
      <c r="B23" s="97"/>
      <c r="C23" s="97"/>
      <c r="D23" s="98"/>
      <c r="E23" s="98">
        <v>5</v>
      </c>
      <c r="F23" s="99" t="s">
        <v>12</v>
      </c>
      <c r="G23" s="98" t="s">
        <v>28</v>
      </c>
      <c r="H23" s="14" t="s">
        <v>10</v>
      </c>
      <c r="J23" s="34"/>
      <c r="K23" s="34"/>
      <c r="L23" s="34"/>
      <c r="M23" s="34"/>
      <c r="N23" s="34">
        <f t="shared" ref="N23:N86" si="0">P23-L23</f>
        <v>0</v>
      </c>
      <c r="O23" s="34"/>
      <c r="P23" s="34"/>
      <c r="Q23" s="34"/>
      <c r="R23" s="34"/>
    </row>
    <row r="24" spans="1:18" s="7" customFormat="1" ht="15" hidden="1" customHeight="1" x14ac:dyDescent="0.2">
      <c r="A24" s="75" t="s">
        <v>41</v>
      </c>
      <c r="B24" s="97"/>
      <c r="C24" s="97"/>
      <c r="D24" s="98"/>
      <c r="E24" s="98">
        <v>5</v>
      </c>
      <c r="F24" s="99" t="s">
        <v>12</v>
      </c>
      <c r="G24" s="98" t="s">
        <v>28</v>
      </c>
      <c r="H24" s="14" t="s">
        <v>17</v>
      </c>
      <c r="J24" s="34"/>
      <c r="K24" s="34"/>
      <c r="L24" s="34"/>
      <c r="M24" s="34"/>
      <c r="N24" s="34">
        <f t="shared" si="0"/>
        <v>0</v>
      </c>
      <c r="O24" s="34"/>
      <c r="P24" s="34"/>
      <c r="Q24" s="34"/>
      <c r="R24" s="34"/>
    </row>
    <row r="25" spans="1:18" s="7" customFormat="1" ht="15" hidden="1" customHeight="1" x14ac:dyDescent="0.2">
      <c r="A25" s="75" t="s">
        <v>42</v>
      </c>
      <c r="B25" s="97"/>
      <c r="C25" s="97"/>
      <c r="D25" s="98"/>
      <c r="E25" s="98">
        <v>5</v>
      </c>
      <c r="F25" s="99" t="s">
        <v>12</v>
      </c>
      <c r="G25" s="98" t="s">
        <v>28</v>
      </c>
      <c r="H25" s="14" t="s">
        <v>63</v>
      </c>
      <c r="J25" s="34"/>
      <c r="K25" s="34"/>
      <c r="L25" s="34"/>
      <c r="M25" s="34"/>
      <c r="N25" s="34">
        <f t="shared" si="0"/>
        <v>0</v>
      </c>
      <c r="O25" s="34"/>
      <c r="P25" s="34"/>
      <c r="Q25" s="34"/>
      <c r="R25" s="34"/>
    </row>
    <row r="26" spans="1:18" s="7" customFormat="1" ht="15" hidden="1" customHeight="1" x14ac:dyDescent="0.2">
      <c r="A26" s="75" t="s">
        <v>87</v>
      </c>
      <c r="B26" s="97"/>
      <c r="C26" s="97"/>
      <c r="E26" s="98">
        <v>5</v>
      </c>
      <c r="F26" s="99" t="s">
        <v>12</v>
      </c>
      <c r="G26" s="98" t="s">
        <v>28</v>
      </c>
      <c r="H26" s="14" t="s">
        <v>59</v>
      </c>
      <c r="J26" s="34"/>
      <c r="K26" s="34"/>
      <c r="L26" s="34"/>
      <c r="M26" s="34"/>
      <c r="N26" s="34">
        <f t="shared" si="0"/>
        <v>0</v>
      </c>
      <c r="O26" s="34"/>
      <c r="P26" s="34"/>
      <c r="Q26" s="34"/>
      <c r="R26" s="34"/>
    </row>
    <row r="27" spans="1:18" s="7" customFormat="1" ht="15" hidden="1" customHeight="1" x14ac:dyDescent="0.2">
      <c r="A27" s="75" t="s">
        <v>149</v>
      </c>
      <c r="B27" s="97"/>
      <c r="C27" s="97"/>
      <c r="D27" s="98"/>
      <c r="E27" s="98">
        <v>5</v>
      </c>
      <c r="F27" s="99" t="s">
        <v>12</v>
      </c>
      <c r="G27" s="98" t="s">
        <v>28</v>
      </c>
      <c r="H27" s="14" t="s">
        <v>19</v>
      </c>
      <c r="J27" s="35"/>
      <c r="K27" s="35"/>
      <c r="L27" s="34"/>
      <c r="M27" s="34"/>
      <c r="N27" s="34">
        <f t="shared" si="0"/>
        <v>0</v>
      </c>
      <c r="O27" s="34"/>
      <c r="P27" s="34"/>
      <c r="Q27" s="34"/>
      <c r="R27" s="34"/>
    </row>
    <row r="28" spans="1:18" s="7" customFormat="1" ht="15" hidden="1" customHeight="1" x14ac:dyDescent="0.2">
      <c r="A28" s="75" t="s">
        <v>150</v>
      </c>
      <c r="B28" s="97"/>
      <c r="C28" s="97"/>
      <c r="D28" s="98"/>
      <c r="E28" s="98">
        <v>5</v>
      </c>
      <c r="F28" s="99" t="s">
        <v>12</v>
      </c>
      <c r="G28" s="98" t="s">
        <v>28</v>
      </c>
      <c r="H28" s="14" t="s">
        <v>81</v>
      </c>
      <c r="J28" s="35"/>
      <c r="K28" s="35"/>
      <c r="L28" s="34"/>
      <c r="M28" s="34"/>
      <c r="N28" s="34">
        <f t="shared" si="0"/>
        <v>0</v>
      </c>
      <c r="O28" s="34"/>
      <c r="P28" s="34"/>
      <c r="Q28" s="34"/>
      <c r="R28" s="34"/>
    </row>
    <row r="29" spans="1:18" s="7" customFormat="1" ht="18" customHeight="1" x14ac:dyDescent="0.2">
      <c r="A29" s="75" t="s">
        <v>43</v>
      </c>
      <c r="B29" s="97"/>
      <c r="C29" s="97"/>
      <c r="D29" s="98"/>
      <c r="E29" s="260" t="s">
        <v>335</v>
      </c>
      <c r="F29" s="260"/>
      <c r="G29" s="260"/>
      <c r="H29" s="260"/>
      <c r="J29" s="35">
        <v>64422.28</v>
      </c>
      <c r="K29" s="35"/>
      <c r="L29" s="34">
        <v>85089.05</v>
      </c>
      <c r="M29" s="34"/>
      <c r="N29" s="34">
        <f t="shared" si="0"/>
        <v>134910.95000000001</v>
      </c>
      <c r="O29" s="34"/>
      <c r="P29" s="34">
        <v>220000</v>
      </c>
      <c r="Q29" s="34"/>
      <c r="R29" s="34">
        <v>720000</v>
      </c>
    </row>
    <row r="30" spans="1:18" s="7" customFormat="1" ht="15" hidden="1" customHeight="1" x14ac:dyDescent="0.2">
      <c r="A30" s="75" t="s">
        <v>151</v>
      </c>
      <c r="B30" s="97"/>
      <c r="C30" s="97"/>
      <c r="D30" s="98"/>
      <c r="E30" s="98">
        <v>5</v>
      </c>
      <c r="F30" s="99" t="s">
        <v>12</v>
      </c>
      <c r="G30" s="98" t="s">
        <v>28</v>
      </c>
      <c r="H30" s="14" t="s">
        <v>101</v>
      </c>
      <c r="J30" s="34"/>
      <c r="K30" s="34"/>
      <c r="L30" s="34"/>
      <c r="M30" s="34"/>
      <c r="N30" s="34">
        <f t="shared" si="0"/>
        <v>0</v>
      </c>
      <c r="O30" s="34"/>
      <c r="P30" s="34"/>
      <c r="Q30" s="34"/>
      <c r="R30" s="34"/>
    </row>
    <row r="31" spans="1:18" s="7" customFormat="1" ht="15" hidden="1" customHeight="1" x14ac:dyDescent="0.2">
      <c r="A31" s="75" t="s">
        <v>152</v>
      </c>
      <c r="B31" s="97"/>
      <c r="C31" s="97"/>
      <c r="D31" s="98"/>
      <c r="E31" s="98">
        <v>5</v>
      </c>
      <c r="F31" s="99" t="s">
        <v>12</v>
      </c>
      <c r="G31" s="98" t="s">
        <v>28</v>
      </c>
      <c r="H31" s="14" t="s">
        <v>145</v>
      </c>
      <c r="J31" s="34"/>
      <c r="K31" s="34"/>
      <c r="L31" s="34"/>
      <c r="M31" s="34"/>
      <c r="N31" s="34">
        <f t="shared" si="0"/>
        <v>0</v>
      </c>
      <c r="O31" s="34"/>
      <c r="P31" s="34"/>
      <c r="Q31" s="34"/>
      <c r="R31" s="34"/>
    </row>
    <row r="32" spans="1:18" s="7" customFormat="1" ht="15" hidden="1" customHeight="1" x14ac:dyDescent="0.2">
      <c r="A32" s="75" t="s">
        <v>45</v>
      </c>
      <c r="B32" s="97"/>
      <c r="C32" s="97"/>
      <c r="D32" s="98"/>
      <c r="E32" s="98">
        <v>5</v>
      </c>
      <c r="F32" s="99" t="s">
        <v>12</v>
      </c>
      <c r="G32" s="98" t="s">
        <v>28</v>
      </c>
      <c r="H32" s="14" t="s">
        <v>46</v>
      </c>
      <c r="J32" s="34"/>
      <c r="K32" s="34"/>
      <c r="L32" s="34"/>
      <c r="M32" s="34"/>
      <c r="N32" s="34">
        <f t="shared" si="0"/>
        <v>0</v>
      </c>
      <c r="O32" s="34"/>
      <c r="P32" s="34"/>
      <c r="Q32" s="34"/>
      <c r="R32" s="34"/>
    </row>
    <row r="33" spans="1:18" s="7" customFormat="1" ht="15" hidden="1" customHeight="1" x14ac:dyDescent="0.2">
      <c r="A33" s="75" t="s">
        <v>153</v>
      </c>
      <c r="B33" s="97"/>
      <c r="C33" s="97"/>
      <c r="E33" s="98">
        <v>5</v>
      </c>
      <c r="F33" s="99" t="s">
        <v>12</v>
      </c>
      <c r="G33" s="98" t="s">
        <v>28</v>
      </c>
      <c r="H33" s="14" t="s">
        <v>15</v>
      </c>
      <c r="J33" s="34"/>
      <c r="K33" s="34"/>
      <c r="L33" s="34"/>
      <c r="M33" s="34"/>
      <c r="N33" s="34">
        <f t="shared" si="0"/>
        <v>0</v>
      </c>
      <c r="O33" s="34"/>
      <c r="P33" s="34"/>
      <c r="Q33" s="34"/>
      <c r="R33" s="34"/>
    </row>
    <row r="34" spans="1:18" s="7" customFormat="1" ht="15" hidden="1" customHeight="1" x14ac:dyDescent="0.2">
      <c r="A34" s="75" t="s">
        <v>50</v>
      </c>
      <c r="B34" s="97"/>
      <c r="C34" s="97"/>
      <c r="D34" s="98"/>
      <c r="E34" s="98">
        <v>5</v>
      </c>
      <c r="F34" s="99" t="s">
        <v>12</v>
      </c>
      <c r="G34" s="98" t="s">
        <v>28</v>
      </c>
      <c r="H34" s="14" t="s">
        <v>24</v>
      </c>
      <c r="J34" s="34"/>
      <c r="K34" s="34"/>
      <c r="L34" s="34"/>
      <c r="M34" s="34"/>
      <c r="N34" s="34">
        <f t="shared" si="0"/>
        <v>0</v>
      </c>
      <c r="O34" s="34"/>
      <c r="P34" s="34"/>
      <c r="Q34" s="34"/>
      <c r="R34" s="34"/>
    </row>
    <row r="35" spans="1:18" s="7" customFormat="1" ht="18" customHeight="1" x14ac:dyDescent="0.2">
      <c r="A35" s="75" t="s">
        <v>47</v>
      </c>
      <c r="B35" s="97"/>
      <c r="C35" s="97"/>
      <c r="E35" s="260" t="s">
        <v>337</v>
      </c>
      <c r="F35" s="260"/>
      <c r="G35" s="260"/>
      <c r="H35" s="260"/>
      <c r="J35" s="34"/>
      <c r="K35" s="34"/>
      <c r="L35" s="34"/>
      <c r="M35" s="34"/>
      <c r="N35" s="34">
        <f t="shared" si="0"/>
        <v>150000</v>
      </c>
      <c r="O35" s="34"/>
      <c r="P35" s="34">
        <v>150000</v>
      </c>
      <c r="Q35" s="34"/>
      <c r="R35" s="34"/>
    </row>
    <row r="36" spans="1:18" s="7" customFormat="1" ht="15" hidden="1" customHeight="1" x14ac:dyDescent="0.2">
      <c r="A36" s="75" t="s">
        <v>49</v>
      </c>
      <c r="B36" s="97"/>
      <c r="C36" s="97"/>
      <c r="D36" s="98"/>
      <c r="E36" s="98">
        <v>5</v>
      </c>
      <c r="F36" s="99" t="s">
        <v>12</v>
      </c>
      <c r="G36" s="98" t="s">
        <v>33</v>
      </c>
      <c r="H36" s="14" t="s">
        <v>8</v>
      </c>
      <c r="J36" s="34"/>
      <c r="K36" s="34"/>
      <c r="L36" s="34"/>
      <c r="M36" s="34"/>
      <c r="N36" s="34">
        <f t="shared" si="0"/>
        <v>0</v>
      </c>
      <c r="O36" s="34"/>
      <c r="P36" s="34"/>
      <c r="Q36" s="34"/>
      <c r="R36" s="34"/>
    </row>
    <row r="37" spans="1:18" s="7" customFormat="1" ht="18" customHeight="1" x14ac:dyDescent="0.2">
      <c r="A37" s="75" t="s">
        <v>49</v>
      </c>
      <c r="B37" s="97"/>
      <c r="C37" s="97"/>
      <c r="D37" s="98"/>
      <c r="E37" s="260" t="s">
        <v>483</v>
      </c>
      <c r="F37" s="260"/>
      <c r="G37" s="260"/>
      <c r="H37" s="260"/>
      <c r="J37" s="34">
        <v>251337.86</v>
      </c>
      <c r="K37" s="34"/>
      <c r="L37" s="34">
        <v>141844.12</v>
      </c>
      <c r="M37" s="34"/>
      <c r="N37" s="34">
        <f t="shared" si="0"/>
        <v>358155.88</v>
      </c>
      <c r="O37" s="34"/>
      <c r="P37" s="34">
        <v>500000</v>
      </c>
      <c r="Q37" s="34"/>
      <c r="R37" s="34">
        <v>700000</v>
      </c>
    </row>
    <row r="38" spans="1:18" s="7" customFormat="1" ht="18" customHeight="1" x14ac:dyDescent="0.2">
      <c r="A38" s="75" t="s">
        <v>51</v>
      </c>
      <c r="B38" s="97"/>
      <c r="C38" s="97"/>
      <c r="D38" s="98"/>
      <c r="E38" s="260" t="s">
        <v>484</v>
      </c>
      <c r="F38" s="260"/>
      <c r="G38" s="260"/>
      <c r="H38" s="260"/>
      <c r="J38" s="34">
        <v>2187870.85</v>
      </c>
      <c r="K38" s="34"/>
      <c r="L38" s="34">
        <v>1215194.43</v>
      </c>
      <c r="M38" s="34"/>
      <c r="N38" s="34">
        <f t="shared" si="0"/>
        <v>3784805.5700000003</v>
      </c>
      <c r="O38" s="34"/>
      <c r="P38" s="34">
        <v>5000000</v>
      </c>
      <c r="Q38" s="34"/>
      <c r="R38" s="34">
        <v>6000000</v>
      </c>
    </row>
    <row r="39" spans="1:18" s="7" customFormat="1" ht="15" hidden="1" customHeight="1" x14ac:dyDescent="0.2">
      <c r="A39" s="75" t="s">
        <v>47</v>
      </c>
      <c r="B39" s="97"/>
      <c r="C39" s="97"/>
      <c r="D39" s="98"/>
      <c r="E39" s="260" t="s">
        <v>684</v>
      </c>
      <c r="F39" s="260"/>
      <c r="G39" s="260"/>
      <c r="H39" s="260"/>
      <c r="J39" s="34"/>
      <c r="K39" s="34"/>
      <c r="L39" s="34"/>
      <c r="M39" s="34"/>
      <c r="N39" s="34">
        <f t="shared" si="0"/>
        <v>0</v>
      </c>
      <c r="O39" s="34"/>
      <c r="P39" s="34"/>
      <c r="Q39" s="34"/>
      <c r="R39" s="34"/>
    </row>
    <row r="40" spans="1:18" s="7" customFormat="1" ht="15" hidden="1" customHeight="1" x14ac:dyDescent="0.2">
      <c r="A40" s="75" t="s">
        <v>52</v>
      </c>
      <c r="B40" s="97"/>
      <c r="C40" s="97"/>
      <c r="E40" s="260" t="s">
        <v>685</v>
      </c>
      <c r="F40" s="260"/>
      <c r="G40" s="260"/>
      <c r="H40" s="260"/>
      <c r="J40" s="34"/>
      <c r="K40" s="34"/>
      <c r="L40" s="34"/>
      <c r="M40" s="34"/>
      <c r="N40" s="34">
        <f t="shared" si="0"/>
        <v>0</v>
      </c>
      <c r="O40" s="34"/>
      <c r="P40" s="34"/>
      <c r="Q40" s="34"/>
      <c r="R40" s="34"/>
    </row>
    <row r="41" spans="1:18" s="7" customFormat="1" ht="18" customHeight="1" x14ac:dyDescent="0.2">
      <c r="A41" s="75" t="s">
        <v>54</v>
      </c>
      <c r="B41" s="97"/>
      <c r="C41" s="97"/>
      <c r="E41" s="260" t="s">
        <v>339</v>
      </c>
      <c r="F41" s="260"/>
      <c r="G41" s="260"/>
      <c r="H41" s="260"/>
      <c r="J41" s="34">
        <v>35915.64</v>
      </c>
      <c r="K41" s="34"/>
      <c r="L41" s="34">
        <v>16921.2</v>
      </c>
      <c r="M41" s="34"/>
      <c r="N41" s="34">
        <f>P41-L41</f>
        <v>43078.8</v>
      </c>
      <c r="O41" s="34"/>
      <c r="P41" s="34">
        <v>60000</v>
      </c>
      <c r="Q41" s="34"/>
      <c r="R41" s="34">
        <v>60000</v>
      </c>
    </row>
    <row r="42" spans="1:18" s="7" customFormat="1" ht="18" customHeight="1" x14ac:dyDescent="0.2">
      <c r="A42" s="75" t="s">
        <v>55</v>
      </c>
      <c r="B42" s="97"/>
      <c r="C42" s="97"/>
      <c r="E42" s="260" t="s">
        <v>340</v>
      </c>
      <c r="F42" s="260"/>
      <c r="G42" s="260"/>
      <c r="H42" s="260"/>
      <c r="J42" s="34">
        <v>50760</v>
      </c>
      <c r="K42" s="34"/>
      <c r="L42" s="34">
        <v>26880</v>
      </c>
      <c r="M42" s="34"/>
      <c r="N42" s="34">
        <f>P42-L42</f>
        <v>33120</v>
      </c>
      <c r="O42" s="34"/>
      <c r="P42" s="34">
        <v>60000</v>
      </c>
      <c r="Q42" s="34"/>
      <c r="R42" s="34">
        <v>60000</v>
      </c>
    </row>
    <row r="43" spans="1:18" s="7" customFormat="1" ht="15" hidden="1" customHeight="1" x14ac:dyDescent="0.2">
      <c r="A43" s="75" t="s">
        <v>56</v>
      </c>
      <c r="B43" s="97"/>
      <c r="C43" s="97"/>
      <c r="E43" s="98">
        <v>5</v>
      </c>
      <c r="F43" s="99" t="s">
        <v>12</v>
      </c>
      <c r="G43" s="98" t="s">
        <v>53</v>
      </c>
      <c r="H43" s="14" t="s">
        <v>17</v>
      </c>
      <c r="J43" s="34"/>
      <c r="K43" s="34"/>
      <c r="L43" s="34"/>
      <c r="M43" s="34"/>
      <c r="N43" s="34">
        <f t="shared" si="0"/>
        <v>0</v>
      </c>
      <c r="O43" s="34"/>
      <c r="P43" s="34"/>
      <c r="Q43" s="34"/>
      <c r="R43" s="34"/>
    </row>
    <row r="44" spans="1:18" s="7" customFormat="1" ht="15" hidden="1" customHeight="1" x14ac:dyDescent="0.2">
      <c r="A44" s="75" t="s">
        <v>57</v>
      </c>
      <c r="B44" s="97"/>
      <c r="C44" s="97"/>
      <c r="E44" s="98">
        <v>5</v>
      </c>
      <c r="F44" s="98" t="s">
        <v>12</v>
      </c>
      <c r="G44" s="98" t="s">
        <v>58</v>
      </c>
      <c r="H44" s="14" t="s">
        <v>59</v>
      </c>
      <c r="J44" s="34"/>
      <c r="K44" s="34"/>
      <c r="L44" s="34"/>
      <c r="M44" s="34"/>
      <c r="N44" s="34">
        <f t="shared" si="0"/>
        <v>0</v>
      </c>
      <c r="O44" s="34"/>
      <c r="P44" s="34"/>
      <c r="Q44" s="34"/>
      <c r="R44" s="34"/>
    </row>
    <row r="45" spans="1:18" s="7" customFormat="1" ht="15" hidden="1" customHeight="1" x14ac:dyDescent="0.2">
      <c r="A45" s="75" t="s">
        <v>65</v>
      </c>
      <c r="B45" s="97"/>
      <c r="C45" s="97"/>
      <c r="E45" s="98">
        <v>5</v>
      </c>
      <c r="F45" s="99" t="s">
        <v>12</v>
      </c>
      <c r="G45" s="98" t="s">
        <v>66</v>
      </c>
      <c r="H45" s="14" t="s">
        <v>8</v>
      </c>
      <c r="J45" s="34"/>
      <c r="K45" s="34"/>
      <c r="L45" s="34"/>
      <c r="M45" s="34"/>
      <c r="N45" s="34">
        <f t="shared" si="0"/>
        <v>0</v>
      </c>
      <c r="O45" s="34"/>
      <c r="P45" s="34"/>
      <c r="Q45" s="34"/>
      <c r="R45" s="34"/>
    </row>
    <row r="46" spans="1:18" s="7" customFormat="1" ht="15" hidden="1" customHeight="1" x14ac:dyDescent="0.2">
      <c r="A46" s="75" t="s">
        <v>60</v>
      </c>
      <c r="B46" s="97"/>
      <c r="C46" s="97"/>
      <c r="E46" s="98">
        <v>5</v>
      </c>
      <c r="F46" s="99" t="s">
        <v>12</v>
      </c>
      <c r="G46" s="98" t="s">
        <v>58</v>
      </c>
      <c r="H46" s="14" t="s">
        <v>8</v>
      </c>
      <c r="J46" s="34"/>
      <c r="K46" s="34"/>
      <c r="L46" s="34"/>
      <c r="M46" s="34"/>
      <c r="N46" s="34">
        <f t="shared" si="0"/>
        <v>0</v>
      </c>
      <c r="O46" s="34"/>
      <c r="P46" s="34"/>
      <c r="Q46" s="34"/>
      <c r="R46" s="34"/>
    </row>
    <row r="47" spans="1:18" s="7" customFormat="1" ht="15" hidden="1" customHeight="1" x14ac:dyDescent="0.2">
      <c r="A47" s="75" t="s">
        <v>61</v>
      </c>
      <c r="B47" s="97"/>
      <c r="C47" s="97"/>
      <c r="E47" s="98">
        <v>5</v>
      </c>
      <c r="F47" s="99" t="s">
        <v>12</v>
      </c>
      <c r="G47" s="98" t="s">
        <v>58</v>
      </c>
      <c r="H47" s="14" t="s">
        <v>10</v>
      </c>
      <c r="J47" s="34"/>
      <c r="K47" s="34"/>
      <c r="L47" s="34"/>
      <c r="M47" s="34"/>
      <c r="N47" s="34">
        <f t="shared" si="0"/>
        <v>0</v>
      </c>
      <c r="O47" s="34"/>
      <c r="P47" s="34"/>
      <c r="Q47" s="34"/>
      <c r="R47" s="34"/>
    </row>
    <row r="48" spans="1:18" s="7" customFormat="1" ht="15" hidden="1" customHeight="1" x14ac:dyDescent="0.2">
      <c r="A48" s="75" t="s">
        <v>62</v>
      </c>
      <c r="B48" s="97"/>
      <c r="C48" s="97"/>
      <c r="E48" s="98">
        <v>5</v>
      </c>
      <c r="F48" s="99" t="s">
        <v>12</v>
      </c>
      <c r="G48" s="98" t="s">
        <v>58</v>
      </c>
      <c r="H48" s="14" t="s">
        <v>63</v>
      </c>
      <c r="J48" s="34"/>
      <c r="K48" s="34"/>
      <c r="L48" s="34"/>
      <c r="M48" s="34"/>
      <c r="N48" s="34">
        <f t="shared" si="0"/>
        <v>0</v>
      </c>
      <c r="O48" s="34"/>
      <c r="P48" s="34"/>
      <c r="Q48" s="34"/>
      <c r="R48" s="34"/>
    </row>
    <row r="49" spans="1:18" s="7" customFormat="1" ht="15" hidden="1" customHeight="1" x14ac:dyDescent="0.2">
      <c r="A49" s="75" t="s">
        <v>154</v>
      </c>
      <c r="B49" s="97"/>
      <c r="C49" s="97"/>
      <c r="E49" s="98">
        <v>5</v>
      </c>
      <c r="F49" s="99" t="s">
        <v>12</v>
      </c>
      <c r="G49" s="98" t="s">
        <v>58</v>
      </c>
      <c r="H49" s="14" t="s">
        <v>15</v>
      </c>
      <c r="J49" s="34"/>
      <c r="K49" s="34"/>
      <c r="L49" s="34"/>
      <c r="M49" s="34"/>
      <c r="N49" s="34">
        <f t="shared" si="0"/>
        <v>0</v>
      </c>
      <c r="O49" s="34"/>
      <c r="P49" s="34"/>
      <c r="Q49" s="34"/>
      <c r="R49" s="34"/>
    </row>
    <row r="50" spans="1:18" s="7" customFormat="1" ht="15" hidden="1" customHeight="1" x14ac:dyDescent="0.2">
      <c r="A50" s="75" t="s">
        <v>155</v>
      </c>
      <c r="B50" s="97"/>
      <c r="C50" s="97"/>
      <c r="E50" s="98">
        <v>5</v>
      </c>
      <c r="F50" s="98" t="s">
        <v>12</v>
      </c>
      <c r="G50" s="98" t="s">
        <v>58</v>
      </c>
      <c r="H50" s="14" t="s">
        <v>17</v>
      </c>
      <c r="J50" s="34"/>
      <c r="K50" s="34"/>
      <c r="L50" s="34"/>
      <c r="M50" s="34"/>
      <c r="N50" s="34">
        <f t="shared" si="0"/>
        <v>0</v>
      </c>
      <c r="O50" s="34"/>
      <c r="P50" s="34"/>
      <c r="Q50" s="34"/>
      <c r="R50" s="34"/>
    </row>
    <row r="51" spans="1:18" s="7" customFormat="1" ht="15" hidden="1" customHeight="1" x14ac:dyDescent="0.2">
      <c r="A51" s="75" t="s">
        <v>62</v>
      </c>
      <c r="B51" s="97"/>
      <c r="C51" s="97"/>
      <c r="E51" s="98">
        <v>5</v>
      </c>
      <c r="F51" s="99" t="s">
        <v>12</v>
      </c>
      <c r="G51" s="98" t="s">
        <v>58</v>
      </c>
      <c r="H51" s="14" t="s">
        <v>63</v>
      </c>
      <c r="J51" s="34"/>
      <c r="K51" s="34"/>
      <c r="L51" s="34"/>
      <c r="M51" s="34"/>
      <c r="N51" s="34">
        <f t="shared" si="0"/>
        <v>0</v>
      </c>
      <c r="O51" s="34"/>
      <c r="P51" s="34"/>
      <c r="Q51" s="34"/>
      <c r="R51" s="34"/>
    </row>
    <row r="52" spans="1:18" s="7" customFormat="1" ht="15" hidden="1" customHeight="1" x14ac:dyDescent="0.2">
      <c r="A52" s="75" t="s">
        <v>64</v>
      </c>
      <c r="B52" s="97"/>
      <c r="C52" s="97"/>
      <c r="E52" s="98">
        <v>5</v>
      </c>
      <c r="F52" s="99" t="s">
        <v>12</v>
      </c>
      <c r="G52" s="98" t="s">
        <v>58</v>
      </c>
      <c r="H52" s="14" t="s">
        <v>19</v>
      </c>
      <c r="J52" s="34"/>
      <c r="K52" s="34"/>
      <c r="L52" s="34"/>
      <c r="M52" s="34"/>
      <c r="N52" s="34">
        <f t="shared" si="0"/>
        <v>0</v>
      </c>
      <c r="O52" s="34"/>
      <c r="P52" s="34"/>
      <c r="Q52" s="34"/>
      <c r="R52" s="34"/>
    </row>
    <row r="53" spans="1:18" s="7" customFormat="1" ht="15" hidden="1" customHeight="1" x14ac:dyDescent="0.2">
      <c r="A53" s="75" t="s">
        <v>156</v>
      </c>
      <c r="B53" s="97"/>
      <c r="C53" s="97"/>
      <c r="E53" s="98">
        <v>5</v>
      </c>
      <c r="F53" s="99" t="s">
        <v>12</v>
      </c>
      <c r="G53" s="98" t="s">
        <v>92</v>
      </c>
      <c r="H53" s="14" t="s">
        <v>8</v>
      </c>
      <c r="J53" s="34"/>
      <c r="K53" s="34"/>
      <c r="L53" s="34"/>
      <c r="M53" s="34"/>
      <c r="N53" s="34">
        <f t="shared" si="0"/>
        <v>0</v>
      </c>
      <c r="O53" s="34"/>
      <c r="P53" s="34"/>
      <c r="Q53" s="34"/>
      <c r="R53" s="34"/>
    </row>
    <row r="54" spans="1:18" s="7" customFormat="1" ht="15" hidden="1" customHeight="1" x14ac:dyDescent="0.2">
      <c r="A54" s="75" t="s">
        <v>65</v>
      </c>
      <c r="B54" s="97"/>
      <c r="C54" s="97"/>
      <c r="E54" s="98">
        <v>5</v>
      </c>
      <c r="F54" s="99" t="s">
        <v>12</v>
      </c>
      <c r="G54" s="98" t="s">
        <v>66</v>
      </c>
      <c r="H54" s="14" t="s">
        <v>8</v>
      </c>
      <c r="J54" s="34"/>
      <c r="K54" s="34"/>
      <c r="L54" s="34"/>
      <c r="M54" s="34"/>
      <c r="N54" s="34">
        <f t="shared" si="0"/>
        <v>0</v>
      </c>
      <c r="O54" s="34"/>
      <c r="P54" s="34"/>
      <c r="Q54" s="34"/>
      <c r="R54" s="34"/>
    </row>
    <row r="55" spans="1:18" s="7" customFormat="1" ht="15" hidden="1" customHeight="1" x14ac:dyDescent="0.2">
      <c r="A55" s="75" t="s">
        <v>67</v>
      </c>
      <c r="B55" s="97"/>
      <c r="C55" s="97"/>
      <c r="E55" s="98">
        <v>5</v>
      </c>
      <c r="F55" s="99" t="s">
        <v>12</v>
      </c>
      <c r="G55" s="98" t="s">
        <v>66</v>
      </c>
      <c r="H55" s="14" t="s">
        <v>10</v>
      </c>
      <c r="J55" s="34"/>
      <c r="K55" s="34"/>
      <c r="L55" s="34"/>
      <c r="M55" s="34"/>
      <c r="N55" s="34">
        <f t="shared" si="0"/>
        <v>0</v>
      </c>
      <c r="O55" s="34"/>
      <c r="P55" s="34"/>
      <c r="Q55" s="34"/>
      <c r="R55" s="34"/>
    </row>
    <row r="56" spans="1:18" s="7" customFormat="1" ht="15" hidden="1" customHeight="1" x14ac:dyDescent="0.2">
      <c r="A56" s="75" t="s">
        <v>157</v>
      </c>
      <c r="B56" s="97"/>
      <c r="C56" s="97"/>
      <c r="E56" s="98">
        <v>5</v>
      </c>
      <c r="F56" s="99" t="s">
        <v>12</v>
      </c>
      <c r="G56" s="98" t="s">
        <v>69</v>
      </c>
      <c r="H56" s="14" t="s">
        <v>8</v>
      </c>
      <c r="J56" s="34"/>
      <c r="K56" s="34"/>
      <c r="L56" s="34"/>
      <c r="M56" s="34"/>
      <c r="N56" s="34">
        <f t="shared" si="0"/>
        <v>0</v>
      </c>
      <c r="O56" s="34"/>
      <c r="P56" s="34"/>
      <c r="Q56" s="34"/>
      <c r="R56" s="34"/>
    </row>
    <row r="57" spans="1:18" s="7" customFormat="1" ht="15" hidden="1" customHeight="1" x14ac:dyDescent="0.2">
      <c r="A57" s="75" t="s">
        <v>158</v>
      </c>
      <c r="B57" s="97"/>
      <c r="C57" s="97"/>
      <c r="E57" s="98">
        <v>5</v>
      </c>
      <c r="F57" s="99" t="s">
        <v>12</v>
      </c>
      <c r="G57" s="98" t="s">
        <v>69</v>
      </c>
      <c r="H57" s="14" t="s">
        <v>10</v>
      </c>
      <c r="J57" s="34"/>
      <c r="K57" s="34"/>
      <c r="L57" s="34"/>
      <c r="M57" s="34"/>
      <c r="N57" s="34">
        <f t="shared" si="0"/>
        <v>0</v>
      </c>
      <c r="O57" s="34"/>
      <c r="P57" s="34"/>
      <c r="Q57" s="34"/>
      <c r="R57" s="34"/>
    </row>
    <row r="58" spans="1:18" s="7" customFormat="1" ht="15" hidden="1" customHeight="1" x14ac:dyDescent="0.2">
      <c r="A58" s="75" t="s">
        <v>68</v>
      </c>
      <c r="B58" s="97"/>
      <c r="C58" s="97"/>
      <c r="E58" s="98">
        <v>5</v>
      </c>
      <c r="F58" s="99" t="s">
        <v>12</v>
      </c>
      <c r="G58" s="98" t="s">
        <v>69</v>
      </c>
      <c r="H58" s="14" t="s">
        <v>15</v>
      </c>
      <c r="J58" s="34"/>
      <c r="K58" s="34"/>
      <c r="L58" s="34"/>
      <c r="M58" s="34"/>
      <c r="N58" s="34">
        <f t="shared" si="0"/>
        <v>0</v>
      </c>
      <c r="O58" s="34"/>
      <c r="P58" s="34"/>
      <c r="Q58" s="34"/>
      <c r="R58" s="34"/>
    </row>
    <row r="59" spans="1:18" s="7" customFormat="1" ht="15" hidden="1" customHeight="1" x14ac:dyDescent="0.2">
      <c r="A59" s="75" t="s">
        <v>159</v>
      </c>
      <c r="B59" s="97"/>
      <c r="C59" s="97"/>
      <c r="E59" s="98">
        <v>5</v>
      </c>
      <c r="F59" s="99" t="s">
        <v>12</v>
      </c>
      <c r="G59" s="98" t="s">
        <v>162</v>
      </c>
      <c r="H59" s="14" t="s">
        <v>8</v>
      </c>
      <c r="J59" s="34"/>
      <c r="K59" s="34"/>
      <c r="L59" s="34"/>
      <c r="M59" s="34"/>
      <c r="N59" s="34">
        <f t="shared" si="0"/>
        <v>0</v>
      </c>
      <c r="O59" s="34"/>
      <c r="P59" s="34"/>
      <c r="Q59" s="34"/>
      <c r="R59" s="34"/>
    </row>
    <row r="60" spans="1:18" s="7" customFormat="1" ht="15" hidden="1" customHeight="1" x14ac:dyDescent="0.2">
      <c r="A60" s="75" t="s">
        <v>160</v>
      </c>
      <c r="B60" s="97"/>
      <c r="C60" s="97"/>
      <c r="E60" s="98">
        <v>5</v>
      </c>
      <c r="F60" s="99" t="s">
        <v>12</v>
      </c>
      <c r="G60" s="98" t="s">
        <v>162</v>
      </c>
      <c r="H60" s="16" t="s">
        <v>48</v>
      </c>
      <c r="J60" s="34"/>
      <c r="K60" s="34"/>
      <c r="L60" s="34"/>
      <c r="M60" s="34"/>
      <c r="N60" s="34">
        <f t="shared" si="0"/>
        <v>0</v>
      </c>
      <c r="O60" s="34"/>
      <c r="P60" s="34"/>
      <c r="Q60" s="34"/>
      <c r="R60" s="34"/>
    </row>
    <row r="61" spans="1:18" s="7" customFormat="1" ht="15" hidden="1" customHeight="1" x14ac:dyDescent="0.2">
      <c r="A61" s="75" t="s">
        <v>70</v>
      </c>
      <c r="B61" s="97"/>
      <c r="C61" s="97"/>
      <c r="E61" s="98">
        <v>5</v>
      </c>
      <c r="F61" s="99" t="s">
        <v>12</v>
      </c>
      <c r="G61" s="98" t="s">
        <v>162</v>
      </c>
      <c r="H61" s="14" t="s">
        <v>10</v>
      </c>
      <c r="J61" s="34"/>
      <c r="K61" s="34"/>
      <c r="L61" s="34"/>
      <c r="M61" s="34"/>
      <c r="N61" s="34">
        <f t="shared" si="0"/>
        <v>0</v>
      </c>
      <c r="O61" s="34"/>
      <c r="P61" s="34"/>
      <c r="Q61" s="34"/>
      <c r="R61" s="34"/>
    </row>
    <row r="62" spans="1:18" s="7" customFormat="1" ht="15" hidden="1" customHeight="1" x14ac:dyDescent="0.2">
      <c r="A62" s="75" t="s">
        <v>161</v>
      </c>
      <c r="B62" s="97"/>
      <c r="C62" s="97"/>
      <c r="E62" s="98">
        <v>5</v>
      </c>
      <c r="F62" s="99" t="s">
        <v>12</v>
      </c>
      <c r="G62" s="98" t="s">
        <v>162</v>
      </c>
      <c r="H62" s="14" t="s">
        <v>15</v>
      </c>
      <c r="J62" s="34"/>
      <c r="K62" s="34"/>
      <c r="L62" s="34"/>
      <c r="M62" s="34"/>
      <c r="N62" s="34">
        <f t="shared" si="0"/>
        <v>0</v>
      </c>
      <c r="O62" s="34"/>
      <c r="P62" s="34"/>
      <c r="Q62" s="34"/>
      <c r="R62" s="34"/>
    </row>
    <row r="63" spans="1:18" s="7" customFormat="1" ht="15" hidden="1" customHeight="1" x14ac:dyDescent="0.2">
      <c r="A63" s="75" t="s">
        <v>71</v>
      </c>
      <c r="B63" s="97"/>
      <c r="C63" s="97"/>
      <c r="E63" s="98">
        <v>5</v>
      </c>
      <c r="F63" s="99" t="s">
        <v>12</v>
      </c>
      <c r="G63" s="98" t="s">
        <v>69</v>
      </c>
      <c r="H63" s="14" t="s">
        <v>48</v>
      </c>
      <c r="J63" s="34"/>
      <c r="K63" s="34"/>
      <c r="L63" s="34"/>
      <c r="M63" s="34"/>
      <c r="N63" s="34">
        <f t="shared" si="0"/>
        <v>0</v>
      </c>
      <c r="O63" s="34"/>
      <c r="P63" s="34"/>
      <c r="Q63" s="34"/>
      <c r="R63" s="34"/>
    </row>
    <row r="64" spans="1:18" s="7" customFormat="1" ht="15" hidden="1" customHeight="1" x14ac:dyDescent="0.2">
      <c r="A64" s="75" t="s">
        <v>163</v>
      </c>
      <c r="B64" s="97"/>
      <c r="C64" s="97"/>
      <c r="E64" s="98">
        <v>5</v>
      </c>
      <c r="F64" s="99" t="s">
        <v>12</v>
      </c>
      <c r="G64" s="98" t="s">
        <v>73</v>
      </c>
      <c r="H64" s="14" t="s">
        <v>10</v>
      </c>
      <c r="J64" s="34"/>
      <c r="K64" s="34"/>
      <c r="L64" s="34"/>
      <c r="M64" s="34"/>
      <c r="N64" s="34">
        <f t="shared" si="0"/>
        <v>0</v>
      </c>
      <c r="O64" s="34"/>
      <c r="P64" s="34"/>
      <c r="Q64" s="34"/>
      <c r="R64" s="34"/>
    </row>
    <row r="65" spans="1:18" s="7" customFormat="1" ht="18" hidden="1" customHeight="1" x14ac:dyDescent="0.2">
      <c r="A65" s="75" t="s">
        <v>164</v>
      </c>
      <c r="B65" s="97"/>
      <c r="C65" s="97"/>
      <c r="E65" s="260" t="s">
        <v>678</v>
      </c>
      <c r="F65" s="260"/>
      <c r="G65" s="260"/>
      <c r="H65" s="260"/>
      <c r="J65" s="34"/>
      <c r="K65" s="34"/>
      <c r="L65" s="34"/>
      <c r="M65" s="34"/>
      <c r="N65" s="34">
        <f t="shared" si="0"/>
        <v>0</v>
      </c>
      <c r="O65" s="34"/>
      <c r="P65" s="34"/>
      <c r="Q65" s="34"/>
      <c r="R65" s="34"/>
    </row>
    <row r="66" spans="1:18" s="7" customFormat="1" ht="18" customHeight="1" x14ac:dyDescent="0.2">
      <c r="A66" s="75" t="s">
        <v>165</v>
      </c>
      <c r="B66" s="97"/>
      <c r="C66" s="97"/>
      <c r="E66" s="260" t="s">
        <v>691</v>
      </c>
      <c r="F66" s="260"/>
      <c r="G66" s="260"/>
      <c r="H66" s="260"/>
      <c r="J66" s="34">
        <v>1594102</v>
      </c>
      <c r="K66" s="34"/>
      <c r="L66" s="34">
        <v>37289.5</v>
      </c>
      <c r="M66" s="34"/>
      <c r="N66" s="34">
        <f t="shared" si="0"/>
        <v>962710.5</v>
      </c>
      <c r="O66" s="34"/>
      <c r="P66" s="34">
        <v>1000000</v>
      </c>
      <c r="Q66" s="34"/>
      <c r="R66" s="34">
        <v>1000000</v>
      </c>
    </row>
    <row r="67" spans="1:18" s="7" customFormat="1" ht="18" hidden="1" customHeight="1" x14ac:dyDescent="0.2">
      <c r="A67" s="75" t="s">
        <v>166</v>
      </c>
      <c r="B67" s="97"/>
      <c r="C67" s="97"/>
      <c r="E67" s="260" t="s">
        <v>348</v>
      </c>
      <c r="F67" s="260"/>
      <c r="G67" s="260"/>
      <c r="H67" s="260"/>
      <c r="J67" s="34"/>
      <c r="K67" s="34"/>
      <c r="L67" s="34"/>
      <c r="M67" s="34"/>
      <c r="N67" s="34">
        <f t="shared" si="0"/>
        <v>0</v>
      </c>
      <c r="O67" s="34"/>
      <c r="P67" s="34"/>
      <c r="Q67" s="34"/>
      <c r="R67" s="34"/>
    </row>
    <row r="68" spans="1:18" s="7" customFormat="1" ht="18" hidden="1" customHeight="1" x14ac:dyDescent="0.2">
      <c r="A68" s="75" t="s">
        <v>167</v>
      </c>
      <c r="B68" s="97"/>
      <c r="C68" s="97"/>
      <c r="E68" s="260" t="s">
        <v>412</v>
      </c>
      <c r="F68" s="260"/>
      <c r="G68" s="260"/>
      <c r="H68" s="260"/>
      <c r="J68" s="34"/>
      <c r="K68" s="34"/>
      <c r="L68" s="34"/>
      <c r="M68" s="34"/>
      <c r="N68" s="34">
        <f t="shared" si="0"/>
        <v>0</v>
      </c>
      <c r="O68" s="34"/>
      <c r="P68" s="34"/>
      <c r="Q68" s="34"/>
      <c r="R68" s="34"/>
    </row>
    <row r="69" spans="1:18" s="7" customFormat="1" ht="18" customHeight="1" x14ac:dyDescent="0.2">
      <c r="A69" s="75" t="s">
        <v>72</v>
      </c>
      <c r="B69" s="97"/>
      <c r="C69" s="97"/>
      <c r="E69" s="260" t="s">
        <v>348</v>
      </c>
      <c r="F69" s="260"/>
      <c r="G69" s="260"/>
      <c r="H69" s="260"/>
      <c r="J69" s="34">
        <v>24739</v>
      </c>
      <c r="K69" s="34"/>
      <c r="L69" s="34"/>
      <c r="M69" s="34"/>
      <c r="N69" s="34">
        <f t="shared" si="0"/>
        <v>732000</v>
      </c>
      <c r="O69" s="34"/>
      <c r="P69" s="34">
        <v>732000</v>
      </c>
      <c r="Q69" s="34"/>
      <c r="R69" s="34">
        <v>780000</v>
      </c>
    </row>
    <row r="70" spans="1:18" s="7" customFormat="1" ht="18" hidden="1" customHeight="1" x14ac:dyDescent="0.2">
      <c r="A70" s="75" t="s">
        <v>74</v>
      </c>
      <c r="B70" s="97"/>
      <c r="C70" s="97"/>
      <c r="E70" s="260" t="s">
        <v>415</v>
      </c>
      <c r="F70" s="260"/>
      <c r="G70" s="260"/>
      <c r="H70" s="260"/>
      <c r="J70" s="34"/>
      <c r="K70" s="34"/>
      <c r="L70" s="34"/>
      <c r="M70" s="34"/>
      <c r="N70" s="34">
        <f t="shared" si="0"/>
        <v>0</v>
      </c>
      <c r="O70" s="34"/>
      <c r="P70" s="34"/>
      <c r="Q70" s="34"/>
      <c r="R70" s="34"/>
    </row>
    <row r="71" spans="1:18" s="7" customFormat="1" ht="15" hidden="1" customHeight="1" x14ac:dyDescent="0.2">
      <c r="A71" s="75" t="s">
        <v>75</v>
      </c>
      <c r="B71" s="97"/>
      <c r="C71" s="97"/>
      <c r="E71" s="260" t="s">
        <v>416</v>
      </c>
      <c r="F71" s="260"/>
      <c r="G71" s="260"/>
      <c r="H71" s="260"/>
      <c r="J71" s="34"/>
      <c r="K71" s="34"/>
      <c r="L71" s="34"/>
      <c r="M71" s="34"/>
      <c r="N71" s="34">
        <f t="shared" si="0"/>
        <v>0</v>
      </c>
      <c r="O71" s="34"/>
      <c r="P71" s="34"/>
      <c r="Q71" s="34"/>
      <c r="R71" s="34"/>
    </row>
    <row r="72" spans="1:18" s="7" customFormat="1" ht="18" customHeight="1" x14ac:dyDescent="0.2">
      <c r="A72" s="75" t="s">
        <v>76</v>
      </c>
      <c r="B72" s="117"/>
      <c r="C72" s="117"/>
      <c r="D72" s="128"/>
      <c r="E72" s="260" t="s">
        <v>430</v>
      </c>
      <c r="F72" s="260"/>
      <c r="G72" s="260"/>
      <c r="H72" s="260"/>
      <c r="J72" s="34"/>
      <c r="K72" s="34"/>
      <c r="L72" s="34"/>
      <c r="M72" s="34"/>
      <c r="N72" s="34">
        <f t="shared" si="0"/>
        <v>50000</v>
      </c>
      <c r="O72" s="34"/>
      <c r="P72" s="34">
        <v>50000</v>
      </c>
      <c r="Q72" s="34"/>
      <c r="R72" s="34">
        <v>50000</v>
      </c>
    </row>
    <row r="73" spans="1:18" s="7" customFormat="1" ht="15" hidden="1" customHeight="1" x14ac:dyDescent="0.2">
      <c r="A73" s="75" t="s">
        <v>164</v>
      </c>
      <c r="B73" s="97"/>
      <c r="C73" s="97"/>
      <c r="E73" s="260" t="s">
        <v>418</v>
      </c>
      <c r="F73" s="260"/>
      <c r="G73" s="260"/>
      <c r="H73" s="260"/>
      <c r="J73" s="34"/>
      <c r="K73" s="34"/>
      <c r="L73" s="34"/>
      <c r="M73" s="34"/>
      <c r="N73" s="34">
        <f t="shared" si="0"/>
        <v>0</v>
      </c>
      <c r="O73" s="34"/>
      <c r="P73" s="34"/>
      <c r="Q73" s="34"/>
      <c r="R73" s="34"/>
    </row>
    <row r="74" spans="1:18" s="7" customFormat="1" ht="15" hidden="1" customHeight="1" x14ac:dyDescent="0.2">
      <c r="A74" s="75" t="s">
        <v>77</v>
      </c>
      <c r="B74" s="97"/>
      <c r="C74" s="97"/>
      <c r="E74" s="260" t="s">
        <v>419</v>
      </c>
      <c r="F74" s="260"/>
      <c r="G74" s="260"/>
      <c r="H74" s="260"/>
      <c r="J74" s="34"/>
      <c r="K74" s="34"/>
      <c r="L74" s="34"/>
      <c r="M74" s="34"/>
      <c r="N74" s="34">
        <f t="shared" si="0"/>
        <v>0</v>
      </c>
      <c r="O74" s="34"/>
      <c r="P74" s="34"/>
      <c r="Q74" s="34"/>
      <c r="R74" s="34"/>
    </row>
    <row r="75" spans="1:18" s="7" customFormat="1" ht="15" hidden="1" customHeight="1" x14ac:dyDescent="0.2">
      <c r="A75" s="75" t="s">
        <v>79</v>
      </c>
      <c r="B75" s="97"/>
      <c r="C75" s="97"/>
      <c r="E75" s="260" t="s">
        <v>420</v>
      </c>
      <c r="F75" s="260"/>
      <c r="G75" s="260"/>
      <c r="H75" s="260"/>
      <c r="J75" s="34"/>
      <c r="K75" s="34"/>
      <c r="L75" s="34"/>
      <c r="M75" s="34"/>
      <c r="N75" s="34">
        <f t="shared" si="0"/>
        <v>0</v>
      </c>
      <c r="O75" s="34"/>
      <c r="P75" s="34"/>
      <c r="Q75" s="34"/>
      <c r="R75" s="34"/>
    </row>
    <row r="76" spans="1:18" s="7" customFormat="1" ht="15" hidden="1" customHeight="1" x14ac:dyDescent="0.2">
      <c r="A76" s="75" t="s">
        <v>168</v>
      </c>
      <c r="B76" s="97"/>
      <c r="C76" s="97"/>
      <c r="E76" s="260" t="s">
        <v>421</v>
      </c>
      <c r="F76" s="260"/>
      <c r="G76" s="260"/>
      <c r="H76" s="260"/>
      <c r="J76" s="34"/>
      <c r="K76" s="34"/>
      <c r="L76" s="34"/>
      <c r="M76" s="34"/>
      <c r="N76" s="34">
        <f t="shared" si="0"/>
        <v>0</v>
      </c>
      <c r="O76" s="34"/>
      <c r="P76" s="34"/>
      <c r="Q76" s="34"/>
      <c r="R76" s="34"/>
    </row>
    <row r="77" spans="1:18" s="7" customFormat="1" ht="15" hidden="1" customHeight="1" x14ac:dyDescent="0.2">
      <c r="A77" s="75" t="s">
        <v>169</v>
      </c>
      <c r="B77" s="97"/>
      <c r="C77" s="97"/>
      <c r="E77" s="260" t="s">
        <v>422</v>
      </c>
      <c r="F77" s="260"/>
      <c r="G77" s="260"/>
      <c r="H77" s="260"/>
      <c r="J77" s="34"/>
      <c r="K77" s="34"/>
      <c r="L77" s="34"/>
      <c r="M77" s="34"/>
      <c r="N77" s="34">
        <f t="shared" si="0"/>
        <v>0</v>
      </c>
      <c r="O77" s="34"/>
      <c r="P77" s="34"/>
      <c r="Q77" s="34"/>
      <c r="R77" s="34"/>
    </row>
    <row r="78" spans="1:18" s="7" customFormat="1" ht="15" hidden="1" customHeight="1" x14ac:dyDescent="0.2">
      <c r="A78" s="75" t="s">
        <v>170</v>
      </c>
      <c r="B78" s="97"/>
      <c r="C78" s="97"/>
      <c r="E78" s="260" t="s">
        <v>423</v>
      </c>
      <c r="F78" s="260"/>
      <c r="G78" s="260"/>
      <c r="H78" s="260"/>
      <c r="J78" s="34"/>
      <c r="K78" s="34"/>
      <c r="L78" s="34"/>
      <c r="M78" s="34"/>
      <c r="N78" s="34">
        <f t="shared" si="0"/>
        <v>0</v>
      </c>
      <c r="O78" s="34"/>
      <c r="P78" s="34"/>
      <c r="Q78" s="34"/>
      <c r="R78" s="34"/>
    </row>
    <row r="79" spans="1:18" s="7" customFormat="1" ht="15" hidden="1" customHeight="1" x14ac:dyDescent="0.2">
      <c r="A79" s="75" t="s">
        <v>80</v>
      </c>
      <c r="B79" s="97"/>
      <c r="C79" s="97"/>
      <c r="E79" s="260" t="s">
        <v>424</v>
      </c>
      <c r="F79" s="260"/>
      <c r="G79" s="260"/>
      <c r="H79" s="260"/>
      <c r="J79" s="34"/>
      <c r="K79" s="34"/>
      <c r="L79" s="34"/>
      <c r="M79" s="34"/>
      <c r="N79" s="34">
        <f t="shared" si="0"/>
        <v>0</v>
      </c>
      <c r="O79" s="34"/>
      <c r="P79" s="34"/>
      <c r="Q79" s="34"/>
      <c r="R79" s="34"/>
    </row>
    <row r="80" spans="1:18" s="7" customFormat="1" ht="15" hidden="1" customHeight="1" x14ac:dyDescent="0.2">
      <c r="A80" s="75" t="s">
        <v>82</v>
      </c>
      <c r="B80" s="97"/>
      <c r="C80" s="97"/>
      <c r="E80" s="260" t="s">
        <v>425</v>
      </c>
      <c r="F80" s="260"/>
      <c r="G80" s="260"/>
      <c r="H80" s="260"/>
      <c r="J80" s="34"/>
      <c r="K80" s="34"/>
      <c r="L80" s="34"/>
      <c r="M80" s="34"/>
      <c r="N80" s="34">
        <f t="shared" si="0"/>
        <v>0</v>
      </c>
      <c r="O80" s="34"/>
      <c r="P80" s="34"/>
      <c r="Q80" s="34"/>
      <c r="R80" s="34"/>
    </row>
    <row r="81" spans="1:18" s="7" customFormat="1" ht="15" hidden="1" customHeight="1" x14ac:dyDescent="0.2">
      <c r="A81" s="75" t="s">
        <v>84</v>
      </c>
      <c r="B81" s="97"/>
      <c r="C81" s="97"/>
      <c r="E81" s="260" t="s">
        <v>426</v>
      </c>
      <c r="F81" s="260"/>
      <c r="G81" s="260"/>
      <c r="H81" s="260"/>
      <c r="J81" s="34"/>
      <c r="K81" s="34"/>
      <c r="L81" s="34"/>
      <c r="M81" s="34"/>
      <c r="N81" s="34">
        <f t="shared" si="0"/>
        <v>0</v>
      </c>
      <c r="O81" s="34"/>
      <c r="P81" s="34"/>
      <c r="Q81" s="34"/>
      <c r="R81" s="34"/>
    </row>
    <row r="82" spans="1:18" s="7" customFormat="1" ht="15" hidden="1" customHeight="1" x14ac:dyDescent="0.2">
      <c r="A82" s="75" t="s">
        <v>85</v>
      </c>
      <c r="B82" s="97"/>
      <c r="C82" s="97"/>
      <c r="E82" s="260" t="s">
        <v>427</v>
      </c>
      <c r="F82" s="260"/>
      <c r="G82" s="260"/>
      <c r="H82" s="260"/>
      <c r="J82" s="34"/>
      <c r="K82" s="34"/>
      <c r="L82" s="34"/>
      <c r="M82" s="34"/>
      <c r="N82" s="34">
        <f t="shared" si="0"/>
        <v>0</v>
      </c>
      <c r="O82" s="34"/>
      <c r="P82" s="34"/>
      <c r="Q82" s="34"/>
      <c r="R82" s="34"/>
    </row>
    <row r="83" spans="1:18" s="7" customFormat="1" ht="15" hidden="1" customHeight="1" x14ac:dyDescent="0.2">
      <c r="A83" s="75" t="s">
        <v>171</v>
      </c>
      <c r="B83" s="97"/>
      <c r="C83" s="97"/>
      <c r="E83" s="260" t="s">
        <v>428</v>
      </c>
      <c r="F83" s="260"/>
      <c r="G83" s="260"/>
      <c r="H83" s="260"/>
      <c r="J83" s="34"/>
      <c r="K83" s="34"/>
      <c r="L83" s="34"/>
      <c r="M83" s="34"/>
      <c r="N83" s="34">
        <f t="shared" si="0"/>
        <v>0</v>
      </c>
      <c r="O83" s="34"/>
      <c r="P83" s="34"/>
      <c r="Q83" s="34"/>
      <c r="R83" s="34"/>
    </row>
    <row r="84" spans="1:18" s="7" customFormat="1" ht="15" hidden="1" customHeight="1" x14ac:dyDescent="0.2">
      <c r="A84" s="75" t="s">
        <v>172</v>
      </c>
      <c r="B84" s="97"/>
      <c r="C84" s="97"/>
      <c r="E84" s="260" t="s">
        <v>429</v>
      </c>
      <c r="F84" s="260"/>
      <c r="G84" s="260"/>
      <c r="H84" s="260"/>
      <c r="J84" s="34"/>
      <c r="K84" s="34"/>
      <c r="L84" s="34"/>
      <c r="M84" s="34"/>
      <c r="N84" s="34">
        <f t="shared" si="0"/>
        <v>0</v>
      </c>
      <c r="O84" s="34"/>
      <c r="P84" s="34"/>
      <c r="Q84" s="34"/>
      <c r="R84" s="34"/>
    </row>
    <row r="85" spans="1:18" s="7" customFormat="1" ht="15" hidden="1" customHeight="1" x14ac:dyDescent="0.2">
      <c r="A85" s="75" t="s">
        <v>86</v>
      </c>
      <c r="B85" s="97"/>
      <c r="C85" s="97"/>
      <c r="E85" s="260" t="s">
        <v>622</v>
      </c>
      <c r="F85" s="260"/>
      <c r="G85" s="260"/>
      <c r="H85" s="260"/>
      <c r="J85" s="34"/>
      <c r="K85" s="34"/>
      <c r="L85" s="34"/>
      <c r="M85" s="34"/>
      <c r="N85" s="34">
        <f t="shared" si="0"/>
        <v>0</v>
      </c>
      <c r="O85" s="34"/>
      <c r="P85" s="34"/>
      <c r="Q85" s="34"/>
      <c r="R85" s="34"/>
    </row>
    <row r="86" spans="1:18" s="7" customFormat="1" ht="18" customHeight="1" x14ac:dyDescent="0.2">
      <c r="A86" s="75" t="s">
        <v>245</v>
      </c>
      <c r="B86" s="97"/>
      <c r="C86" s="97"/>
      <c r="E86" s="260" t="s">
        <v>360</v>
      </c>
      <c r="F86" s="260"/>
      <c r="G86" s="260"/>
      <c r="H86" s="260"/>
      <c r="J86" s="34">
        <v>35072.03</v>
      </c>
      <c r="K86" s="34"/>
      <c r="L86" s="34">
        <v>21325.95</v>
      </c>
      <c r="M86" s="34"/>
      <c r="N86" s="34">
        <f t="shared" si="0"/>
        <v>28674.05</v>
      </c>
      <c r="O86" s="34"/>
      <c r="P86" s="34">
        <v>50000</v>
      </c>
      <c r="Q86" s="34"/>
      <c r="R86" s="34">
        <v>100000</v>
      </c>
    </row>
    <row r="87" spans="1:18" s="7" customFormat="1" ht="18" customHeight="1" x14ac:dyDescent="0.2">
      <c r="A87" s="276" t="s">
        <v>190</v>
      </c>
      <c r="B87" s="276"/>
      <c r="C87" s="276"/>
      <c r="J87" s="136">
        <f>SUM(J18:J86)</f>
        <v>4246859.6600000011</v>
      </c>
      <c r="K87" s="137"/>
      <c r="L87" s="136">
        <f>SUM(L18:L86)</f>
        <v>1544544.2499999998</v>
      </c>
      <c r="M87" s="34"/>
      <c r="N87" s="136">
        <f>SUM(N18:N86)</f>
        <v>6307455.75</v>
      </c>
      <c r="O87" s="34"/>
      <c r="P87" s="136">
        <f>SUM(P18:P86)</f>
        <v>7852000</v>
      </c>
      <c r="Q87" s="34"/>
      <c r="R87" s="136">
        <f>SUM(R18:R86)</f>
        <v>9500000</v>
      </c>
    </row>
    <row r="88" spans="1:18" s="7" customFormat="1" ht="6" hidden="1" customHeight="1" x14ac:dyDescent="0.2">
      <c r="A88" s="19"/>
      <c r="B88" s="19"/>
      <c r="C88" s="19"/>
      <c r="J88" s="137"/>
      <c r="K88" s="137"/>
      <c r="L88" s="34"/>
      <c r="M88" s="34"/>
      <c r="N88" s="34"/>
      <c r="O88" s="34"/>
      <c r="P88" s="34"/>
      <c r="Q88" s="34"/>
      <c r="R88" s="34"/>
    </row>
    <row r="89" spans="1:18" s="7" customFormat="1" ht="12" hidden="1" customHeight="1" x14ac:dyDescent="0.2">
      <c r="A89" s="63" t="s">
        <v>188</v>
      </c>
      <c r="J89" s="34"/>
      <c r="K89" s="34"/>
      <c r="L89" s="34"/>
      <c r="M89" s="34"/>
      <c r="N89" s="34"/>
      <c r="O89" s="34"/>
      <c r="P89" s="34"/>
      <c r="Q89" s="34"/>
      <c r="R89" s="34"/>
    </row>
    <row r="90" spans="1:18" s="7" customFormat="1" ht="12" hidden="1" customHeight="1" x14ac:dyDescent="0.2">
      <c r="A90" s="75" t="s">
        <v>108</v>
      </c>
      <c r="E90" s="98">
        <v>5</v>
      </c>
      <c r="F90" s="99" t="s">
        <v>28</v>
      </c>
      <c r="G90" s="98" t="s">
        <v>7</v>
      </c>
      <c r="H90" s="14" t="s">
        <v>17</v>
      </c>
      <c r="J90" s="34"/>
      <c r="K90" s="34"/>
      <c r="L90" s="34"/>
      <c r="M90" s="34"/>
      <c r="N90" s="34"/>
      <c r="O90" s="34"/>
      <c r="P90" s="34"/>
      <c r="Q90" s="34"/>
      <c r="R90" s="34"/>
    </row>
    <row r="91" spans="1:18" s="7" customFormat="1" ht="12" hidden="1" customHeight="1" x14ac:dyDescent="0.2">
      <c r="A91" s="75" t="s">
        <v>179</v>
      </c>
      <c r="E91" s="98">
        <v>5</v>
      </c>
      <c r="F91" s="99" t="s">
        <v>28</v>
      </c>
      <c r="G91" s="98" t="s">
        <v>7</v>
      </c>
      <c r="H91" s="14" t="s">
        <v>63</v>
      </c>
      <c r="J91" s="34"/>
      <c r="K91" s="34"/>
      <c r="L91" s="34"/>
      <c r="M91" s="34"/>
      <c r="N91" s="34"/>
      <c r="O91" s="34"/>
      <c r="P91" s="34"/>
      <c r="Q91" s="34"/>
      <c r="R91" s="34"/>
    </row>
    <row r="92" spans="1:18" s="7" customFormat="1" ht="12" hidden="1" customHeight="1" x14ac:dyDescent="0.2">
      <c r="A92" s="75" t="s">
        <v>180</v>
      </c>
      <c r="E92" s="98">
        <v>5</v>
      </c>
      <c r="F92" s="99" t="s">
        <v>28</v>
      </c>
      <c r="G92" s="98" t="s">
        <v>7</v>
      </c>
      <c r="H92" s="16" t="s">
        <v>48</v>
      </c>
      <c r="J92" s="34"/>
      <c r="K92" s="34"/>
      <c r="L92" s="34"/>
      <c r="M92" s="34"/>
      <c r="N92" s="34"/>
      <c r="O92" s="34"/>
      <c r="P92" s="34"/>
      <c r="Q92" s="34"/>
      <c r="R92" s="34"/>
    </row>
    <row r="93" spans="1:18" s="7" customFormat="1" ht="12" hidden="1" customHeight="1" x14ac:dyDescent="0.2">
      <c r="A93" s="75" t="s">
        <v>180</v>
      </c>
      <c r="E93" s="98">
        <v>5</v>
      </c>
      <c r="F93" s="99" t="s">
        <v>28</v>
      </c>
      <c r="G93" s="98" t="s">
        <v>7</v>
      </c>
      <c r="H93" s="16" t="s">
        <v>48</v>
      </c>
      <c r="J93" s="34"/>
      <c r="K93" s="34"/>
      <c r="L93" s="34"/>
      <c r="M93" s="34"/>
      <c r="N93" s="34"/>
      <c r="O93" s="34"/>
      <c r="P93" s="34"/>
      <c r="Q93" s="34"/>
      <c r="R93" s="34"/>
    </row>
    <row r="94" spans="1:18" s="7" customFormat="1" ht="12" hidden="1" customHeight="1" x14ac:dyDescent="0.2">
      <c r="A94" s="75" t="s">
        <v>181</v>
      </c>
      <c r="E94" s="98">
        <v>5</v>
      </c>
      <c r="F94" s="99" t="s">
        <v>28</v>
      </c>
      <c r="G94" s="98" t="s">
        <v>7</v>
      </c>
      <c r="H94" s="14" t="s">
        <v>10</v>
      </c>
      <c r="J94" s="34"/>
      <c r="K94" s="34"/>
      <c r="L94" s="34"/>
      <c r="M94" s="34"/>
      <c r="N94" s="34"/>
      <c r="O94" s="34"/>
      <c r="P94" s="34"/>
      <c r="Q94" s="34"/>
      <c r="R94" s="34"/>
    </row>
    <row r="95" spans="1:18" s="7" customFormat="1" ht="12" hidden="1" customHeight="1" x14ac:dyDescent="0.2">
      <c r="A95" s="75" t="s">
        <v>180</v>
      </c>
      <c r="E95" s="98">
        <v>5</v>
      </c>
      <c r="F95" s="99" t="s">
        <v>28</v>
      </c>
      <c r="G95" s="98" t="s">
        <v>7</v>
      </c>
      <c r="H95" s="16" t="s">
        <v>48</v>
      </c>
      <c r="J95" s="34"/>
      <c r="K95" s="34"/>
      <c r="L95" s="34"/>
      <c r="M95" s="34"/>
      <c r="N95" s="34"/>
      <c r="O95" s="34"/>
      <c r="P95" s="34"/>
      <c r="Q95" s="34"/>
      <c r="R95" s="34"/>
    </row>
    <row r="96" spans="1:18" s="7" customFormat="1" ht="12" hidden="1" customHeight="1" x14ac:dyDescent="0.2">
      <c r="A96" s="75" t="s">
        <v>182</v>
      </c>
      <c r="E96" s="98">
        <v>5</v>
      </c>
      <c r="F96" s="99" t="s">
        <v>28</v>
      </c>
      <c r="G96" s="98" t="s">
        <v>7</v>
      </c>
      <c r="H96" s="14" t="s">
        <v>8</v>
      </c>
      <c r="J96" s="34"/>
      <c r="K96" s="34"/>
      <c r="L96" s="34"/>
      <c r="M96" s="34"/>
      <c r="N96" s="34"/>
      <c r="O96" s="34"/>
      <c r="P96" s="34"/>
      <c r="Q96" s="34"/>
      <c r="R96" s="34"/>
    </row>
    <row r="97" spans="1:18" s="7" customFormat="1" ht="12" hidden="1" customHeight="1" x14ac:dyDescent="0.2">
      <c r="A97" s="75" t="s">
        <v>183</v>
      </c>
      <c r="E97" s="98">
        <v>5</v>
      </c>
      <c r="F97" s="99" t="s">
        <v>28</v>
      </c>
      <c r="G97" s="98" t="s">
        <v>7</v>
      </c>
      <c r="H97" s="14" t="s">
        <v>15</v>
      </c>
      <c r="J97" s="34"/>
      <c r="K97" s="34"/>
      <c r="L97" s="34"/>
      <c r="M97" s="34"/>
      <c r="N97" s="34"/>
      <c r="O97" s="34"/>
      <c r="P97" s="34"/>
      <c r="Q97" s="34"/>
      <c r="R97" s="34"/>
    </row>
    <row r="98" spans="1:18" s="7" customFormat="1" ht="18.95" hidden="1" customHeight="1" x14ac:dyDescent="0.2">
      <c r="A98" s="195" t="s">
        <v>184</v>
      </c>
      <c r="J98" s="145">
        <f>SUM(J90:J97)</f>
        <v>0</v>
      </c>
      <c r="K98" s="146"/>
      <c r="L98" s="145">
        <f>SUM(L90:L97)</f>
        <v>0</v>
      </c>
      <c r="M98" s="146"/>
      <c r="N98" s="145">
        <f>SUM(N90:N97)</f>
        <v>0</v>
      </c>
      <c r="O98" s="146"/>
      <c r="P98" s="145">
        <f>SUM(P90:P97)</f>
        <v>0</v>
      </c>
      <c r="Q98" s="146"/>
      <c r="R98" s="145">
        <f>SUM(R90:R97)</f>
        <v>0</v>
      </c>
    </row>
    <row r="99" spans="1:18" s="7" customFormat="1" ht="6" customHeight="1" x14ac:dyDescent="0.2">
      <c r="J99" s="34"/>
      <c r="K99" s="34"/>
      <c r="L99" s="34"/>
      <c r="M99" s="34"/>
      <c r="N99" s="34"/>
      <c r="O99" s="34"/>
      <c r="P99" s="34"/>
      <c r="Q99" s="34"/>
      <c r="R99" s="172"/>
    </row>
    <row r="100" spans="1:18" s="7" customFormat="1" ht="18" customHeight="1" x14ac:dyDescent="0.2">
      <c r="A100" s="62" t="s">
        <v>189</v>
      </c>
      <c r="B100" s="11"/>
      <c r="C100" s="11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s="7" customFormat="1" ht="12.75" hidden="1" customHeight="1" x14ac:dyDescent="0.2">
      <c r="A101" s="64" t="s">
        <v>89</v>
      </c>
      <c r="B101" s="9"/>
      <c r="C101" s="9"/>
      <c r="E101" s="98">
        <v>1</v>
      </c>
      <c r="F101" s="99" t="s">
        <v>12</v>
      </c>
      <c r="G101" s="98" t="s">
        <v>53</v>
      </c>
      <c r="H101" s="100" t="s">
        <v>10</v>
      </c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s="7" customFormat="1" ht="12.75" hidden="1" customHeight="1" x14ac:dyDescent="0.2">
      <c r="A102" s="75" t="s">
        <v>91</v>
      </c>
      <c r="B102" s="97"/>
      <c r="C102" s="97"/>
      <c r="E102" s="98">
        <v>1</v>
      </c>
      <c r="F102" s="99" t="s">
        <v>92</v>
      </c>
      <c r="G102" s="98" t="s">
        <v>7</v>
      </c>
      <c r="H102" s="98" t="s">
        <v>8</v>
      </c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7" customFormat="1" ht="18" customHeight="1" x14ac:dyDescent="0.2">
      <c r="A103" s="75" t="s">
        <v>94</v>
      </c>
      <c r="B103" s="97"/>
      <c r="C103" s="97"/>
      <c r="E103" s="260" t="s">
        <v>717</v>
      </c>
      <c r="F103" s="260"/>
      <c r="G103" s="260"/>
      <c r="H103" s="260"/>
      <c r="J103" s="34"/>
      <c r="K103" s="34"/>
      <c r="L103" s="34"/>
      <c r="M103" s="34"/>
      <c r="N103" s="34">
        <f t="shared" ref="N103:N119" si="1">P103-L103</f>
        <v>700000</v>
      </c>
      <c r="O103" s="34"/>
      <c r="P103" s="34">
        <v>700000</v>
      </c>
      <c r="Q103" s="34"/>
      <c r="R103" s="34"/>
    </row>
    <row r="104" spans="1:18" s="7" customFormat="1" ht="18" hidden="1" customHeight="1" x14ac:dyDescent="0.2">
      <c r="A104" s="75" t="s">
        <v>94</v>
      </c>
      <c r="B104" s="102"/>
      <c r="C104" s="102"/>
      <c r="E104" s="98">
        <v>1</v>
      </c>
      <c r="F104" s="99" t="s">
        <v>92</v>
      </c>
      <c r="G104" s="98" t="s">
        <v>33</v>
      </c>
      <c r="H104" s="98" t="s">
        <v>48</v>
      </c>
      <c r="J104" s="34"/>
      <c r="K104" s="34"/>
      <c r="L104" s="34"/>
      <c r="M104" s="34"/>
      <c r="N104" s="34">
        <f t="shared" si="1"/>
        <v>0</v>
      </c>
      <c r="O104" s="34"/>
      <c r="P104" s="34"/>
      <c r="Q104" s="34"/>
      <c r="R104" s="34"/>
    </row>
    <row r="105" spans="1:18" s="7" customFormat="1" ht="18" hidden="1" customHeight="1" x14ac:dyDescent="0.2">
      <c r="A105" s="75" t="s">
        <v>95</v>
      </c>
      <c r="B105" s="102"/>
      <c r="C105" s="102"/>
      <c r="D105" s="99"/>
      <c r="E105" s="98">
        <v>1</v>
      </c>
      <c r="F105" s="99" t="s">
        <v>92</v>
      </c>
      <c r="G105" s="98" t="s">
        <v>53</v>
      </c>
      <c r="H105" s="98" t="s">
        <v>10</v>
      </c>
      <c r="J105" s="34"/>
      <c r="K105" s="34"/>
      <c r="L105" s="34"/>
      <c r="M105" s="34"/>
      <c r="N105" s="34">
        <f t="shared" si="1"/>
        <v>0</v>
      </c>
      <c r="O105" s="34"/>
      <c r="P105" s="34"/>
      <c r="Q105" s="34"/>
      <c r="R105" s="34"/>
    </row>
    <row r="106" spans="1:18" s="7" customFormat="1" ht="18" hidden="1" customHeight="1" x14ac:dyDescent="0.2">
      <c r="A106" s="75" t="s">
        <v>96</v>
      </c>
      <c r="B106" s="97"/>
      <c r="C106" s="97"/>
      <c r="E106" s="98">
        <v>1</v>
      </c>
      <c r="F106" s="99" t="s">
        <v>92</v>
      </c>
      <c r="G106" s="98" t="s">
        <v>92</v>
      </c>
      <c r="H106" s="98" t="s">
        <v>8</v>
      </c>
      <c r="J106" s="34"/>
      <c r="K106" s="34"/>
      <c r="L106" s="34"/>
      <c r="M106" s="34"/>
      <c r="N106" s="34">
        <f t="shared" si="1"/>
        <v>0</v>
      </c>
      <c r="O106" s="34"/>
      <c r="P106" s="34"/>
      <c r="Q106" s="34"/>
      <c r="R106" s="34"/>
    </row>
    <row r="107" spans="1:18" s="7" customFormat="1" ht="18" hidden="1" customHeight="1" x14ac:dyDescent="0.2">
      <c r="A107" s="75" t="s">
        <v>97</v>
      </c>
      <c r="B107" s="102"/>
      <c r="C107" s="102"/>
      <c r="E107" s="98">
        <v>1</v>
      </c>
      <c r="F107" s="99" t="s">
        <v>92</v>
      </c>
      <c r="G107" s="98" t="s">
        <v>53</v>
      </c>
      <c r="H107" s="98" t="s">
        <v>15</v>
      </c>
      <c r="J107" s="34"/>
      <c r="K107" s="34"/>
      <c r="L107" s="34"/>
      <c r="M107" s="34"/>
      <c r="N107" s="34">
        <f t="shared" si="1"/>
        <v>0</v>
      </c>
      <c r="O107" s="34"/>
      <c r="P107" s="34"/>
      <c r="Q107" s="34"/>
      <c r="R107" s="34"/>
    </row>
    <row r="108" spans="1:18" s="7" customFormat="1" ht="18" hidden="1" customHeight="1" x14ac:dyDescent="0.2">
      <c r="A108" s="75" t="s">
        <v>98</v>
      </c>
      <c r="B108" s="102"/>
      <c r="C108" s="102"/>
      <c r="D108" s="99"/>
      <c r="E108" s="98">
        <v>1</v>
      </c>
      <c r="F108" s="99" t="s">
        <v>92</v>
      </c>
      <c r="G108" s="98" t="s">
        <v>92</v>
      </c>
      <c r="H108" s="98" t="s">
        <v>10</v>
      </c>
      <c r="J108" s="34"/>
      <c r="K108" s="34"/>
      <c r="L108" s="34"/>
      <c r="M108" s="34"/>
      <c r="N108" s="34">
        <f t="shared" si="1"/>
        <v>0</v>
      </c>
      <c r="O108" s="34"/>
      <c r="P108" s="34"/>
      <c r="Q108" s="34"/>
      <c r="R108" s="34"/>
    </row>
    <row r="109" spans="1:18" s="7" customFormat="1" ht="18" hidden="1" customHeight="1" x14ac:dyDescent="0.2">
      <c r="A109" s="75" t="s">
        <v>99</v>
      </c>
      <c r="B109" s="97"/>
      <c r="C109" s="97"/>
      <c r="E109" s="98">
        <v>1</v>
      </c>
      <c r="F109" s="99" t="s">
        <v>92</v>
      </c>
      <c r="G109" s="98" t="s">
        <v>53</v>
      </c>
      <c r="H109" s="98" t="s">
        <v>19</v>
      </c>
      <c r="J109" s="34"/>
      <c r="K109" s="34"/>
      <c r="L109" s="34"/>
      <c r="M109" s="34"/>
      <c r="N109" s="34">
        <f t="shared" si="1"/>
        <v>0</v>
      </c>
      <c r="O109" s="34"/>
      <c r="P109" s="34"/>
      <c r="Q109" s="34"/>
      <c r="R109" s="34"/>
    </row>
    <row r="110" spans="1:18" s="7" customFormat="1" ht="18" hidden="1" customHeight="1" x14ac:dyDescent="0.2">
      <c r="A110" s="75" t="s">
        <v>174</v>
      </c>
      <c r="B110" s="97"/>
      <c r="C110" s="97"/>
      <c r="E110" s="98">
        <v>1</v>
      </c>
      <c r="F110" s="99" t="s">
        <v>92</v>
      </c>
      <c r="G110" s="98" t="s">
        <v>53</v>
      </c>
      <c r="H110" s="98" t="s">
        <v>81</v>
      </c>
      <c r="J110" s="34"/>
      <c r="K110" s="34"/>
      <c r="L110" s="34"/>
      <c r="M110" s="34"/>
      <c r="N110" s="34">
        <f t="shared" si="1"/>
        <v>0</v>
      </c>
      <c r="O110" s="34"/>
      <c r="P110" s="34"/>
      <c r="Q110" s="34"/>
      <c r="R110" s="34"/>
    </row>
    <row r="111" spans="1:18" s="7" customFormat="1" ht="18" hidden="1" customHeight="1" x14ac:dyDescent="0.2">
      <c r="A111" s="75" t="s">
        <v>175</v>
      </c>
      <c r="B111" s="97"/>
      <c r="C111" s="97"/>
      <c r="E111" s="98">
        <v>1</v>
      </c>
      <c r="F111" s="99" t="s">
        <v>92</v>
      </c>
      <c r="G111" s="98" t="s">
        <v>53</v>
      </c>
      <c r="H111" s="98" t="s">
        <v>44</v>
      </c>
      <c r="J111" s="34"/>
      <c r="K111" s="34"/>
      <c r="L111" s="34"/>
      <c r="M111" s="34"/>
      <c r="N111" s="34">
        <f t="shared" si="1"/>
        <v>0</v>
      </c>
      <c r="O111" s="34"/>
      <c r="P111" s="34"/>
      <c r="Q111" s="34"/>
      <c r="R111" s="34"/>
    </row>
    <row r="112" spans="1:18" s="7" customFormat="1" ht="18" hidden="1" customHeight="1" x14ac:dyDescent="0.2">
      <c r="A112" s="75" t="s">
        <v>176</v>
      </c>
      <c r="B112" s="97"/>
      <c r="C112" s="97"/>
      <c r="E112" s="98">
        <v>1</v>
      </c>
      <c r="F112" s="99" t="s">
        <v>92</v>
      </c>
      <c r="G112" s="98" t="s">
        <v>53</v>
      </c>
      <c r="H112" s="98" t="s">
        <v>145</v>
      </c>
      <c r="J112" s="34"/>
      <c r="K112" s="34"/>
      <c r="L112" s="34"/>
      <c r="M112" s="34"/>
      <c r="N112" s="34">
        <f t="shared" si="1"/>
        <v>0</v>
      </c>
      <c r="O112" s="34"/>
      <c r="P112" s="34"/>
      <c r="Q112" s="34"/>
      <c r="R112" s="34"/>
    </row>
    <row r="113" spans="1:18" s="7" customFormat="1" ht="18" hidden="1" customHeight="1" x14ac:dyDescent="0.2">
      <c r="A113" s="75" t="s">
        <v>100</v>
      </c>
      <c r="B113" s="97"/>
      <c r="C113" s="97"/>
      <c r="E113" s="98">
        <v>1</v>
      </c>
      <c r="F113" s="99" t="s">
        <v>92</v>
      </c>
      <c r="G113" s="98" t="s">
        <v>53</v>
      </c>
      <c r="H113" s="98" t="s">
        <v>101</v>
      </c>
      <c r="J113" s="34"/>
      <c r="K113" s="34"/>
      <c r="L113" s="34"/>
      <c r="M113" s="34"/>
      <c r="N113" s="34">
        <f t="shared" si="1"/>
        <v>0</v>
      </c>
      <c r="O113" s="34"/>
      <c r="P113" s="34"/>
      <c r="Q113" s="34"/>
      <c r="R113" s="34"/>
    </row>
    <row r="114" spans="1:18" s="7" customFormat="1" ht="18" hidden="1" customHeight="1" x14ac:dyDescent="0.2">
      <c r="A114" s="75" t="s">
        <v>102</v>
      </c>
      <c r="B114" s="97"/>
      <c r="C114" s="97"/>
      <c r="E114" s="98">
        <v>1</v>
      </c>
      <c r="F114" s="99" t="s">
        <v>92</v>
      </c>
      <c r="G114" s="98" t="s">
        <v>53</v>
      </c>
      <c r="H114" s="98" t="s">
        <v>24</v>
      </c>
      <c r="J114" s="34"/>
      <c r="K114" s="34"/>
      <c r="L114" s="34"/>
      <c r="M114" s="34"/>
      <c r="N114" s="34">
        <f t="shared" si="1"/>
        <v>0</v>
      </c>
      <c r="O114" s="34"/>
      <c r="P114" s="34"/>
      <c r="Q114" s="34"/>
      <c r="R114" s="34"/>
    </row>
    <row r="115" spans="1:18" s="7" customFormat="1" ht="18" hidden="1" customHeight="1" x14ac:dyDescent="0.2">
      <c r="A115" s="75" t="s">
        <v>103</v>
      </c>
      <c r="B115" s="97"/>
      <c r="C115" s="97"/>
      <c r="E115" s="98">
        <v>1</v>
      </c>
      <c r="F115" s="99" t="s">
        <v>92</v>
      </c>
      <c r="G115" s="98" t="s">
        <v>53</v>
      </c>
      <c r="H115" s="98" t="s">
        <v>27</v>
      </c>
      <c r="J115" s="34"/>
      <c r="K115" s="34"/>
      <c r="L115" s="34"/>
      <c r="M115" s="34"/>
      <c r="N115" s="34">
        <f t="shared" si="1"/>
        <v>0</v>
      </c>
      <c r="O115" s="34"/>
      <c r="P115" s="34"/>
      <c r="Q115" s="34"/>
      <c r="R115" s="34"/>
    </row>
    <row r="116" spans="1:18" s="7" customFormat="1" ht="18" hidden="1" customHeight="1" x14ac:dyDescent="0.2">
      <c r="A116" s="64" t="s">
        <v>89</v>
      </c>
      <c r="B116" s="97"/>
      <c r="C116" s="97"/>
      <c r="E116" s="260" t="s">
        <v>711</v>
      </c>
      <c r="F116" s="260"/>
      <c r="G116" s="260"/>
      <c r="H116" s="260"/>
      <c r="J116" s="34">
        <v>0</v>
      </c>
      <c r="K116" s="34"/>
      <c r="L116" s="34"/>
      <c r="M116" s="34"/>
      <c r="N116" s="34">
        <f t="shared" si="1"/>
        <v>0</v>
      </c>
      <c r="O116" s="34"/>
      <c r="P116" s="34"/>
      <c r="Q116" s="34"/>
      <c r="R116" s="34"/>
    </row>
    <row r="117" spans="1:18" s="7" customFormat="1" ht="18" hidden="1" customHeight="1" x14ac:dyDescent="0.2">
      <c r="A117" s="75" t="s">
        <v>104</v>
      </c>
      <c r="B117" s="97"/>
      <c r="C117" s="97"/>
      <c r="D117" s="99"/>
      <c r="E117" s="260" t="s">
        <v>715</v>
      </c>
      <c r="F117" s="260"/>
      <c r="G117" s="260"/>
      <c r="H117" s="260"/>
      <c r="J117" s="34"/>
      <c r="K117" s="34"/>
      <c r="L117" s="34"/>
      <c r="M117" s="34"/>
      <c r="N117" s="34">
        <f t="shared" si="1"/>
        <v>0</v>
      </c>
      <c r="O117" s="34"/>
      <c r="P117" s="34"/>
      <c r="Q117" s="34"/>
      <c r="R117" s="34"/>
    </row>
    <row r="118" spans="1:18" s="7" customFormat="1" ht="18" hidden="1" customHeight="1" x14ac:dyDescent="0.2">
      <c r="A118" s="75" t="s">
        <v>105</v>
      </c>
      <c r="B118" s="97"/>
      <c r="C118" s="97"/>
      <c r="D118" s="99"/>
      <c r="E118" s="260" t="s">
        <v>716</v>
      </c>
      <c r="F118" s="260"/>
      <c r="G118" s="260"/>
      <c r="H118" s="260"/>
      <c r="J118" s="34"/>
      <c r="K118" s="34"/>
      <c r="L118" s="34"/>
      <c r="M118" s="34"/>
      <c r="N118" s="34">
        <f t="shared" si="1"/>
        <v>0</v>
      </c>
      <c r="O118" s="34"/>
      <c r="P118" s="34"/>
      <c r="Q118" s="34"/>
      <c r="R118" s="34"/>
    </row>
    <row r="119" spans="1:18" s="7" customFormat="1" ht="18" customHeight="1" x14ac:dyDescent="0.2">
      <c r="A119" s="75" t="s">
        <v>106</v>
      </c>
      <c r="B119" s="97"/>
      <c r="C119" s="97"/>
      <c r="D119" s="99"/>
      <c r="E119" s="260" t="s">
        <v>603</v>
      </c>
      <c r="F119" s="260"/>
      <c r="G119" s="260"/>
      <c r="H119" s="260"/>
      <c r="J119" s="34">
        <v>340000</v>
      </c>
      <c r="K119" s="34"/>
      <c r="L119" s="34"/>
      <c r="M119" s="34"/>
      <c r="N119" s="34">
        <f t="shared" si="1"/>
        <v>150000</v>
      </c>
      <c r="O119" s="34"/>
      <c r="P119" s="34">
        <v>150000</v>
      </c>
      <c r="Q119" s="34"/>
      <c r="R119" s="34"/>
    </row>
    <row r="120" spans="1:18" s="7" customFormat="1" ht="12.75" hidden="1" customHeight="1" x14ac:dyDescent="0.2">
      <c r="A120" s="75" t="s">
        <v>177</v>
      </c>
      <c r="B120" s="97"/>
      <c r="C120" s="97"/>
      <c r="D120" s="99"/>
      <c r="E120" s="98">
        <v>1</v>
      </c>
      <c r="F120" s="99" t="s">
        <v>92</v>
      </c>
      <c r="G120" s="98" t="s">
        <v>28</v>
      </c>
      <c r="H120" s="98" t="s">
        <v>8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.75" hidden="1" customHeight="1" x14ac:dyDescent="0.2">
      <c r="A121" s="75" t="s">
        <v>178</v>
      </c>
      <c r="B121" s="97"/>
      <c r="C121" s="97"/>
      <c r="D121" s="99"/>
      <c r="E121" s="98">
        <v>1</v>
      </c>
      <c r="F121" s="99" t="s">
        <v>92</v>
      </c>
      <c r="G121" s="98" t="s">
        <v>28</v>
      </c>
      <c r="H121" s="98" t="s">
        <v>44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25" customFormat="1" ht="18.95" customHeight="1" x14ac:dyDescent="0.2">
      <c r="A122" s="195" t="s">
        <v>107</v>
      </c>
      <c r="B122" s="24"/>
      <c r="C122" s="24"/>
      <c r="J122" s="20">
        <f>SUM(J102:J121)</f>
        <v>340000</v>
      </c>
      <c r="K122" s="21"/>
      <c r="L122" s="20">
        <f>SUM(L102:L117)</f>
        <v>0</v>
      </c>
      <c r="M122" s="146"/>
      <c r="N122" s="20">
        <f>SUM(N102:N121)</f>
        <v>850000</v>
      </c>
      <c r="O122" s="146"/>
      <c r="P122" s="20">
        <f>SUM(P102:P121)</f>
        <v>850000</v>
      </c>
      <c r="Q122" s="146"/>
      <c r="R122" s="20">
        <f>SUM(R102:R121)</f>
        <v>0</v>
      </c>
    </row>
    <row r="123" spans="1:18" s="7" customFormat="1" ht="6" customHeight="1" x14ac:dyDescent="0.2"/>
    <row r="124" spans="1:18" s="7" customFormat="1" ht="20.100000000000001" customHeight="1" thickBot="1" x14ac:dyDescent="0.25">
      <c r="A124" s="11" t="s">
        <v>109</v>
      </c>
      <c r="B124" s="26"/>
      <c r="C124" s="26"/>
      <c r="J124" s="27">
        <f>J87+J122</f>
        <v>4586859.6600000011</v>
      </c>
      <c r="K124" s="21"/>
      <c r="L124" s="27">
        <f>L87+L122</f>
        <v>1544544.2499999998</v>
      </c>
      <c r="N124" s="27">
        <f>N87+N122</f>
        <v>7157455.75</v>
      </c>
      <c r="P124" s="27">
        <f>P87+P122</f>
        <v>8702000</v>
      </c>
      <c r="R124" s="27">
        <f>R87+R122</f>
        <v>9500000</v>
      </c>
    </row>
    <row r="125" spans="1:18" s="7" customFormat="1" ht="20.100000000000001" customHeight="1" thickTop="1" x14ac:dyDescent="0.2">
      <c r="A125" s="11"/>
      <c r="B125" s="26"/>
      <c r="C125" s="26"/>
      <c r="J125" s="21"/>
      <c r="K125" s="21"/>
      <c r="L125" s="21"/>
      <c r="N125" s="21"/>
      <c r="P125" s="21"/>
      <c r="R125" s="21"/>
    </row>
    <row r="126" spans="1:18" s="7" customFormat="1" ht="20.100000000000001" customHeight="1" x14ac:dyDescent="0.2">
      <c r="A126" s="11"/>
      <c r="B126" s="26"/>
      <c r="C126" s="26"/>
      <c r="J126" s="21"/>
      <c r="K126" s="21"/>
      <c r="L126" s="21"/>
      <c r="N126" s="21"/>
      <c r="P126" s="21"/>
      <c r="R126" s="21"/>
    </row>
    <row r="127" spans="1:18" s="7" customFormat="1" x14ac:dyDescent="0.2">
      <c r="A127" s="29"/>
      <c r="B127" s="29"/>
      <c r="C127" s="29"/>
      <c r="D127" s="32"/>
      <c r="E127" s="29"/>
      <c r="F127" s="29"/>
      <c r="H127" s="33"/>
      <c r="I127" s="33"/>
      <c r="J127" s="33"/>
      <c r="K127" s="33"/>
      <c r="L127" s="33"/>
      <c r="M127" s="33"/>
    </row>
    <row r="128" spans="1:18" x14ac:dyDescent="0.2">
      <c r="A128" s="261" t="s">
        <v>844</v>
      </c>
      <c r="B128" s="261"/>
      <c r="C128" s="261"/>
      <c r="D128" s="31"/>
      <c r="E128" s="30"/>
      <c r="G128" s="29"/>
      <c r="I128" s="29"/>
      <c r="J128" s="261" t="s">
        <v>846</v>
      </c>
      <c r="K128" s="261"/>
      <c r="L128" s="261"/>
      <c r="M128" s="42"/>
      <c r="N128" s="44"/>
      <c r="O128" s="44"/>
      <c r="P128" s="263" t="s">
        <v>134</v>
      </c>
      <c r="Q128" s="263"/>
      <c r="R128" s="263"/>
    </row>
    <row r="129" spans="1:18" x14ac:dyDescent="0.2">
      <c r="A129" s="193"/>
      <c r="B129" s="193"/>
      <c r="C129" s="193"/>
      <c r="D129" s="31"/>
      <c r="E129" s="30"/>
      <c r="G129" s="29"/>
      <c r="I129" s="29"/>
      <c r="J129" s="193"/>
      <c r="K129" s="193"/>
      <c r="L129" s="193"/>
      <c r="M129" s="42"/>
      <c r="N129" s="44"/>
      <c r="O129" s="44"/>
      <c r="P129" s="46"/>
    </row>
    <row r="130" spans="1:18" x14ac:dyDescent="0.2">
      <c r="A130" s="193"/>
      <c r="B130" s="193"/>
      <c r="C130" s="193"/>
      <c r="D130" s="31"/>
      <c r="E130" s="30"/>
      <c r="G130" s="29"/>
      <c r="I130" s="29"/>
      <c r="J130" s="193"/>
      <c r="K130" s="193"/>
      <c r="L130" s="193"/>
      <c r="M130" s="42"/>
      <c r="N130" s="44"/>
      <c r="O130" s="44"/>
      <c r="P130" s="46"/>
    </row>
    <row r="131" spans="1:18" x14ac:dyDescent="0.2">
      <c r="A131" s="45"/>
      <c r="D131" s="31"/>
      <c r="E131" s="46"/>
      <c r="G131" s="29"/>
      <c r="I131" s="29"/>
      <c r="J131" s="177"/>
      <c r="M131" s="177"/>
      <c r="N131" s="34"/>
      <c r="O131" s="34"/>
    </row>
    <row r="132" spans="1:18" x14ac:dyDescent="0.2">
      <c r="A132" s="47"/>
      <c r="D132" s="29"/>
      <c r="E132" s="48"/>
      <c r="G132" s="29"/>
      <c r="I132" s="29"/>
      <c r="J132" s="29"/>
      <c r="M132" s="29"/>
    </row>
    <row r="133" spans="1:18" x14ac:dyDescent="0.2">
      <c r="A133" s="275" t="s">
        <v>828</v>
      </c>
      <c r="B133" s="275"/>
      <c r="C133" s="275"/>
      <c r="D133" s="50"/>
      <c r="E133" s="51"/>
      <c r="G133" s="29"/>
      <c r="I133" s="29"/>
      <c r="J133" s="275" t="s">
        <v>271</v>
      </c>
      <c r="K133" s="275"/>
      <c r="L133" s="275"/>
      <c r="M133" s="52"/>
      <c r="N133" s="54"/>
      <c r="O133" s="54"/>
      <c r="P133" s="264" t="s">
        <v>816</v>
      </c>
      <c r="Q133" s="264"/>
      <c r="R133" s="264"/>
    </row>
    <row r="134" spans="1:18" x14ac:dyDescent="0.2">
      <c r="A134" s="261" t="s">
        <v>827</v>
      </c>
      <c r="B134" s="261"/>
      <c r="C134" s="261"/>
      <c r="D134" s="29"/>
      <c r="E134" s="30"/>
      <c r="G134" s="29"/>
      <c r="I134" s="29"/>
      <c r="J134" s="261" t="s">
        <v>254</v>
      </c>
      <c r="K134" s="261"/>
      <c r="L134" s="261"/>
      <c r="M134" s="31"/>
      <c r="N134" s="33"/>
      <c r="O134" s="33"/>
      <c r="P134" s="265" t="s">
        <v>138</v>
      </c>
      <c r="Q134" s="265"/>
      <c r="R134" s="265"/>
    </row>
  </sheetData>
  <sheetProtection password="CC54" sheet="1" objects="1" scenarios="1" selectLockedCells="1" selectUnlockedCells="1"/>
  <customSheetViews>
    <customSheetView guid="{1998FCB8-1FEB-4076-ACE6-A225EE4366B3}" showPageBreaks="1" printArea="1" hiddenRows="1" view="pageBreakPreview">
      <pane xSplit="1" ySplit="15" topLeftCell="B125" activePane="bottomRight" state="frozen"/>
      <selection pane="bottomRight" activeCell="P133" sqref="P133:R133"/>
      <rowBreaks count="1" manualBreakCount="1">
        <brk id="99" max="18" man="1"/>
      </rowBreaks>
      <pageMargins left="0.75" right="0.5" top="1" bottom="1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DE3A1FFE-44A0-41BD-98AB-2A2226968564}" scale="90" showPageBreaks="1" hiddenRows="1" view="pageBreakPreview">
      <pane xSplit="1" ySplit="14" topLeftCell="B99" activePane="bottomRight" state="frozen"/>
      <selection pane="bottomRight" activeCell="L121" sqref="L121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cale="90" showPageBreaks="1" hiddenRows="1" view="pageBreakPreview">
      <pane xSplit="1" ySplit="14" topLeftCell="B67" activePane="bottomRight" state="frozen"/>
      <selection pane="bottomRight" activeCell="R39" sqref="R39"/>
      <pageMargins left="0.75" right="0.5" top="1" bottom="0.7" header="0.75" footer="0.4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cale="90" showPageBreaks="1" hiddenRows="1" view="pageBreakPreview">
      <pane xSplit="1" ySplit="14" topLeftCell="B99" activePane="bottomRight" state="frozen"/>
      <selection pane="bottomRight" activeCell="L121" sqref="L121"/>
      <pageMargins left="0.75" right="0.5" top="1" bottom="0.7" header="0.75" footer="0.4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cale="90" showPageBreaks="1" hiddenRows="1" view="pageBreakPreview">
      <pane xSplit="1" ySplit="14" topLeftCell="B99" activePane="bottomRight" state="frozen"/>
      <selection pane="bottomRight" activeCell="L121" sqref="L121"/>
      <pageMargins left="0.75" right="0.5" top="1" bottom="0.7" header="0.75" footer="0.4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87" activePane="bottomRight" state="frozen"/>
      <selection pane="bottomRight" activeCell="L29" sqref="L29"/>
      <rowBreaks count="1" manualBreakCount="1">
        <brk id="99" max="18" man="1"/>
      </rowBreaks>
      <pageMargins left="0.75" right="0.5" top="1" bottom="1" header="0.75" footer="0.45"/>
      <printOptions horizontalCentered="1"/>
      <pageSetup paperSize="5" scale="90" orientation="landscape" horizontalDpi="4294967292" verticalDpi="300" r:id="rId6"/>
      <headerFooter alignWithMargins="0">
        <oddHeader xml:space="preserve">&amp;R&amp;"Arial,Bold"&amp;10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25" activePane="bottomRight" state="frozen"/>
      <selection pane="bottomRight" activeCell="P133" sqref="P133:R133"/>
      <rowBreaks count="1" manualBreakCount="1">
        <brk id="99" max="18" man="1"/>
      </rowBreaks>
      <pageMargins left="0.75" right="0.5" top="1" bottom="1" header="0.75" footer="0.45"/>
      <printOptions horizontalCentered="1"/>
      <pageSetup paperSize="5" scale="90" orientation="landscape" horizontalDpi="4294967292" verticalDpi="300" r:id="rId7"/>
      <headerFooter alignWithMargins="0">
        <oddHeader xml:space="preserve">&amp;R&amp;"Arial,Bold"&amp;10      </oddHeader>
        <oddFooter>&amp;C&amp;"Arial Narrow,Regular"&amp;9Page &amp;P of &amp;N</oddFooter>
      </headerFooter>
    </customSheetView>
  </customSheetViews>
  <mergeCells count="54">
    <mergeCell ref="A134:C134"/>
    <mergeCell ref="J134:L134"/>
    <mergeCell ref="E85:H85"/>
    <mergeCell ref="E86:H86"/>
    <mergeCell ref="A87:C87"/>
    <mergeCell ref="E116:H116"/>
    <mergeCell ref="E117:H117"/>
    <mergeCell ref="E118:H118"/>
    <mergeCell ref="E119:H119"/>
    <mergeCell ref="A128:C128"/>
    <mergeCell ref="J128:L128"/>
    <mergeCell ref="A133:C133"/>
    <mergeCell ref="J133:L133"/>
    <mergeCell ref="E103:H103"/>
    <mergeCell ref="E71:H71"/>
    <mergeCell ref="E84:H84"/>
    <mergeCell ref="E73:H73"/>
    <mergeCell ref="E74:H74"/>
    <mergeCell ref="E75:H75"/>
    <mergeCell ref="E76:H76"/>
    <mergeCell ref="E77:H77"/>
    <mergeCell ref="E78:H78"/>
    <mergeCell ref="E79:H79"/>
    <mergeCell ref="E80:H80"/>
    <mergeCell ref="E81:H81"/>
    <mergeCell ref="E82:H82"/>
    <mergeCell ref="E83:H83"/>
    <mergeCell ref="A15:C15"/>
    <mergeCell ref="E15:H15"/>
    <mergeCell ref="E18:H18"/>
    <mergeCell ref="E29:H29"/>
    <mergeCell ref="E35:H35"/>
    <mergeCell ref="A3:S3"/>
    <mergeCell ref="A4:S4"/>
    <mergeCell ref="L11:P11"/>
    <mergeCell ref="P12:P14"/>
    <mergeCell ref="A13:C13"/>
    <mergeCell ref="E13:H13"/>
    <mergeCell ref="P128:R128"/>
    <mergeCell ref="P133:R133"/>
    <mergeCell ref="P134:R134"/>
    <mergeCell ref="E38:H38"/>
    <mergeCell ref="E37:H37"/>
    <mergeCell ref="E72:H72"/>
    <mergeCell ref="E39:H39"/>
    <mergeCell ref="E40:H40"/>
    <mergeCell ref="E41:H41"/>
    <mergeCell ref="E42:H42"/>
    <mergeCell ref="E65:H65"/>
    <mergeCell ref="E66:H66"/>
    <mergeCell ref="E67:H67"/>
    <mergeCell ref="E68:H68"/>
    <mergeCell ref="E69:H69"/>
    <mergeCell ref="E70:H70"/>
  </mergeCells>
  <printOptions horizontalCentered="1"/>
  <pageMargins left="0.75" right="0.5" top="1" bottom="1" header="0.75" footer="0.45"/>
  <pageSetup paperSize="5" scale="90" orientation="landscape" horizontalDpi="4294967293" verticalDpi="300" r:id="rId8"/>
  <headerFooter alignWithMargins="0">
    <oddHeader xml:space="preserve">&amp;R&amp;"Arial,Bold"&amp;10      </oddHeader>
    <oddFooter>&amp;C&amp;"Arial Narrow,Regular"&amp;9Page &amp;P of &amp;N</oddFooter>
  </headerFooter>
  <rowBreaks count="1" manualBreakCount="1">
    <brk id="99" max="1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66"/>
  <sheetViews>
    <sheetView view="pageBreakPreview" zoomScaleNormal="85" zoomScaleSheetLayoutView="100" workbookViewId="0">
      <pane xSplit="1" ySplit="15" topLeftCell="B58" activePane="bottomRight" state="frozen"/>
      <selection pane="topRight" activeCell="B1" sqref="B1"/>
      <selection pane="bottomLeft" activeCell="A16" sqref="A16"/>
      <selection pane="bottomRight" activeCell="L23" sqref="L23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1.109375" style="1" bestFit="1" customWidth="1"/>
    <col min="21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223</v>
      </c>
      <c r="H6" s="3"/>
      <c r="I6" s="3"/>
      <c r="R6" s="71"/>
    </row>
    <row r="7" spans="1:19" ht="15" customHeight="1" x14ac:dyDescent="0.2">
      <c r="A7" s="5" t="s">
        <v>118</v>
      </c>
      <c r="B7" s="2" t="s">
        <v>112</v>
      </c>
      <c r="C7" s="5" t="s">
        <v>775</v>
      </c>
    </row>
    <row r="8" spans="1:19" ht="15" customHeight="1" x14ac:dyDescent="0.2">
      <c r="A8" s="5" t="s">
        <v>119</v>
      </c>
      <c r="B8" s="2" t="s">
        <v>112</v>
      </c>
      <c r="C8" s="5" t="s">
        <v>224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57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191"/>
      <c r="B14" s="156"/>
      <c r="C14" s="156"/>
      <c r="D14" s="9"/>
      <c r="E14" s="156"/>
      <c r="F14" s="156"/>
      <c r="G14" s="156"/>
      <c r="H14" s="156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21" ht="15" customHeight="1" x14ac:dyDescent="0.2">
      <c r="A17" s="168"/>
      <c r="B17" s="168"/>
      <c r="C17" s="168"/>
      <c r="E17" s="289" t="s">
        <v>776</v>
      </c>
      <c r="F17" s="289"/>
      <c r="G17" s="289"/>
      <c r="H17" s="289"/>
      <c r="K17" s="7"/>
      <c r="M17" s="7"/>
      <c r="O17" s="7"/>
      <c r="Q17" s="7"/>
    </row>
    <row r="18" spans="1:21" ht="18" customHeight="1" x14ac:dyDescent="0.2">
      <c r="A18" s="118" t="s">
        <v>187</v>
      </c>
      <c r="B18" s="168"/>
      <c r="C18" s="168"/>
      <c r="E18" s="254"/>
      <c r="F18" s="254"/>
      <c r="G18" s="254"/>
      <c r="H18" s="254"/>
      <c r="K18" s="7"/>
      <c r="M18" s="7"/>
      <c r="O18" s="7"/>
      <c r="Q18" s="7"/>
    </row>
    <row r="19" spans="1:21" ht="14.1" customHeight="1" x14ac:dyDescent="0.2">
      <c r="A19" s="155" t="s">
        <v>276</v>
      </c>
      <c r="B19" s="168"/>
      <c r="C19" s="168"/>
      <c r="E19" s="261" t="s">
        <v>691</v>
      </c>
      <c r="F19" s="261"/>
      <c r="G19" s="261"/>
      <c r="H19" s="261"/>
      <c r="J19" s="1">
        <v>1081563.76</v>
      </c>
      <c r="K19" s="7"/>
      <c r="M19" s="7"/>
      <c r="O19" s="7"/>
      <c r="Q19" s="7"/>
    </row>
    <row r="20" spans="1:21" ht="6" customHeight="1" x14ac:dyDescent="0.2">
      <c r="A20" s="168"/>
      <c r="B20" s="168"/>
      <c r="C20" s="168"/>
      <c r="E20" s="254"/>
      <c r="F20" s="254"/>
      <c r="G20" s="254"/>
      <c r="H20" s="254"/>
      <c r="K20" s="7"/>
      <c r="M20" s="7"/>
      <c r="O20" s="7"/>
      <c r="Q20" s="7"/>
    </row>
    <row r="21" spans="1:21" ht="15" customHeight="1" x14ac:dyDescent="0.2">
      <c r="A21" s="168"/>
      <c r="B21" s="168"/>
      <c r="C21" s="168"/>
      <c r="E21" s="289" t="s">
        <v>778</v>
      </c>
      <c r="F21" s="289"/>
      <c r="G21" s="289"/>
      <c r="H21" s="289"/>
      <c r="K21" s="7"/>
      <c r="M21" s="7"/>
      <c r="O21" s="7"/>
      <c r="Q21" s="7"/>
    </row>
    <row r="22" spans="1:21" ht="18" customHeight="1" x14ac:dyDescent="0.2">
      <c r="A22" s="181" t="s">
        <v>277</v>
      </c>
      <c r="B22" s="168"/>
      <c r="C22" s="168"/>
      <c r="E22" s="289"/>
      <c r="F22" s="289"/>
      <c r="G22" s="289"/>
      <c r="H22" s="289"/>
      <c r="J22" s="147"/>
      <c r="K22" s="7"/>
      <c r="M22" s="7"/>
      <c r="O22" s="7"/>
      <c r="Q22" s="7"/>
    </row>
    <row r="23" spans="1:21" ht="15" customHeight="1" x14ac:dyDescent="0.2">
      <c r="A23" s="182" t="s">
        <v>777</v>
      </c>
      <c r="B23" s="168"/>
      <c r="C23" s="168"/>
      <c r="E23" s="261" t="s">
        <v>488</v>
      </c>
      <c r="F23" s="261"/>
      <c r="G23" s="261"/>
      <c r="H23" s="261"/>
      <c r="K23" s="7"/>
      <c r="M23" s="7"/>
      <c r="O23" s="7"/>
      <c r="Q23" s="7"/>
    </row>
    <row r="24" spans="1:21" ht="6" customHeight="1" x14ac:dyDescent="0.2">
      <c r="B24" s="168"/>
      <c r="C24" s="168"/>
      <c r="E24" s="254"/>
      <c r="F24" s="254"/>
      <c r="G24" s="254"/>
      <c r="H24" s="254"/>
      <c r="K24" s="7"/>
      <c r="M24" s="7"/>
      <c r="O24" s="7"/>
      <c r="Q24" s="7"/>
    </row>
    <row r="25" spans="1:21" ht="18" customHeight="1" x14ac:dyDescent="0.2">
      <c r="A25" s="184" t="s">
        <v>304</v>
      </c>
      <c r="B25" s="168"/>
      <c r="C25" s="168"/>
      <c r="E25" s="289" t="s">
        <v>303</v>
      </c>
      <c r="F25" s="289"/>
      <c r="G25" s="289"/>
      <c r="H25" s="289"/>
      <c r="K25" s="7"/>
      <c r="M25" s="7"/>
      <c r="O25" s="7"/>
      <c r="Q25" s="7"/>
    </row>
    <row r="26" spans="1:21" ht="15" hidden="1" customHeight="1" x14ac:dyDescent="0.2">
      <c r="K26" s="7"/>
      <c r="M26" s="7"/>
      <c r="O26" s="7"/>
      <c r="Q26" s="7"/>
    </row>
    <row r="27" spans="1:21" ht="18" customHeight="1" x14ac:dyDescent="0.2">
      <c r="A27" s="118" t="s">
        <v>187</v>
      </c>
      <c r="K27" s="7"/>
      <c r="M27" s="7"/>
      <c r="N27" s="147"/>
      <c r="O27" s="7"/>
      <c r="Q27" s="7"/>
    </row>
    <row r="28" spans="1:21" ht="15" hidden="1" customHeight="1" x14ac:dyDescent="0.2">
      <c r="A28" s="155" t="s">
        <v>286</v>
      </c>
      <c r="E28" s="30">
        <v>5</v>
      </c>
      <c r="F28" s="120" t="s">
        <v>12</v>
      </c>
      <c r="G28" s="121">
        <v>8</v>
      </c>
      <c r="H28" s="122" t="s">
        <v>8</v>
      </c>
      <c r="K28" s="7"/>
      <c r="M28" s="7"/>
      <c r="N28" s="147"/>
      <c r="O28" s="7"/>
      <c r="Q28" s="7"/>
    </row>
    <row r="29" spans="1:21" ht="15" hidden="1" customHeight="1" x14ac:dyDescent="0.2">
      <c r="A29" s="160" t="s">
        <v>287</v>
      </c>
      <c r="E29" s="30">
        <v>5</v>
      </c>
      <c r="F29" s="120" t="s">
        <v>12</v>
      </c>
      <c r="G29" s="121">
        <v>13</v>
      </c>
      <c r="H29" s="122" t="s">
        <v>10</v>
      </c>
      <c r="K29" s="7"/>
      <c r="M29" s="7"/>
      <c r="N29" s="147"/>
      <c r="O29" s="7"/>
      <c r="Q29" s="7"/>
    </row>
    <row r="30" spans="1:21" ht="15" customHeight="1" x14ac:dyDescent="0.2">
      <c r="A30" s="119" t="s">
        <v>278</v>
      </c>
      <c r="B30" s="97"/>
      <c r="C30" s="97"/>
      <c r="D30" s="7"/>
      <c r="E30" s="261" t="s">
        <v>678</v>
      </c>
      <c r="F30" s="261"/>
      <c r="G30" s="261"/>
      <c r="H30" s="261"/>
      <c r="I30" s="86"/>
      <c r="J30" s="86"/>
      <c r="K30" s="86"/>
      <c r="L30" s="86"/>
      <c r="M30" s="86"/>
      <c r="N30" s="34"/>
      <c r="O30" s="7"/>
      <c r="Q30" s="7"/>
      <c r="R30" s="1">
        <v>7300000</v>
      </c>
    </row>
    <row r="31" spans="1:21" ht="15" customHeight="1" x14ac:dyDescent="0.2">
      <c r="A31" s="31" t="s">
        <v>276</v>
      </c>
      <c r="B31" s="97"/>
      <c r="C31" s="97"/>
      <c r="D31" s="7"/>
      <c r="E31" s="261" t="s">
        <v>691</v>
      </c>
      <c r="F31" s="261"/>
      <c r="G31" s="261"/>
      <c r="H31" s="261"/>
      <c r="I31" s="86"/>
      <c r="J31" s="44">
        <v>1092639.93</v>
      </c>
      <c r="K31" s="86"/>
      <c r="L31" s="77">
        <v>3307103.96</v>
      </c>
      <c r="M31" s="86"/>
      <c r="N31" s="34">
        <f>P31-L31</f>
        <v>8412896.0399999991</v>
      </c>
      <c r="O31" s="7"/>
      <c r="P31" s="1">
        <v>11720000</v>
      </c>
      <c r="Q31" s="7"/>
      <c r="U31" s="1">
        <f>N31-95000.35</f>
        <v>8317895.6899999995</v>
      </c>
    </row>
    <row r="32" spans="1:21" ht="6" customHeight="1" x14ac:dyDescent="0.2">
      <c r="A32" s="62"/>
      <c r="K32" s="7"/>
      <c r="M32" s="7"/>
      <c r="N32" s="147"/>
      <c r="O32" s="7"/>
      <c r="Q32" s="7"/>
    </row>
    <row r="33" spans="1:20" s="7" customFormat="1" ht="18" customHeight="1" x14ac:dyDescent="0.2">
      <c r="A33" s="62" t="s">
        <v>189</v>
      </c>
      <c r="B33" s="11"/>
      <c r="C33" s="11"/>
      <c r="N33" s="34"/>
    </row>
    <row r="34" spans="1:20" s="7" customFormat="1" ht="15" customHeight="1" x14ac:dyDescent="0.2">
      <c r="A34" s="31" t="s">
        <v>249</v>
      </c>
      <c r="B34" s="97"/>
      <c r="C34" s="97"/>
      <c r="E34" s="261" t="s">
        <v>756</v>
      </c>
      <c r="F34" s="261"/>
      <c r="G34" s="261"/>
      <c r="H34" s="261"/>
      <c r="J34" s="77">
        <v>784915.35</v>
      </c>
      <c r="L34" s="77"/>
      <c r="N34" s="34"/>
      <c r="P34" s="77"/>
      <c r="R34" s="34"/>
    </row>
    <row r="35" spans="1:20" s="7" customFormat="1" ht="15" hidden="1" customHeight="1" x14ac:dyDescent="0.2">
      <c r="A35" s="31" t="s">
        <v>229</v>
      </c>
      <c r="B35" s="97"/>
      <c r="C35" s="97"/>
      <c r="E35" s="261" t="s">
        <v>811</v>
      </c>
      <c r="F35" s="261"/>
      <c r="G35" s="261"/>
      <c r="H35" s="261"/>
      <c r="J35" s="77"/>
      <c r="L35" s="77"/>
      <c r="N35" s="34"/>
      <c r="P35" s="77"/>
      <c r="R35" s="34"/>
    </row>
    <row r="36" spans="1:20" s="7" customFormat="1" ht="15" hidden="1" customHeight="1" x14ac:dyDescent="0.2">
      <c r="A36" s="31" t="s">
        <v>230</v>
      </c>
      <c r="B36" s="102"/>
      <c r="C36" s="102"/>
      <c r="D36" s="99"/>
      <c r="E36" s="30">
        <v>1</v>
      </c>
      <c r="F36" s="125" t="s">
        <v>92</v>
      </c>
      <c r="G36" s="30" t="s">
        <v>28</v>
      </c>
      <c r="H36" s="122" t="s">
        <v>48</v>
      </c>
      <c r="J36" s="77"/>
      <c r="L36" s="77"/>
      <c r="N36" s="34">
        <f>P36-L36</f>
        <v>10000000</v>
      </c>
      <c r="P36" s="77">
        <v>10000000</v>
      </c>
      <c r="R36" s="34"/>
    </row>
    <row r="37" spans="1:20" s="7" customFormat="1" ht="14.1" customHeight="1" x14ac:dyDescent="0.2">
      <c r="A37" s="31" t="s">
        <v>93</v>
      </c>
      <c r="B37" s="97"/>
      <c r="C37" s="97"/>
      <c r="E37" s="261" t="s">
        <v>488</v>
      </c>
      <c r="F37" s="261"/>
      <c r="G37" s="261"/>
      <c r="H37" s="261"/>
      <c r="J37" s="77">
        <v>62959665.799999997</v>
      </c>
      <c r="L37" s="77">
        <v>2741007.9</v>
      </c>
      <c r="N37" s="34">
        <f>P37-L37</f>
        <v>108348992.09999999</v>
      </c>
      <c r="P37" s="77">
        <v>111090000</v>
      </c>
      <c r="R37" s="34"/>
    </row>
    <row r="38" spans="1:20" s="7" customFormat="1" ht="15" hidden="1" customHeight="1" x14ac:dyDescent="0.2">
      <c r="A38" s="31" t="s">
        <v>228</v>
      </c>
      <c r="B38" s="97"/>
      <c r="C38" s="97"/>
      <c r="E38" s="30">
        <v>1</v>
      </c>
      <c r="F38" s="125" t="s">
        <v>92</v>
      </c>
      <c r="G38" s="30" t="s">
        <v>33</v>
      </c>
      <c r="H38" s="30" t="s">
        <v>10</v>
      </c>
      <c r="J38" s="77"/>
      <c r="L38" s="77"/>
      <c r="N38" s="34">
        <f t="shared" ref="N38:N55" si="0">P38-L38</f>
        <v>0</v>
      </c>
      <c r="P38" s="77"/>
      <c r="R38" s="34"/>
    </row>
    <row r="39" spans="1:20" s="7" customFormat="1" ht="15" hidden="1" customHeight="1" x14ac:dyDescent="0.2">
      <c r="A39" s="31" t="s">
        <v>94</v>
      </c>
      <c r="B39" s="102"/>
      <c r="C39" s="102"/>
      <c r="E39" s="30">
        <v>1</v>
      </c>
      <c r="F39" s="125" t="s">
        <v>92</v>
      </c>
      <c r="G39" s="30" t="s">
        <v>33</v>
      </c>
      <c r="H39" s="30" t="s">
        <v>48</v>
      </c>
      <c r="J39" s="77"/>
      <c r="L39" s="77"/>
      <c r="N39" s="34">
        <f t="shared" si="0"/>
        <v>0</v>
      </c>
      <c r="P39" s="77"/>
      <c r="R39" s="34"/>
      <c r="T39" s="7">
        <f>SUM(R31:R39)</f>
        <v>0</v>
      </c>
    </row>
    <row r="40" spans="1:20" s="7" customFormat="1" ht="15" hidden="1" customHeight="1" x14ac:dyDescent="0.2">
      <c r="A40" s="123" t="s">
        <v>225</v>
      </c>
      <c r="B40" s="97"/>
      <c r="C40" s="97"/>
      <c r="E40" s="288" t="s">
        <v>226</v>
      </c>
      <c r="F40" s="288"/>
      <c r="G40" s="288"/>
      <c r="H40" s="288"/>
      <c r="N40" s="34">
        <f t="shared" si="0"/>
        <v>0</v>
      </c>
    </row>
    <row r="41" spans="1:20" s="7" customFormat="1" ht="15" hidden="1" customHeight="1" x14ac:dyDescent="0.2">
      <c r="A41" s="124" t="s">
        <v>187</v>
      </c>
      <c r="B41" s="97"/>
      <c r="C41" s="97"/>
      <c r="E41" s="98"/>
      <c r="F41" s="99"/>
      <c r="G41" s="98"/>
      <c r="H41" s="100"/>
      <c r="N41" s="34">
        <f t="shared" si="0"/>
        <v>0</v>
      </c>
    </row>
    <row r="42" spans="1:20" s="7" customFormat="1" ht="15" hidden="1" customHeight="1" x14ac:dyDescent="0.2">
      <c r="A42" s="31" t="s">
        <v>276</v>
      </c>
      <c r="B42" s="97"/>
      <c r="C42" s="97"/>
      <c r="E42" s="30">
        <v>5</v>
      </c>
      <c r="F42" s="120" t="s">
        <v>12</v>
      </c>
      <c r="G42" s="121">
        <v>13</v>
      </c>
      <c r="H42" s="122" t="s">
        <v>17</v>
      </c>
      <c r="N42" s="34">
        <f t="shared" si="0"/>
        <v>0</v>
      </c>
    </row>
    <row r="43" spans="1:20" s="7" customFormat="1" ht="15" hidden="1" customHeight="1" x14ac:dyDescent="0.2">
      <c r="A43" s="75"/>
      <c r="B43" s="97"/>
      <c r="C43" s="97"/>
      <c r="E43" s="98"/>
      <c r="F43" s="99"/>
      <c r="G43" s="98"/>
      <c r="H43" s="98"/>
      <c r="N43" s="34">
        <f t="shared" si="0"/>
        <v>0</v>
      </c>
    </row>
    <row r="44" spans="1:20" s="7" customFormat="1" ht="15" hidden="1" customHeight="1" x14ac:dyDescent="0.2">
      <c r="A44" s="62" t="s">
        <v>189</v>
      </c>
      <c r="B44" s="97"/>
      <c r="C44" s="97"/>
      <c r="E44" s="98"/>
      <c r="F44" s="99"/>
      <c r="G44" s="98"/>
      <c r="H44" s="98"/>
      <c r="N44" s="34">
        <f t="shared" si="0"/>
        <v>0</v>
      </c>
    </row>
    <row r="45" spans="1:20" s="7" customFormat="1" ht="15" hidden="1" customHeight="1" x14ac:dyDescent="0.2">
      <c r="A45" s="31" t="s">
        <v>249</v>
      </c>
      <c r="B45" s="121"/>
      <c r="C45" s="121"/>
      <c r="D45" s="86"/>
      <c r="E45" s="30">
        <v>1</v>
      </c>
      <c r="F45" s="125" t="s">
        <v>92</v>
      </c>
      <c r="G45" s="30" t="s">
        <v>12</v>
      </c>
      <c r="H45" s="122" t="s">
        <v>48</v>
      </c>
      <c r="I45" s="86"/>
      <c r="J45" s="77"/>
      <c r="K45" s="86"/>
      <c r="L45" s="77"/>
      <c r="M45" s="86"/>
      <c r="N45" s="34">
        <f t="shared" si="0"/>
        <v>0</v>
      </c>
      <c r="O45" s="86"/>
      <c r="P45" s="77"/>
      <c r="Q45" s="86"/>
      <c r="R45" s="44"/>
    </row>
    <row r="46" spans="1:20" s="7" customFormat="1" ht="15" hidden="1" customHeight="1" x14ac:dyDescent="0.2">
      <c r="A46" s="31" t="s">
        <v>233</v>
      </c>
      <c r="B46" s="121"/>
      <c r="C46" s="121"/>
      <c r="D46" s="86"/>
      <c r="E46" s="30">
        <v>1</v>
      </c>
      <c r="F46" s="125" t="s">
        <v>92</v>
      </c>
      <c r="G46" s="30" t="s">
        <v>28</v>
      </c>
      <c r="H46" s="122" t="s">
        <v>10</v>
      </c>
      <c r="I46" s="86"/>
      <c r="J46" s="77"/>
      <c r="K46" s="86"/>
      <c r="L46" s="77"/>
      <c r="M46" s="86"/>
      <c r="N46" s="34">
        <f t="shared" si="0"/>
        <v>0</v>
      </c>
      <c r="O46" s="86"/>
      <c r="P46" s="77"/>
      <c r="Q46" s="86"/>
      <c r="R46" s="44"/>
    </row>
    <row r="47" spans="1:20" s="7" customFormat="1" ht="15" hidden="1" customHeight="1" x14ac:dyDescent="0.2">
      <c r="A47" s="31" t="s">
        <v>229</v>
      </c>
      <c r="B47" s="121"/>
      <c r="C47" s="121"/>
      <c r="D47" s="86"/>
      <c r="E47" s="30">
        <v>1</v>
      </c>
      <c r="F47" s="125" t="s">
        <v>92</v>
      </c>
      <c r="G47" s="30" t="s">
        <v>28</v>
      </c>
      <c r="H47" s="30" t="s">
        <v>17</v>
      </c>
      <c r="I47" s="86"/>
      <c r="J47" s="77"/>
      <c r="K47" s="86"/>
      <c r="L47" s="77"/>
      <c r="M47" s="86"/>
      <c r="N47" s="34">
        <f t="shared" si="0"/>
        <v>0</v>
      </c>
      <c r="O47" s="86"/>
      <c r="P47" s="77"/>
      <c r="Q47" s="86"/>
      <c r="R47" s="44"/>
    </row>
    <row r="48" spans="1:20" s="7" customFormat="1" ht="15" hidden="1" customHeight="1" x14ac:dyDescent="0.2">
      <c r="A48" s="31" t="s">
        <v>280</v>
      </c>
      <c r="B48" s="126"/>
      <c r="C48" s="126"/>
      <c r="D48" s="125"/>
      <c r="E48" s="30">
        <v>1</v>
      </c>
      <c r="F48" s="125" t="s">
        <v>92</v>
      </c>
      <c r="G48" s="30" t="s">
        <v>28</v>
      </c>
      <c r="H48" s="122" t="s">
        <v>48</v>
      </c>
      <c r="I48" s="86"/>
      <c r="J48" s="77"/>
      <c r="K48" s="86"/>
      <c r="L48" s="77"/>
      <c r="M48" s="86"/>
      <c r="N48" s="34">
        <f t="shared" si="0"/>
        <v>0</v>
      </c>
      <c r="O48" s="86"/>
      <c r="P48" s="77"/>
      <c r="Q48" s="86"/>
      <c r="R48" s="44"/>
    </row>
    <row r="49" spans="1:18" s="7" customFormat="1" ht="15" hidden="1" customHeight="1" x14ac:dyDescent="0.2">
      <c r="A49" s="31" t="s">
        <v>94</v>
      </c>
      <c r="B49" s="121"/>
      <c r="C49" s="121"/>
      <c r="D49" s="86"/>
      <c r="E49" s="30">
        <v>1</v>
      </c>
      <c r="F49" s="125" t="s">
        <v>92</v>
      </c>
      <c r="G49" s="30" t="s">
        <v>33</v>
      </c>
      <c r="H49" s="122" t="s">
        <v>8</v>
      </c>
      <c r="I49" s="86"/>
      <c r="J49" s="77"/>
      <c r="K49" s="86"/>
      <c r="L49" s="77"/>
      <c r="M49" s="86"/>
      <c r="N49" s="34">
        <f t="shared" si="0"/>
        <v>0</v>
      </c>
      <c r="O49" s="86"/>
      <c r="P49" s="77"/>
      <c r="Q49" s="86"/>
      <c r="R49" s="44"/>
    </row>
    <row r="50" spans="1:18" s="7" customFormat="1" ht="15" hidden="1" customHeight="1" x14ac:dyDescent="0.2">
      <c r="A50" s="31"/>
      <c r="B50" s="126"/>
      <c r="C50" s="126"/>
      <c r="D50" s="86"/>
      <c r="E50" s="30"/>
      <c r="F50" s="125"/>
      <c r="G50" s="30"/>
      <c r="H50" s="30"/>
      <c r="I50" s="86"/>
      <c r="J50" s="77"/>
      <c r="K50" s="86"/>
      <c r="L50" s="77"/>
      <c r="M50" s="86"/>
      <c r="N50" s="34">
        <f t="shared" si="0"/>
        <v>0</v>
      </c>
      <c r="O50" s="86"/>
      <c r="P50" s="77"/>
      <c r="Q50" s="86"/>
      <c r="R50" s="44"/>
    </row>
    <row r="51" spans="1:18" s="7" customFormat="1" ht="15" hidden="1" customHeight="1" x14ac:dyDescent="0.2">
      <c r="A51" s="31" t="s">
        <v>249</v>
      </c>
      <c r="B51" s="97"/>
      <c r="C51" s="97"/>
      <c r="E51" s="30">
        <v>1</v>
      </c>
      <c r="F51" s="125" t="s">
        <v>92</v>
      </c>
      <c r="G51" s="30" t="s">
        <v>12</v>
      </c>
      <c r="H51" s="122" t="s">
        <v>48</v>
      </c>
      <c r="J51" s="252"/>
      <c r="L51" s="44"/>
      <c r="N51" s="34">
        <f t="shared" si="0"/>
        <v>0</v>
      </c>
      <c r="P51" s="139"/>
      <c r="R51" s="139"/>
    </row>
    <row r="52" spans="1:18" s="7" customFormat="1" ht="15" hidden="1" customHeight="1" x14ac:dyDescent="0.2">
      <c r="A52" s="31" t="s">
        <v>229</v>
      </c>
      <c r="B52" s="97"/>
      <c r="C52" s="97"/>
      <c r="D52" s="99"/>
      <c r="E52" s="30">
        <v>1</v>
      </c>
      <c r="F52" s="125" t="s">
        <v>92</v>
      </c>
      <c r="G52" s="30" t="s">
        <v>28</v>
      </c>
      <c r="H52" s="30" t="s">
        <v>17</v>
      </c>
      <c r="J52" s="252"/>
      <c r="L52" s="77"/>
      <c r="N52" s="34">
        <f t="shared" si="0"/>
        <v>0</v>
      </c>
      <c r="P52" s="139"/>
      <c r="R52" s="139"/>
    </row>
    <row r="53" spans="1:18" s="7" customFormat="1" ht="15" hidden="1" customHeight="1" x14ac:dyDescent="0.2">
      <c r="A53" s="31" t="s">
        <v>230</v>
      </c>
      <c r="B53" s="97"/>
      <c r="C53" s="97"/>
      <c r="D53" s="99"/>
      <c r="E53" s="30">
        <v>1</v>
      </c>
      <c r="F53" s="125" t="s">
        <v>92</v>
      </c>
      <c r="G53" s="30" t="s">
        <v>28</v>
      </c>
      <c r="H53" s="122" t="s">
        <v>48</v>
      </c>
      <c r="J53" s="77"/>
      <c r="L53" s="77"/>
      <c r="N53" s="34">
        <f t="shared" si="0"/>
        <v>0</v>
      </c>
      <c r="P53" s="77"/>
      <c r="R53" s="44"/>
    </row>
    <row r="54" spans="1:18" s="7" customFormat="1" ht="15" hidden="1" customHeight="1" x14ac:dyDescent="0.2">
      <c r="A54" s="31" t="s">
        <v>93</v>
      </c>
      <c r="B54" s="97"/>
      <c r="C54" s="97"/>
      <c r="D54" s="99"/>
      <c r="E54" s="30">
        <v>1</v>
      </c>
      <c r="F54" s="125" t="s">
        <v>92</v>
      </c>
      <c r="G54" s="30" t="s">
        <v>33</v>
      </c>
      <c r="H54" s="30">
        <v>10</v>
      </c>
      <c r="J54" s="77"/>
      <c r="L54" s="77"/>
      <c r="N54" s="34">
        <f t="shared" si="0"/>
        <v>0</v>
      </c>
      <c r="P54" s="77"/>
      <c r="R54" s="44"/>
    </row>
    <row r="55" spans="1:18" s="7" customFormat="1" ht="14.1" customHeight="1" x14ac:dyDescent="0.2">
      <c r="A55" s="31" t="s">
        <v>94</v>
      </c>
      <c r="B55" s="97"/>
      <c r="C55" s="97"/>
      <c r="D55" s="99"/>
      <c r="E55" s="261" t="s">
        <v>717</v>
      </c>
      <c r="F55" s="261"/>
      <c r="G55" s="261"/>
      <c r="H55" s="261"/>
      <c r="J55" s="77">
        <v>2147180.31</v>
      </c>
      <c r="L55" s="77"/>
      <c r="N55" s="34">
        <f t="shared" si="0"/>
        <v>1014686.84</v>
      </c>
      <c r="P55" s="139">
        <v>1014686.84</v>
      </c>
      <c r="R55" s="139"/>
    </row>
    <row r="56" spans="1:18" s="7" customFormat="1" ht="14.1" customHeight="1" x14ac:dyDescent="0.2">
      <c r="A56" s="31" t="s">
        <v>812</v>
      </c>
      <c r="B56" s="97"/>
      <c r="C56" s="97"/>
      <c r="D56" s="99"/>
      <c r="E56" s="261" t="s">
        <v>366</v>
      </c>
      <c r="F56" s="261"/>
      <c r="G56" s="261"/>
      <c r="H56" s="261"/>
      <c r="J56" s="77">
        <v>23804256</v>
      </c>
      <c r="L56" s="77"/>
      <c r="N56" s="34"/>
      <c r="P56" s="139"/>
      <c r="R56" s="139"/>
    </row>
    <row r="57" spans="1:18" s="7" customFormat="1" ht="6" customHeight="1" x14ac:dyDescent="0.2">
      <c r="J57" s="114"/>
      <c r="L57" s="114"/>
      <c r="N57" s="148"/>
      <c r="P57" s="114"/>
      <c r="R57" s="114"/>
    </row>
    <row r="58" spans="1:18" s="7" customFormat="1" ht="20.100000000000001" customHeight="1" thickBot="1" x14ac:dyDescent="0.25">
      <c r="A58" s="11" t="s">
        <v>109</v>
      </c>
      <c r="B58" s="26"/>
      <c r="C58" s="26"/>
      <c r="J58" s="27">
        <f>SUM(J19:J56)</f>
        <v>91870221.149999991</v>
      </c>
      <c r="K58" s="21"/>
      <c r="L58" s="27">
        <f>SUM(L30:L55)</f>
        <v>6048111.8599999994</v>
      </c>
      <c r="N58" s="27">
        <f>SUM(N28:N55)</f>
        <v>127776574.97999999</v>
      </c>
      <c r="P58" s="27">
        <f>SUM(P28:P55)</f>
        <v>133824686.84</v>
      </c>
      <c r="R58" s="27">
        <f>R30+R31+R37+R51+R55</f>
        <v>7300000</v>
      </c>
    </row>
    <row r="59" spans="1:18" s="7" customFormat="1" ht="20.100000000000001" customHeight="1" thickTop="1" x14ac:dyDescent="0.2">
      <c r="A59" s="11"/>
      <c r="B59" s="26"/>
      <c r="C59" s="26"/>
      <c r="J59" s="21"/>
      <c r="K59" s="21"/>
      <c r="L59" s="21"/>
      <c r="N59" s="21"/>
      <c r="P59" s="21"/>
      <c r="R59" s="21"/>
    </row>
    <row r="60" spans="1:18" x14ac:dyDescent="0.2">
      <c r="B60" s="82"/>
      <c r="C60" s="158" t="s">
        <v>844</v>
      </c>
      <c r="D60" s="31"/>
      <c r="E60" s="30"/>
      <c r="G60" s="29"/>
      <c r="I60" s="29"/>
      <c r="J60" s="261" t="s">
        <v>846</v>
      </c>
      <c r="K60" s="261"/>
      <c r="L60" s="261"/>
      <c r="M60" s="42"/>
      <c r="N60" s="44"/>
      <c r="O60" s="44"/>
      <c r="P60" s="43" t="s">
        <v>134</v>
      </c>
    </row>
    <row r="61" spans="1:18" x14ac:dyDescent="0.2">
      <c r="A61" s="68"/>
      <c r="B61" s="82"/>
      <c r="C61" s="157"/>
      <c r="D61" s="31"/>
      <c r="E61" s="30"/>
      <c r="G61" s="29"/>
      <c r="I61" s="29"/>
      <c r="J61" s="158"/>
      <c r="K61" s="158"/>
      <c r="L61" s="158"/>
      <c r="M61" s="42"/>
      <c r="N61" s="44"/>
      <c r="O61" s="44"/>
      <c r="P61" s="43"/>
    </row>
    <row r="62" spans="1:18" x14ac:dyDescent="0.2">
      <c r="A62" s="45"/>
      <c r="B62" s="82"/>
      <c r="C62" s="157"/>
      <c r="D62" s="31"/>
      <c r="E62" s="46"/>
      <c r="G62" s="29"/>
      <c r="I62" s="29"/>
      <c r="J62" s="158"/>
      <c r="M62" s="158"/>
      <c r="N62" s="34"/>
      <c r="O62" s="34"/>
      <c r="P62" s="46"/>
    </row>
    <row r="63" spans="1:18" x14ac:dyDescent="0.2">
      <c r="A63" s="47"/>
      <c r="B63" s="82"/>
      <c r="C63" s="157"/>
      <c r="D63" s="29"/>
      <c r="E63" s="48"/>
      <c r="G63" s="29"/>
      <c r="I63" s="29"/>
      <c r="J63" s="29"/>
      <c r="M63" s="29"/>
      <c r="P63" s="48"/>
    </row>
    <row r="64" spans="1:18" x14ac:dyDescent="0.2">
      <c r="B64" s="82"/>
      <c r="C64" s="159" t="s">
        <v>215</v>
      </c>
      <c r="D64" s="50"/>
      <c r="E64" s="51"/>
      <c r="G64" s="29"/>
      <c r="I64" s="29"/>
      <c r="J64" s="275" t="s">
        <v>271</v>
      </c>
      <c r="K64" s="275"/>
      <c r="L64" s="275"/>
      <c r="M64" s="52"/>
      <c r="N64" s="54"/>
      <c r="O64" s="54"/>
      <c r="P64" s="53" t="s">
        <v>816</v>
      </c>
    </row>
    <row r="65" spans="2:16" x14ac:dyDescent="0.2">
      <c r="B65" s="82"/>
      <c r="C65" s="158" t="s">
        <v>266</v>
      </c>
      <c r="D65" s="29"/>
      <c r="E65" s="30"/>
      <c r="G65" s="29"/>
      <c r="I65" s="29"/>
      <c r="J65" s="261" t="s">
        <v>254</v>
      </c>
      <c r="K65" s="261"/>
      <c r="L65" s="261"/>
      <c r="M65" s="31"/>
      <c r="N65" s="33"/>
      <c r="O65" s="33"/>
      <c r="P65" s="55" t="s">
        <v>138</v>
      </c>
    </row>
    <row r="66" spans="2:16" x14ac:dyDescent="0.2">
      <c r="B66" s="82"/>
    </row>
  </sheetData>
  <customSheetViews>
    <customSheetView guid="{1998FCB8-1FEB-4076-ACE6-A225EE4366B3}" showPageBreaks="1" printArea="1" hiddenRows="1" view="pageBreakPreview">
      <pane xSplit="1" ySplit="15" topLeftCell="B31" activePane="bottomRight" state="frozen"/>
      <selection pane="bottomRight" activeCell="J31" sqref="J31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55" activePane="bottomRight" state="frozen"/>
      <selection pane="bottomRight" activeCell="L29" sqref="L2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L29" sqref="L2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55" activePane="bottomRight" state="frozen"/>
      <selection pane="bottomRight" activeCell="L29" sqref="L2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55" activePane="bottomRight" state="frozen"/>
      <selection pane="bottomRight" activeCell="L29" sqref="L29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58" activePane="bottomRight" state="frozen"/>
      <selection pane="bottomRight" activeCell="L31" sqref="L31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31" activePane="bottomRight" state="frozen"/>
      <selection pane="bottomRight" activeCell="J31" sqref="J31"/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Footer>&amp;C&amp;"Arial Narrow,Regular"&amp;9Page &amp;P of &amp;N</oddFooter>
      </headerFooter>
    </customSheetView>
  </customSheetViews>
  <mergeCells count="25">
    <mergeCell ref="J60:L60"/>
    <mergeCell ref="J64:L64"/>
    <mergeCell ref="J65:L65"/>
    <mergeCell ref="A15:C15"/>
    <mergeCell ref="E15:H15"/>
    <mergeCell ref="E40:H40"/>
    <mergeCell ref="E25:H25"/>
    <mergeCell ref="E31:H31"/>
    <mergeCell ref="E37:H37"/>
    <mergeCell ref="E55:H55"/>
    <mergeCell ref="E17:H17"/>
    <mergeCell ref="E19:H19"/>
    <mergeCell ref="E21:H21"/>
    <mergeCell ref="E22:H22"/>
    <mergeCell ref="E23:H23"/>
    <mergeCell ref="E34:H34"/>
    <mergeCell ref="E35:H35"/>
    <mergeCell ref="E56:H56"/>
    <mergeCell ref="A3:S3"/>
    <mergeCell ref="A4:S4"/>
    <mergeCell ref="L11:P11"/>
    <mergeCell ref="P12:P14"/>
    <mergeCell ref="A13:C13"/>
    <mergeCell ref="E13:H13"/>
    <mergeCell ref="E30:H30"/>
  </mergeCells>
  <printOptions horizontalCentered="1"/>
  <pageMargins left="0.75" right="0.5" top="0.75" bottom="0.75" header="0.75" footer="0.5"/>
  <pageSetup paperSize="5" scale="90" orientation="landscape" horizontalDpi="4294967293" verticalDpi="300" r:id="rId8"/>
  <headerFooter alignWithMargins="0">
    <oddFooter>&amp;C&amp;"Arial Narrow,Regular"&amp;9Page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68"/>
  <sheetViews>
    <sheetView view="pageBreakPreview" topLeftCell="A44" zoomScaleNormal="85" zoomScaleSheetLayoutView="100" workbookViewId="0">
      <selection activeCell="S52" sqref="S5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12.109375" style="1" customWidth="1"/>
    <col min="20" max="20" width="12.6640625" style="1" bestFit="1" customWidth="1"/>
    <col min="21" max="21" width="9.88671875" style="1" bestFit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223</v>
      </c>
      <c r="H6" s="3"/>
      <c r="I6" s="3"/>
      <c r="R6" s="71"/>
    </row>
    <row r="7" spans="1:19" ht="15" customHeight="1" x14ac:dyDescent="0.2">
      <c r="A7" s="5" t="s">
        <v>118</v>
      </c>
      <c r="B7" s="2" t="s">
        <v>112</v>
      </c>
      <c r="C7" s="5" t="s">
        <v>211</v>
      </c>
    </row>
    <row r="8" spans="1:19" ht="15" customHeight="1" x14ac:dyDescent="0.2">
      <c r="A8" s="5" t="s">
        <v>119</v>
      </c>
      <c r="B8" s="2" t="s">
        <v>112</v>
      </c>
      <c r="C8" s="5" t="s">
        <v>224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0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76">
        <f>'1011'!O13</f>
        <v>0</v>
      </c>
      <c r="P13" s="274"/>
      <c r="Q13" s="40"/>
      <c r="R13" s="39">
        <f>'1011'!R13</f>
        <v>2023</v>
      </c>
    </row>
    <row r="14" spans="1:19" ht="15" customHeight="1" x14ac:dyDescent="0.2">
      <c r="A14" s="104"/>
      <c r="B14" s="104"/>
      <c r="C14" s="104"/>
      <c r="D14" s="9"/>
      <c r="E14" s="104"/>
      <c r="F14" s="104"/>
      <c r="G14" s="104"/>
      <c r="H14" s="10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9" ht="15" customHeight="1" x14ac:dyDescent="0.2">
      <c r="A17" s="290" t="s">
        <v>279</v>
      </c>
      <c r="B17" s="290"/>
      <c r="C17" s="290"/>
      <c r="E17" s="289">
        <v>3999</v>
      </c>
      <c r="F17" s="289"/>
      <c r="G17" s="289"/>
      <c r="H17" s="289"/>
      <c r="K17" s="7"/>
      <c r="M17" s="7"/>
      <c r="O17" s="7"/>
      <c r="Q17" s="7"/>
    </row>
    <row r="18" spans="1:19" ht="15" customHeight="1" x14ac:dyDescent="0.2">
      <c r="A18" s="290"/>
      <c r="B18" s="290"/>
      <c r="C18" s="290"/>
      <c r="E18" s="289"/>
      <c r="F18" s="289"/>
      <c r="G18" s="289"/>
      <c r="H18" s="289"/>
      <c r="K18" s="7"/>
      <c r="M18" s="7"/>
      <c r="O18" s="7"/>
      <c r="Q18" s="7"/>
    </row>
    <row r="19" spans="1:19" ht="6" customHeight="1" x14ac:dyDescent="0.2">
      <c r="K19" s="7"/>
      <c r="M19" s="7"/>
      <c r="O19" s="7"/>
      <c r="Q19" s="7"/>
    </row>
    <row r="20" spans="1:19" ht="15" customHeight="1" x14ac:dyDescent="0.2">
      <c r="A20" s="118" t="s">
        <v>187</v>
      </c>
      <c r="K20" s="7"/>
      <c r="M20" s="7"/>
      <c r="N20" s="147"/>
      <c r="O20" s="7"/>
      <c r="Q20" s="7"/>
    </row>
    <row r="21" spans="1:19" ht="15" customHeight="1" x14ac:dyDescent="0.2">
      <c r="A21" s="255" t="s">
        <v>286</v>
      </c>
      <c r="E21" s="261" t="s">
        <v>755</v>
      </c>
      <c r="F21" s="261"/>
      <c r="G21" s="261"/>
      <c r="H21" s="261"/>
      <c r="J21" s="1">
        <v>249446.11</v>
      </c>
      <c r="K21" s="7"/>
      <c r="L21" s="77"/>
      <c r="M21" s="7"/>
      <c r="N21" s="147"/>
      <c r="O21" s="7"/>
      <c r="Q21" s="7"/>
    </row>
    <row r="22" spans="1:19" ht="15" hidden="1" customHeight="1" x14ac:dyDescent="0.2">
      <c r="A22" s="256" t="s">
        <v>287</v>
      </c>
      <c r="E22" s="261" t="s">
        <v>753</v>
      </c>
      <c r="F22" s="261"/>
      <c r="G22" s="261"/>
      <c r="H22" s="261"/>
      <c r="I22" s="30"/>
      <c r="K22" s="7"/>
      <c r="L22" s="77"/>
      <c r="M22" s="7"/>
      <c r="N22" s="147"/>
      <c r="O22" s="7"/>
      <c r="Q22" s="7"/>
    </row>
    <row r="23" spans="1:19" ht="15" customHeight="1" x14ac:dyDescent="0.2">
      <c r="A23" s="204" t="s">
        <v>278</v>
      </c>
      <c r="B23" s="97"/>
      <c r="C23" s="97"/>
      <c r="D23" s="7"/>
      <c r="E23" s="291" t="s">
        <v>678</v>
      </c>
      <c r="F23" s="261"/>
      <c r="G23" s="261"/>
      <c r="H23" s="261"/>
      <c r="I23" s="86"/>
      <c r="J23" s="86"/>
      <c r="K23" s="86"/>
      <c r="L23" s="77"/>
      <c r="M23" s="86"/>
      <c r="N23" s="34"/>
      <c r="O23" s="7"/>
      <c r="Q23" s="7"/>
      <c r="R23" s="1">
        <v>1300000</v>
      </c>
    </row>
    <row r="24" spans="1:19" ht="15" customHeight="1" x14ac:dyDescent="0.2">
      <c r="A24" s="31" t="s">
        <v>276</v>
      </c>
      <c r="B24" s="97"/>
      <c r="C24" s="97"/>
      <c r="D24" s="7"/>
      <c r="E24" s="261" t="s">
        <v>691</v>
      </c>
      <c r="F24" s="261"/>
      <c r="G24" s="261"/>
      <c r="H24" s="261"/>
      <c r="I24" s="86"/>
      <c r="J24" s="86">
        <v>9506815.9399999995</v>
      </c>
      <c r="K24" s="86"/>
      <c r="L24" s="77">
        <v>20442075.829999998</v>
      </c>
      <c r="M24" s="86"/>
      <c r="N24" s="34">
        <f t="shared" ref="N24" si="0">P24-L24</f>
        <v>1158001.0600000024</v>
      </c>
      <c r="O24" s="7"/>
      <c r="P24" s="1">
        <v>21600076.890000001</v>
      </c>
      <c r="Q24" s="7"/>
      <c r="R24" s="1">
        <v>1500000</v>
      </c>
    </row>
    <row r="25" spans="1:19" ht="15" customHeight="1" x14ac:dyDescent="0.2">
      <c r="A25" s="62"/>
      <c r="K25" s="7"/>
      <c r="M25" s="7"/>
      <c r="N25" s="147"/>
      <c r="O25" s="7"/>
      <c r="Q25" s="7"/>
      <c r="S25" s="1">
        <f>SUM(J21:J24)</f>
        <v>9756262.0499999989</v>
      </c>
    </row>
    <row r="26" spans="1:19" s="7" customFormat="1" ht="15.95" customHeight="1" x14ac:dyDescent="0.2">
      <c r="A26" s="62" t="s">
        <v>189</v>
      </c>
      <c r="B26" s="11"/>
      <c r="C26" s="11"/>
      <c r="N26" s="34"/>
      <c r="S26" s="7">
        <f>SUM(J27:J34)</f>
        <v>21812286.420000002</v>
      </c>
    </row>
    <row r="27" spans="1:19" s="7" customFormat="1" ht="15" customHeight="1" x14ac:dyDescent="0.2">
      <c r="A27" s="31" t="s">
        <v>249</v>
      </c>
      <c r="B27" s="97"/>
      <c r="C27" s="97"/>
      <c r="E27" s="261" t="s">
        <v>756</v>
      </c>
      <c r="F27" s="261"/>
      <c r="G27" s="261"/>
      <c r="H27" s="261"/>
      <c r="J27" s="77">
        <v>2093642.08</v>
      </c>
      <c r="L27" s="77">
        <v>3333607.91</v>
      </c>
      <c r="N27" s="34">
        <f>P27-L27</f>
        <v>226392.08999999985</v>
      </c>
      <c r="P27" s="77">
        <v>3560000</v>
      </c>
      <c r="R27" s="34">
        <v>2800000</v>
      </c>
    </row>
    <row r="28" spans="1:19" s="7" customFormat="1" ht="15" customHeight="1" x14ac:dyDescent="0.2">
      <c r="A28" s="31" t="s">
        <v>177</v>
      </c>
      <c r="B28" s="97"/>
      <c r="C28" s="97"/>
      <c r="E28" s="261" t="s">
        <v>760</v>
      </c>
      <c r="F28" s="261"/>
      <c r="G28" s="261"/>
      <c r="H28" s="261"/>
      <c r="J28" s="77"/>
      <c r="L28" s="77"/>
      <c r="N28" s="34">
        <f>P28-L28</f>
        <v>2500000</v>
      </c>
      <c r="P28" s="77">
        <v>2500000</v>
      </c>
      <c r="R28" s="34"/>
    </row>
    <row r="29" spans="1:19" s="7" customFormat="1" ht="15.75" customHeight="1" x14ac:dyDescent="0.2">
      <c r="A29" s="31" t="s">
        <v>233</v>
      </c>
      <c r="B29" s="97"/>
      <c r="C29" s="97"/>
      <c r="E29" s="261" t="s">
        <v>761</v>
      </c>
      <c r="F29" s="261"/>
      <c r="G29" s="261"/>
      <c r="H29" s="261"/>
      <c r="J29" s="77"/>
      <c r="L29" s="77">
        <v>3728762.66</v>
      </c>
      <c r="N29" s="34">
        <f t="shared" ref="N29:N34" si="1">P29-L29</f>
        <v>271237.33999999985</v>
      </c>
      <c r="P29" s="77">
        <v>4000000</v>
      </c>
      <c r="R29" s="34"/>
    </row>
    <row r="30" spans="1:19" s="7" customFormat="1" ht="15" customHeight="1" x14ac:dyDescent="0.2">
      <c r="A30" s="31" t="s">
        <v>229</v>
      </c>
      <c r="B30" s="97"/>
      <c r="C30" s="97"/>
      <c r="E30" s="261" t="s">
        <v>757</v>
      </c>
      <c r="F30" s="261"/>
      <c r="G30" s="261"/>
      <c r="H30" s="261"/>
      <c r="J30" s="77"/>
      <c r="L30" s="77">
        <v>4191703.45</v>
      </c>
      <c r="N30" s="34">
        <f t="shared" si="1"/>
        <v>158296.54999999981</v>
      </c>
      <c r="P30" s="77">
        <v>4350000</v>
      </c>
      <c r="R30" s="34"/>
      <c r="S30" s="7">
        <f>S25+S26</f>
        <v>31568548.469999999</v>
      </c>
    </row>
    <row r="31" spans="1:19" s="7" customFormat="1" ht="15" customHeight="1" x14ac:dyDescent="0.2">
      <c r="A31" s="31" t="s">
        <v>230</v>
      </c>
      <c r="B31" s="102"/>
      <c r="C31" s="102"/>
      <c r="D31" s="99"/>
      <c r="E31" s="261" t="s">
        <v>758</v>
      </c>
      <c r="F31" s="261"/>
      <c r="G31" s="261"/>
      <c r="H31" s="261"/>
      <c r="J31" s="77">
        <v>1178420.73</v>
      </c>
      <c r="L31" s="77">
        <v>2671957.96</v>
      </c>
      <c r="N31" s="34">
        <f t="shared" si="1"/>
        <v>5088042.04</v>
      </c>
      <c r="P31" s="77">
        <v>7760000</v>
      </c>
      <c r="R31" s="34">
        <v>1600000</v>
      </c>
    </row>
    <row r="32" spans="1:19" s="7" customFormat="1" ht="15" customHeight="1" x14ac:dyDescent="0.2">
      <c r="A32" s="31" t="s">
        <v>93</v>
      </c>
      <c r="B32" s="97"/>
      <c r="C32" s="97"/>
      <c r="E32" s="261" t="s">
        <v>488</v>
      </c>
      <c r="F32" s="261"/>
      <c r="G32" s="261"/>
      <c r="H32" s="261"/>
      <c r="J32" s="77">
        <v>8023046.7599999998</v>
      </c>
      <c r="L32" s="77">
        <v>192022.47</v>
      </c>
      <c r="N32" s="34">
        <f>P32-L32</f>
        <v>5797.5299999999988</v>
      </c>
      <c r="P32" s="77">
        <v>197820</v>
      </c>
      <c r="R32" s="34">
        <v>355000</v>
      </c>
    </row>
    <row r="33" spans="1:20" s="7" customFormat="1" ht="15" customHeight="1" x14ac:dyDescent="0.2">
      <c r="A33" s="31" t="s">
        <v>228</v>
      </c>
      <c r="B33" s="97"/>
      <c r="C33" s="97"/>
      <c r="E33" s="261" t="s">
        <v>759</v>
      </c>
      <c r="F33" s="261"/>
      <c r="G33" s="261"/>
      <c r="H33" s="261"/>
      <c r="J33" s="77"/>
      <c r="L33" s="77"/>
      <c r="N33" s="34"/>
      <c r="P33" s="77"/>
      <c r="R33" s="34"/>
    </row>
    <row r="34" spans="1:20" s="7" customFormat="1" ht="15" customHeight="1" x14ac:dyDescent="0.2">
      <c r="A34" s="31" t="s">
        <v>94</v>
      </c>
      <c r="B34" s="102"/>
      <c r="C34" s="102"/>
      <c r="E34" s="261" t="s">
        <v>717</v>
      </c>
      <c r="F34" s="261"/>
      <c r="G34" s="261"/>
      <c r="H34" s="261"/>
      <c r="J34" s="77">
        <v>10517176.85</v>
      </c>
      <c r="L34" s="77">
        <v>5522641.2000000002</v>
      </c>
      <c r="N34" s="34">
        <f t="shared" si="1"/>
        <v>3118358.8</v>
      </c>
      <c r="P34" s="77">
        <v>8641000</v>
      </c>
      <c r="R34" s="34">
        <v>4410000</v>
      </c>
      <c r="S34" s="7">
        <f>SUM(P27:P34)</f>
        <v>31008820</v>
      </c>
      <c r="T34" s="7">
        <f>SUM(N27:N34)-631469268.32</f>
        <v>-620101143.97000003</v>
      </c>
    </row>
    <row r="35" spans="1:20" s="7" customFormat="1" ht="12.75" customHeight="1" x14ac:dyDescent="0.2">
      <c r="A35" s="75"/>
      <c r="B35" s="97"/>
      <c r="C35" s="97"/>
      <c r="E35" s="98"/>
      <c r="F35" s="99"/>
      <c r="G35" s="98"/>
      <c r="H35" s="98"/>
      <c r="N35" s="34"/>
    </row>
    <row r="36" spans="1:20" s="7" customFormat="1" ht="15" customHeight="1" x14ac:dyDescent="0.2">
      <c r="A36" s="52" t="s">
        <v>225</v>
      </c>
      <c r="B36" s="97"/>
      <c r="C36" s="97"/>
      <c r="E36" s="288" t="s">
        <v>226</v>
      </c>
      <c r="F36" s="288"/>
      <c r="G36" s="288"/>
      <c r="H36" s="288"/>
      <c r="N36" s="34"/>
    </row>
    <row r="37" spans="1:20" s="7" customFormat="1" ht="15" customHeight="1" x14ac:dyDescent="0.2">
      <c r="A37" s="183" t="s">
        <v>187</v>
      </c>
      <c r="B37" s="97"/>
      <c r="C37" s="97"/>
      <c r="E37" s="98"/>
      <c r="F37" s="99"/>
      <c r="G37" s="98"/>
      <c r="H37" s="100"/>
      <c r="N37" s="34"/>
    </row>
    <row r="38" spans="1:20" s="7" customFormat="1" ht="15" customHeight="1" x14ac:dyDescent="0.2">
      <c r="A38" s="31" t="s">
        <v>754</v>
      </c>
      <c r="B38" s="97"/>
      <c r="C38" s="97"/>
      <c r="E38" s="261" t="s">
        <v>753</v>
      </c>
      <c r="F38" s="261"/>
      <c r="G38" s="261"/>
      <c r="H38" s="261"/>
      <c r="N38" s="34"/>
    </row>
    <row r="39" spans="1:20" s="7" customFormat="1" ht="15" customHeight="1" x14ac:dyDescent="0.2">
      <c r="A39" s="31" t="s">
        <v>813</v>
      </c>
      <c r="B39" s="97"/>
      <c r="C39" s="97"/>
      <c r="E39" s="261" t="s">
        <v>691</v>
      </c>
      <c r="F39" s="261"/>
      <c r="G39" s="261"/>
      <c r="H39" s="261"/>
      <c r="J39" s="7">
        <v>3423538.33</v>
      </c>
      <c r="N39" s="34"/>
    </row>
    <row r="40" spans="1:20" s="7" customFormat="1" ht="15" customHeight="1" x14ac:dyDescent="0.2">
      <c r="A40" s="75"/>
      <c r="B40" s="97"/>
      <c r="C40" s="97"/>
      <c r="E40" s="98"/>
      <c r="F40" s="99"/>
      <c r="G40" s="98"/>
      <c r="H40" s="98"/>
      <c r="N40" s="34"/>
    </row>
    <row r="41" spans="1:20" s="7" customFormat="1" ht="15" customHeight="1" x14ac:dyDescent="0.2">
      <c r="A41" s="62" t="s">
        <v>189</v>
      </c>
      <c r="B41" s="97"/>
      <c r="C41" s="97"/>
      <c r="E41" s="98"/>
      <c r="F41" s="99"/>
      <c r="G41" s="98"/>
      <c r="H41" s="98"/>
      <c r="N41" s="34"/>
    </row>
    <row r="42" spans="1:20" s="7" customFormat="1" ht="15" hidden="1" customHeight="1" x14ac:dyDescent="0.2">
      <c r="A42" s="31" t="s">
        <v>249</v>
      </c>
      <c r="B42" s="121"/>
      <c r="C42" s="121"/>
      <c r="D42" s="86"/>
      <c r="E42" s="30">
        <v>1</v>
      </c>
      <c r="F42" s="125" t="s">
        <v>92</v>
      </c>
      <c r="G42" s="30" t="s">
        <v>12</v>
      </c>
      <c r="H42" s="122" t="s">
        <v>48</v>
      </c>
      <c r="I42" s="86"/>
      <c r="J42" s="77"/>
      <c r="K42" s="86"/>
      <c r="L42" s="77"/>
      <c r="M42" s="86"/>
      <c r="N42" s="34"/>
      <c r="O42" s="86"/>
      <c r="P42" s="77"/>
      <c r="Q42" s="86"/>
      <c r="R42" s="44"/>
    </row>
    <row r="43" spans="1:20" s="7" customFormat="1" ht="15" hidden="1" customHeight="1" x14ac:dyDescent="0.2">
      <c r="A43" s="31" t="s">
        <v>233</v>
      </c>
      <c r="B43" s="121"/>
      <c r="C43" s="121"/>
      <c r="D43" s="86"/>
      <c r="E43" s="30">
        <v>1</v>
      </c>
      <c r="F43" s="125" t="s">
        <v>92</v>
      </c>
      <c r="G43" s="30" t="s">
        <v>28</v>
      </c>
      <c r="H43" s="122" t="s">
        <v>10</v>
      </c>
      <c r="I43" s="86"/>
      <c r="J43" s="77"/>
      <c r="K43" s="86"/>
      <c r="L43" s="77"/>
      <c r="M43" s="86"/>
      <c r="N43" s="34"/>
      <c r="O43" s="86"/>
      <c r="P43" s="77"/>
      <c r="Q43" s="86"/>
      <c r="R43" s="44"/>
    </row>
    <row r="44" spans="1:20" s="7" customFormat="1" ht="15" customHeight="1" x14ac:dyDescent="0.2">
      <c r="A44" s="31" t="s">
        <v>249</v>
      </c>
      <c r="B44" s="121"/>
      <c r="C44" s="121"/>
      <c r="D44" s="86"/>
      <c r="E44" s="261" t="s">
        <v>756</v>
      </c>
      <c r="F44" s="261"/>
      <c r="G44" s="261"/>
      <c r="H44" s="261"/>
      <c r="I44" s="86"/>
      <c r="J44" s="77"/>
      <c r="K44" s="86"/>
      <c r="L44" s="77"/>
      <c r="M44" s="86"/>
      <c r="N44" s="34"/>
      <c r="O44" s="86"/>
      <c r="P44" s="77"/>
      <c r="Q44" s="86"/>
      <c r="R44" s="44"/>
    </row>
    <row r="45" spans="1:20" s="7" customFormat="1" ht="15" customHeight="1" x14ac:dyDescent="0.2">
      <c r="A45" s="31" t="s">
        <v>229</v>
      </c>
      <c r="B45" s="121"/>
      <c r="C45" s="121"/>
      <c r="D45" s="86"/>
      <c r="E45" s="261" t="s">
        <v>757</v>
      </c>
      <c r="F45" s="261"/>
      <c r="G45" s="261"/>
      <c r="H45" s="261"/>
      <c r="I45" s="86"/>
      <c r="J45" s="77"/>
      <c r="K45" s="86"/>
      <c r="L45" s="77"/>
      <c r="M45" s="86"/>
      <c r="N45" s="34"/>
      <c r="O45" s="86"/>
      <c r="P45" s="77"/>
      <c r="Q45" s="86"/>
      <c r="R45" s="44"/>
    </row>
    <row r="46" spans="1:20" s="7" customFormat="1" ht="15" customHeight="1" x14ac:dyDescent="0.2">
      <c r="A46" s="31" t="s">
        <v>280</v>
      </c>
      <c r="B46" s="126"/>
      <c r="C46" s="126"/>
      <c r="D46" s="125"/>
      <c r="E46" s="261" t="s">
        <v>758</v>
      </c>
      <c r="F46" s="261"/>
      <c r="G46" s="261"/>
      <c r="H46" s="261"/>
      <c r="I46" s="86"/>
      <c r="J46" s="77">
        <v>3976576.1</v>
      </c>
      <c r="K46" s="86"/>
      <c r="L46" s="77"/>
      <c r="M46" s="86"/>
      <c r="N46" s="34">
        <f>P46-L46</f>
        <v>130000000</v>
      </c>
      <c r="O46" s="86"/>
      <c r="P46" s="77">
        <v>130000000</v>
      </c>
      <c r="Q46" s="86"/>
      <c r="R46" s="44"/>
    </row>
    <row r="47" spans="1:20" s="7" customFormat="1" ht="15" customHeight="1" x14ac:dyDescent="0.2">
      <c r="A47" s="31" t="s">
        <v>94</v>
      </c>
      <c r="B47" s="121"/>
      <c r="C47" s="121"/>
      <c r="D47" s="86"/>
      <c r="E47" s="261" t="s">
        <v>717</v>
      </c>
      <c r="F47" s="261"/>
      <c r="G47" s="261"/>
      <c r="H47" s="261"/>
      <c r="I47" s="86"/>
      <c r="J47" s="77">
        <v>1724050.93</v>
      </c>
      <c r="K47" s="86"/>
      <c r="L47" s="77"/>
      <c r="M47" s="86"/>
      <c r="N47" s="34"/>
      <c r="O47" s="86"/>
      <c r="P47" s="77"/>
      <c r="Q47" s="86"/>
      <c r="R47" s="44"/>
      <c r="S47" s="7">
        <f>SUM(J38:J47)</f>
        <v>9124165.3599999994</v>
      </c>
    </row>
    <row r="48" spans="1:20" s="7" customFormat="1" ht="9.9499999999999993" customHeight="1" x14ac:dyDescent="0.2">
      <c r="A48" s="31"/>
      <c r="B48" s="126"/>
      <c r="C48" s="126"/>
      <c r="D48" s="86"/>
      <c r="E48" s="30"/>
      <c r="F48" s="125"/>
      <c r="G48" s="30"/>
      <c r="H48" s="30"/>
      <c r="I48" s="86"/>
      <c r="J48" s="77"/>
      <c r="K48" s="86"/>
      <c r="L48" s="77"/>
      <c r="M48" s="86"/>
      <c r="N48" s="44"/>
      <c r="O48" s="86"/>
      <c r="P48" s="77"/>
      <c r="Q48" s="86"/>
      <c r="R48" s="44"/>
    </row>
    <row r="49" spans="1:21" s="7" customFormat="1" ht="15" customHeight="1" x14ac:dyDescent="0.2">
      <c r="A49" s="52" t="s">
        <v>289</v>
      </c>
      <c r="B49" s="97"/>
      <c r="C49" s="97"/>
      <c r="E49" s="275">
        <v>6999</v>
      </c>
      <c r="F49" s="275"/>
      <c r="G49" s="275"/>
      <c r="H49" s="275"/>
      <c r="N49" s="34"/>
    </row>
    <row r="50" spans="1:21" s="7" customFormat="1" ht="20.100000000000001" customHeight="1" x14ac:dyDescent="0.2">
      <c r="A50" s="124" t="s">
        <v>187</v>
      </c>
      <c r="B50" s="97"/>
      <c r="C50" s="97"/>
      <c r="E50" s="98"/>
      <c r="F50" s="99"/>
      <c r="G50" s="98"/>
      <c r="H50" s="100"/>
      <c r="N50" s="34"/>
    </row>
    <row r="51" spans="1:21" s="7" customFormat="1" ht="15" customHeight="1" x14ac:dyDescent="0.2">
      <c r="A51" s="31" t="s">
        <v>278</v>
      </c>
      <c r="B51" s="117"/>
      <c r="C51" s="117"/>
      <c r="D51" s="128"/>
      <c r="E51" s="262" t="s">
        <v>678</v>
      </c>
      <c r="F51" s="262"/>
      <c r="G51" s="262"/>
      <c r="H51" s="262"/>
      <c r="J51" s="7">
        <v>315161.53999999998</v>
      </c>
      <c r="N51" s="147"/>
    </row>
    <row r="52" spans="1:21" s="7" customFormat="1" ht="15" customHeight="1" x14ac:dyDescent="0.2">
      <c r="A52" s="31" t="s">
        <v>276</v>
      </c>
      <c r="B52" s="97"/>
      <c r="C52" s="97"/>
      <c r="E52" s="262" t="s">
        <v>691</v>
      </c>
      <c r="F52" s="262"/>
      <c r="G52" s="262"/>
      <c r="H52" s="262"/>
      <c r="I52" s="86"/>
      <c r="J52" s="7">
        <v>69115363.450000003</v>
      </c>
      <c r="K52" s="86"/>
      <c r="L52" s="7">
        <v>34716908.390000001</v>
      </c>
      <c r="M52" s="86"/>
      <c r="N52" s="147">
        <f t="shared" ref="N52:N59" si="2">P52-L52</f>
        <v>17813029.950000003</v>
      </c>
      <c r="P52" s="34">
        <v>52529938.340000004</v>
      </c>
      <c r="R52" s="7">
        <f>46932000-1500000</f>
        <v>45432000</v>
      </c>
      <c r="S52" s="7">
        <f>J51+J52</f>
        <v>69430524.99000001</v>
      </c>
    </row>
    <row r="53" spans="1:21" s="7" customFormat="1" ht="9.9499999999999993" customHeight="1" x14ac:dyDescent="0.2">
      <c r="A53" s="31"/>
      <c r="B53" s="97"/>
      <c r="C53" s="97"/>
      <c r="E53" s="30"/>
      <c r="F53" s="120"/>
      <c r="G53" s="121"/>
      <c r="H53" s="122"/>
      <c r="N53" s="147"/>
      <c r="S53" s="7">
        <f>SUM(J55:J59)</f>
        <v>254255894.63</v>
      </c>
      <c r="T53" s="7">
        <f>P52+P51</f>
        <v>52529938.340000004</v>
      </c>
      <c r="U53" s="7">
        <f>(N51+N52)-2702700.88</f>
        <v>15110329.070000004</v>
      </c>
    </row>
    <row r="54" spans="1:21" s="7" customFormat="1" ht="15" customHeight="1" x14ac:dyDescent="0.2">
      <c r="A54" s="62" t="s">
        <v>189</v>
      </c>
      <c r="B54" s="103"/>
      <c r="C54" s="103"/>
      <c r="E54" s="98"/>
      <c r="F54" s="99"/>
      <c r="G54" s="98"/>
      <c r="H54" s="98"/>
      <c r="N54" s="147"/>
      <c r="S54" s="25"/>
    </row>
    <row r="55" spans="1:21" s="7" customFormat="1" ht="15" customHeight="1" x14ac:dyDescent="0.2">
      <c r="A55" s="31" t="s">
        <v>249</v>
      </c>
      <c r="B55" s="97"/>
      <c r="C55" s="97"/>
      <c r="E55" s="261" t="s">
        <v>756</v>
      </c>
      <c r="F55" s="261"/>
      <c r="G55" s="261"/>
      <c r="H55" s="261"/>
      <c r="J55" s="252">
        <v>14078307.199999999</v>
      </c>
      <c r="L55" s="44">
        <v>2442664.16</v>
      </c>
      <c r="N55" s="147">
        <f t="shared" si="2"/>
        <v>6205335.8399999999</v>
      </c>
      <c r="P55" s="139">
        <v>8648000</v>
      </c>
      <c r="R55" s="139">
        <v>1430000</v>
      </c>
    </row>
    <row r="56" spans="1:21" s="7" customFormat="1" ht="15" customHeight="1" x14ac:dyDescent="0.2">
      <c r="A56" s="31" t="s">
        <v>229</v>
      </c>
      <c r="B56" s="97"/>
      <c r="C56" s="97"/>
      <c r="D56" s="99"/>
      <c r="E56" s="261" t="s">
        <v>757</v>
      </c>
      <c r="F56" s="261"/>
      <c r="G56" s="261"/>
      <c r="H56" s="261"/>
      <c r="J56" s="252">
        <v>0</v>
      </c>
      <c r="L56" s="77">
        <v>10175226.130000001</v>
      </c>
      <c r="N56" s="147">
        <f t="shared" si="2"/>
        <v>844773.86999999918</v>
      </c>
      <c r="P56" s="139">
        <v>11020000</v>
      </c>
      <c r="R56" s="139"/>
    </row>
    <row r="57" spans="1:21" s="7" customFormat="1" ht="15" customHeight="1" x14ac:dyDescent="0.2">
      <c r="A57" s="31" t="s">
        <v>230</v>
      </c>
      <c r="B57" s="97"/>
      <c r="C57" s="97"/>
      <c r="D57" s="99"/>
      <c r="E57" s="261" t="s">
        <v>758</v>
      </c>
      <c r="F57" s="261"/>
      <c r="G57" s="261"/>
      <c r="H57" s="261"/>
      <c r="J57" s="77">
        <v>65977972.130000003</v>
      </c>
      <c r="L57" s="77">
        <v>1622891.5</v>
      </c>
      <c r="N57" s="147">
        <f t="shared" si="2"/>
        <v>16927108.5</v>
      </c>
      <c r="P57" s="77">
        <v>18550000</v>
      </c>
      <c r="R57" s="44"/>
    </row>
    <row r="58" spans="1:21" s="7" customFormat="1" ht="15" customHeight="1" x14ac:dyDescent="0.2">
      <c r="A58" s="31" t="s">
        <v>93</v>
      </c>
      <c r="B58" s="97"/>
      <c r="C58" s="97"/>
      <c r="D58" s="99"/>
      <c r="E58" s="261" t="s">
        <v>488</v>
      </c>
      <c r="F58" s="261"/>
      <c r="G58" s="261"/>
      <c r="H58" s="261"/>
      <c r="J58" s="77">
        <v>46126127.719999999</v>
      </c>
      <c r="L58" s="77">
        <v>58002919.960000001</v>
      </c>
      <c r="N58" s="147">
        <f t="shared" si="2"/>
        <v>388799774.30000001</v>
      </c>
      <c r="P58" s="77">
        <v>446802694.25999999</v>
      </c>
      <c r="R58" s="44">
        <v>15835000</v>
      </c>
      <c r="S58" s="7">
        <f>SUM(L55:L59)</f>
        <v>133354446.81999999</v>
      </c>
    </row>
    <row r="59" spans="1:21" s="7" customFormat="1" ht="15" customHeight="1" x14ac:dyDescent="0.2">
      <c r="A59" s="31" t="s">
        <v>94</v>
      </c>
      <c r="B59" s="97"/>
      <c r="C59" s="97"/>
      <c r="D59" s="99"/>
      <c r="E59" s="261" t="s">
        <v>717</v>
      </c>
      <c r="F59" s="261"/>
      <c r="G59" s="261"/>
      <c r="H59" s="261"/>
      <c r="J59" s="77">
        <v>128073487.58</v>
      </c>
      <c r="L59" s="77">
        <v>61110745.07</v>
      </c>
      <c r="N59" s="147">
        <f t="shared" si="2"/>
        <v>19528735.050000004</v>
      </c>
      <c r="P59" s="139">
        <v>80639480.120000005</v>
      </c>
      <c r="R59" s="139">
        <v>19210000</v>
      </c>
      <c r="S59" s="7">
        <f>SUM(P55:P59)</f>
        <v>565660174.38</v>
      </c>
    </row>
    <row r="60" spans="1:21" s="7" customFormat="1" ht="9.75" customHeight="1" x14ac:dyDescent="0.2">
      <c r="J60" s="114"/>
      <c r="L60" s="114"/>
      <c r="N60" s="148"/>
      <c r="P60" s="114"/>
      <c r="R60" s="114"/>
    </row>
    <row r="61" spans="1:21" s="7" customFormat="1" ht="20.100000000000001" customHeight="1" thickBot="1" x14ac:dyDescent="0.25">
      <c r="A61" s="11" t="s">
        <v>109</v>
      </c>
      <c r="B61" s="26"/>
      <c r="C61" s="26"/>
      <c r="J61" s="27">
        <f>SUM(J21:J60)</f>
        <v>364379133.44999999</v>
      </c>
      <c r="K61" s="21"/>
      <c r="L61" s="27">
        <f>SUM(L21:L60)</f>
        <v>208154126.69</v>
      </c>
      <c r="N61" s="27">
        <f>SUM(N21:N60)</f>
        <v>592644882.91999996</v>
      </c>
      <c r="P61" s="27">
        <f>SUM(P21:P60)</f>
        <v>800799009.61000001</v>
      </c>
      <c r="R61" s="27">
        <f>SUM(R21:R60)</f>
        <v>93872000</v>
      </c>
      <c r="S61" s="7">
        <f>SUM(N55:N59)-50749309.74</f>
        <v>381556417.81999999</v>
      </c>
    </row>
    <row r="62" spans="1:21" s="7" customFormat="1" ht="20.100000000000001" customHeight="1" thickTop="1" x14ac:dyDescent="0.2">
      <c r="A62" s="11"/>
      <c r="B62" s="26"/>
      <c r="C62" s="26"/>
      <c r="J62" s="21"/>
      <c r="K62" s="21"/>
      <c r="L62" s="21"/>
      <c r="N62" s="21"/>
      <c r="P62" s="21"/>
      <c r="R62" s="21"/>
    </row>
    <row r="63" spans="1:21" x14ac:dyDescent="0.2">
      <c r="B63" s="82"/>
      <c r="C63" s="106" t="s">
        <v>844</v>
      </c>
      <c r="D63" s="31"/>
      <c r="E63" s="30"/>
      <c r="G63" s="29"/>
      <c r="I63" s="29"/>
      <c r="J63" s="261" t="s">
        <v>846</v>
      </c>
      <c r="K63" s="261"/>
      <c r="L63" s="261"/>
      <c r="M63" s="42"/>
      <c r="N63" s="44"/>
      <c r="O63" s="44"/>
      <c r="P63" s="43" t="s">
        <v>134</v>
      </c>
    </row>
    <row r="64" spans="1:21" x14ac:dyDescent="0.2">
      <c r="A64" s="68"/>
      <c r="B64" s="82"/>
      <c r="C64" s="105"/>
      <c r="D64" s="31"/>
      <c r="E64" s="30"/>
      <c r="G64" s="29"/>
      <c r="I64" s="29"/>
      <c r="J64" s="106"/>
      <c r="K64" s="106"/>
      <c r="L64" s="106"/>
      <c r="M64" s="42"/>
      <c r="N64" s="44"/>
      <c r="O64" s="44"/>
      <c r="P64" s="43"/>
    </row>
    <row r="65" spans="1:16" x14ac:dyDescent="0.2">
      <c r="A65" s="47"/>
      <c r="B65" s="82"/>
      <c r="C65" s="105"/>
      <c r="D65" s="29"/>
      <c r="E65" s="48"/>
      <c r="G65" s="29"/>
      <c r="I65" s="29"/>
      <c r="J65" s="29"/>
      <c r="M65" s="29"/>
      <c r="P65" s="48"/>
    </row>
    <row r="66" spans="1:16" x14ac:dyDescent="0.2">
      <c r="B66" s="82"/>
      <c r="C66" s="107" t="s">
        <v>215</v>
      </c>
      <c r="D66" s="50"/>
      <c r="E66" s="51"/>
      <c r="G66" s="29"/>
      <c r="I66" s="29"/>
      <c r="J66" s="275" t="s">
        <v>271</v>
      </c>
      <c r="K66" s="275"/>
      <c r="L66" s="275"/>
      <c r="M66" s="52"/>
      <c r="N66" s="54"/>
      <c r="O66" s="54"/>
      <c r="P66" s="53" t="s">
        <v>816</v>
      </c>
    </row>
    <row r="67" spans="1:16" x14ac:dyDescent="0.2">
      <c r="B67" s="82"/>
      <c r="C67" s="106" t="s">
        <v>266</v>
      </c>
      <c r="D67" s="29"/>
      <c r="E67" s="30"/>
      <c r="G67" s="29"/>
      <c r="I67" s="29"/>
      <c r="J67" s="261" t="s">
        <v>254</v>
      </c>
      <c r="K67" s="261"/>
      <c r="L67" s="261"/>
      <c r="M67" s="31"/>
      <c r="N67" s="33"/>
      <c r="O67" s="33"/>
      <c r="P67" s="55" t="s">
        <v>138</v>
      </c>
    </row>
    <row r="68" spans="1:16" x14ac:dyDescent="0.2">
      <c r="B68" s="82"/>
    </row>
  </sheetData>
  <customSheetViews>
    <customSheetView guid="{1998FCB8-1FEB-4076-ACE6-A225EE4366B3}" showPageBreaks="1" printArea="1" hiddenRows="1" view="pageBreakPreview" topLeftCell="A44">
      <selection activeCell="R14" sqref="R14"/>
      <rowBreaks count="1" manualBreakCount="1">
        <brk id="40" max="17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33" activePane="bottomRight" state="frozen"/>
      <selection pane="bottomRight" activeCell="R55" sqref="R55"/>
      <rowBreaks count="1" manualBreakCount="1">
        <brk id="4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cale="85" showPageBreaks="1" printArea="1">
      <pane xSplit="1" ySplit="14" topLeftCell="B15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 topLeftCell="A44">
      <selection activeCell="L60" sqref="L60"/>
      <rowBreaks count="1" manualBreakCount="1">
        <brk id="40" max="17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&amp;R&amp;"Arial,Bold"&amp;10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 topLeftCell="A44">
      <selection activeCell="R14" sqref="R14"/>
      <rowBreaks count="1" manualBreakCount="1">
        <brk id="40" max="17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</oddHeader>
        <oddFooter>&amp;C&amp;"Arial Narrow,Regular"&amp;9Page &amp;P of &amp;N</oddFooter>
      </headerFooter>
    </customSheetView>
  </customSheetViews>
  <mergeCells count="40">
    <mergeCell ref="J63:L63"/>
    <mergeCell ref="J66:L66"/>
    <mergeCell ref="J67:L67"/>
    <mergeCell ref="A15:C15"/>
    <mergeCell ref="E15:H15"/>
    <mergeCell ref="A17:C18"/>
    <mergeCell ref="E17:H18"/>
    <mergeCell ref="E36:H36"/>
    <mergeCell ref="E49:H49"/>
    <mergeCell ref="E38:H38"/>
    <mergeCell ref="E21:H21"/>
    <mergeCell ref="E23:H23"/>
    <mergeCell ref="E22:H22"/>
    <mergeCell ref="E24:H24"/>
    <mergeCell ref="E27:H27"/>
    <mergeCell ref="E30:H30"/>
    <mergeCell ref="A3:S3"/>
    <mergeCell ref="A4:S4"/>
    <mergeCell ref="L11:P11"/>
    <mergeCell ref="P12:P14"/>
    <mergeCell ref="A13:C13"/>
    <mergeCell ref="E13:H13"/>
    <mergeCell ref="E59:H59"/>
    <mergeCell ref="E51:H51"/>
    <mergeCell ref="E52:H52"/>
    <mergeCell ref="E55:H55"/>
    <mergeCell ref="E56:H56"/>
    <mergeCell ref="E57:H57"/>
    <mergeCell ref="E58:H58"/>
    <mergeCell ref="E28:H28"/>
    <mergeCell ref="E39:H39"/>
    <mergeCell ref="E29:H29"/>
    <mergeCell ref="E46:H46"/>
    <mergeCell ref="E47:H47"/>
    <mergeCell ref="E31:H31"/>
    <mergeCell ref="E32:H32"/>
    <mergeCell ref="E33:H33"/>
    <mergeCell ref="E34:H34"/>
    <mergeCell ref="E45:H45"/>
    <mergeCell ref="E44:H44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9"/>
  <headerFooter alignWithMargins="0">
    <oddHeader xml:space="preserve">&amp;R&amp;"Arial,Bold"&amp;10    </oddHeader>
    <oddFooter>&amp;C&amp;"Arial Narrow,Regular"&amp;9Page &amp;P of &amp;N</oddFooter>
  </headerFooter>
  <rowBreaks count="1" manualBreakCount="1">
    <brk id="40" max="1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53"/>
  <sheetViews>
    <sheetView view="pageBreakPreview" topLeftCell="A24" zoomScaleNormal="85" zoomScaleSheetLayoutView="100" workbookViewId="0">
      <selection activeCell="L47" sqref="L47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4.6640625" style="1" customWidth="1"/>
    <col min="21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223</v>
      </c>
      <c r="H6" s="3"/>
      <c r="I6" s="3"/>
      <c r="R6" s="71"/>
    </row>
    <row r="7" spans="1:19" ht="15" customHeight="1" x14ac:dyDescent="0.2">
      <c r="A7" s="5" t="s">
        <v>118</v>
      </c>
      <c r="B7" s="2" t="s">
        <v>112</v>
      </c>
      <c r="C7" s="5" t="s">
        <v>212</v>
      </c>
    </row>
    <row r="8" spans="1:19" ht="15" customHeight="1" x14ac:dyDescent="0.2">
      <c r="A8" s="5" t="s">
        <v>119</v>
      </c>
      <c r="B8" s="2" t="s">
        <v>112</v>
      </c>
      <c r="C8" s="5" t="s">
        <v>224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0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104"/>
      <c r="B14" s="104"/>
      <c r="C14" s="104"/>
      <c r="D14" s="9"/>
      <c r="E14" s="104"/>
      <c r="F14" s="104"/>
      <c r="G14" s="104"/>
      <c r="H14" s="10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15" customHeight="1" x14ac:dyDescent="0.2">
      <c r="K16" s="7"/>
      <c r="M16" s="7"/>
      <c r="O16" s="7"/>
      <c r="Q16" s="7"/>
    </row>
    <row r="17" spans="1:20" s="7" customFormat="1" ht="18" customHeight="1" x14ac:dyDescent="0.2">
      <c r="A17" s="135" t="s">
        <v>231</v>
      </c>
      <c r="B17" s="134"/>
      <c r="C17" s="134"/>
      <c r="D17" s="128"/>
      <c r="E17" s="292" t="s">
        <v>232</v>
      </c>
      <c r="F17" s="292"/>
      <c r="G17" s="292"/>
      <c r="H17" s="292"/>
    </row>
    <row r="18" spans="1:20" s="7" customFormat="1" ht="18" customHeight="1" x14ac:dyDescent="0.2">
      <c r="A18" s="62" t="s">
        <v>189</v>
      </c>
      <c r="B18" s="23"/>
      <c r="C18" s="23"/>
      <c r="E18" s="108"/>
      <c r="F18" s="108"/>
      <c r="G18" s="108"/>
      <c r="H18" s="108"/>
    </row>
    <row r="19" spans="1:20" s="7" customFormat="1" ht="15" customHeight="1" x14ac:dyDescent="0.2">
      <c r="A19" s="31" t="s">
        <v>249</v>
      </c>
      <c r="B19" s="102"/>
      <c r="C19" s="102"/>
      <c r="D19" s="99"/>
      <c r="E19" s="261" t="s">
        <v>756</v>
      </c>
      <c r="F19" s="261"/>
      <c r="G19" s="261"/>
      <c r="H19" s="261"/>
      <c r="J19" s="34">
        <v>2551935.7400000002</v>
      </c>
      <c r="K19" s="34"/>
      <c r="L19" s="34"/>
      <c r="M19" s="34"/>
      <c r="N19" s="34">
        <f>P19-L19</f>
        <v>56000000</v>
      </c>
      <c r="O19" s="34"/>
      <c r="P19" s="34">
        <v>56000000</v>
      </c>
      <c r="Q19" s="34"/>
    </row>
    <row r="20" spans="1:20" s="7" customFormat="1" ht="15" customHeight="1" x14ac:dyDescent="0.2">
      <c r="A20" s="133" t="s">
        <v>177</v>
      </c>
      <c r="B20" s="102"/>
      <c r="C20" s="102"/>
      <c r="D20" s="99"/>
      <c r="E20" s="261" t="s">
        <v>760</v>
      </c>
      <c r="F20" s="261"/>
      <c r="G20" s="261"/>
      <c r="H20" s="261"/>
      <c r="J20" s="34">
        <v>110080602.95</v>
      </c>
      <c r="L20" s="34">
        <v>68534719.010000005</v>
      </c>
      <c r="M20" s="34"/>
      <c r="N20" s="34">
        <f>P20-L20</f>
        <v>392345280.99000001</v>
      </c>
      <c r="O20" s="34"/>
      <c r="P20" s="34">
        <v>460880000</v>
      </c>
      <c r="R20" s="34">
        <f>354334561.32-918000</f>
        <v>353416561.31999999</v>
      </c>
    </row>
    <row r="21" spans="1:20" s="7" customFormat="1" ht="15" customHeight="1" x14ac:dyDescent="0.2">
      <c r="A21" s="31" t="s">
        <v>233</v>
      </c>
      <c r="B21" s="97"/>
      <c r="C21" s="97"/>
      <c r="E21" s="261" t="s">
        <v>761</v>
      </c>
      <c r="F21" s="261"/>
      <c r="G21" s="261"/>
      <c r="H21" s="261"/>
      <c r="J21" s="34">
        <v>62413058.710000001</v>
      </c>
      <c r="K21" s="34"/>
      <c r="L21" s="34">
        <v>23315874.460000001</v>
      </c>
      <c r="M21" s="34"/>
      <c r="N21" s="34">
        <f t="shared" ref="N21:N24" si="0">P21-L21</f>
        <v>8934125.5399999991</v>
      </c>
      <c r="O21" s="34"/>
      <c r="P21" s="34">
        <v>32250000</v>
      </c>
      <c r="Q21" s="34"/>
    </row>
    <row r="22" spans="1:20" s="7" customFormat="1" ht="15" hidden="1" customHeight="1" x14ac:dyDescent="0.2">
      <c r="A22" s="31" t="s">
        <v>93</v>
      </c>
      <c r="B22" s="97"/>
      <c r="C22" s="97"/>
      <c r="E22" s="261" t="s">
        <v>488</v>
      </c>
      <c r="F22" s="261"/>
      <c r="G22" s="261"/>
      <c r="H22" s="261"/>
      <c r="J22" s="34"/>
      <c r="K22" s="34"/>
      <c r="L22" s="34"/>
      <c r="M22" s="34"/>
      <c r="N22" s="34"/>
      <c r="O22" s="34"/>
      <c r="P22" s="34"/>
      <c r="Q22" s="34"/>
      <c r="R22" s="34"/>
      <c r="T22" s="7">
        <f>SUM(N20:N23)-777546272.59</f>
        <v>-206266866.06000006</v>
      </c>
    </row>
    <row r="23" spans="1:20" s="7" customFormat="1" ht="15" customHeight="1" x14ac:dyDescent="0.2">
      <c r="A23" s="31" t="s">
        <v>94</v>
      </c>
      <c r="B23" s="102"/>
      <c r="C23" s="102"/>
      <c r="E23" s="261" t="s">
        <v>717</v>
      </c>
      <c r="F23" s="261"/>
      <c r="G23" s="261"/>
      <c r="H23" s="261"/>
      <c r="J23" s="34">
        <v>0</v>
      </c>
      <c r="K23" s="34"/>
      <c r="L23" s="34"/>
      <c r="M23" s="34"/>
      <c r="N23" s="34">
        <f t="shared" si="0"/>
        <v>170000000</v>
      </c>
      <c r="O23" s="34"/>
      <c r="P23" s="34">
        <v>170000000</v>
      </c>
      <c r="Q23" s="34"/>
      <c r="R23" s="34"/>
      <c r="T23" s="7">
        <f>SUM(P20:P23)</f>
        <v>663130000</v>
      </c>
    </row>
    <row r="24" spans="1:20" s="7" customFormat="1" ht="15" customHeight="1" x14ac:dyDescent="0.2">
      <c r="A24" s="31" t="s">
        <v>230</v>
      </c>
      <c r="B24" s="102"/>
      <c r="C24" s="102"/>
      <c r="D24" s="99"/>
      <c r="E24" s="261" t="s">
        <v>758</v>
      </c>
      <c r="F24" s="261"/>
      <c r="G24" s="261"/>
      <c r="H24" s="261"/>
      <c r="J24" s="34">
        <v>23815627.16</v>
      </c>
      <c r="K24" s="34"/>
      <c r="L24" s="34">
        <v>35932055.25</v>
      </c>
      <c r="M24" s="34"/>
      <c r="N24" s="34">
        <f t="shared" si="0"/>
        <v>18267944.75</v>
      </c>
      <c r="O24" s="34"/>
      <c r="P24" s="34">
        <v>54200000</v>
      </c>
      <c r="Q24" s="34"/>
      <c r="R24" s="34"/>
    </row>
    <row r="25" spans="1:20" s="7" customFormat="1" ht="15" customHeight="1" x14ac:dyDescent="0.2">
      <c r="A25" s="101"/>
      <c r="B25" s="97"/>
      <c r="C25" s="97"/>
      <c r="E25" s="98"/>
      <c r="F25" s="99"/>
      <c r="G25" s="98"/>
      <c r="H25" s="98"/>
      <c r="J25" s="34"/>
      <c r="K25" s="34"/>
      <c r="L25" s="34"/>
      <c r="M25" s="34"/>
      <c r="N25" s="34"/>
      <c r="O25" s="34"/>
      <c r="P25" s="34"/>
      <c r="Q25" s="34"/>
      <c r="R25" s="34"/>
    </row>
    <row r="26" spans="1:20" s="7" customFormat="1" ht="18" customHeight="1" x14ac:dyDescent="0.2">
      <c r="A26" s="112" t="s">
        <v>235</v>
      </c>
      <c r="B26" s="97"/>
      <c r="C26" s="97"/>
      <c r="E26" s="292" t="s">
        <v>236</v>
      </c>
      <c r="F26" s="292"/>
      <c r="G26" s="292"/>
      <c r="H26" s="292"/>
      <c r="J26" s="34"/>
      <c r="K26" s="34"/>
      <c r="L26" s="34"/>
      <c r="M26" s="34"/>
      <c r="N26" s="34"/>
      <c r="O26" s="34"/>
      <c r="P26" s="34"/>
      <c r="Q26" s="34"/>
      <c r="R26" s="34"/>
    </row>
    <row r="27" spans="1:20" s="7" customFormat="1" ht="18" customHeight="1" x14ac:dyDescent="0.2">
      <c r="A27" s="111" t="s">
        <v>187</v>
      </c>
      <c r="B27" s="97"/>
      <c r="C27" s="97"/>
      <c r="E27" s="98"/>
      <c r="F27" s="99"/>
      <c r="G27" s="98"/>
      <c r="H27" s="98"/>
      <c r="J27" s="34"/>
      <c r="K27" s="34"/>
      <c r="L27" s="34"/>
      <c r="M27" s="34"/>
      <c r="N27" s="34"/>
      <c r="O27" s="34"/>
      <c r="P27" s="34"/>
      <c r="Q27" s="34"/>
      <c r="R27" s="34"/>
    </row>
    <row r="28" spans="1:20" s="7" customFormat="1" ht="15" customHeight="1" x14ac:dyDescent="0.2">
      <c r="A28" s="31" t="s">
        <v>278</v>
      </c>
      <c r="B28" s="97"/>
      <c r="C28" s="97"/>
      <c r="E28" s="262" t="s">
        <v>678</v>
      </c>
      <c r="F28" s="262"/>
      <c r="G28" s="262"/>
      <c r="H28" s="262"/>
      <c r="J28" s="34">
        <v>284023355.30000001</v>
      </c>
      <c r="K28" s="34"/>
      <c r="L28" s="34">
        <v>84942216.340000004</v>
      </c>
      <c r="M28" s="34"/>
      <c r="N28" s="34">
        <f t="shared" ref="N28:N29" si="1">P28-L28</f>
        <v>196122005.41999999</v>
      </c>
      <c r="O28" s="34"/>
      <c r="P28" s="34">
        <v>281064221.75999999</v>
      </c>
      <c r="Q28" s="34"/>
      <c r="R28" s="34">
        <v>296610000</v>
      </c>
      <c r="T28" s="7">
        <f>N28-33927048.37</f>
        <v>162194957.04999998</v>
      </c>
    </row>
    <row r="29" spans="1:20" s="7" customFormat="1" ht="15" hidden="1" customHeight="1" x14ac:dyDescent="0.2">
      <c r="A29" s="31" t="s">
        <v>276</v>
      </c>
      <c r="B29" s="97"/>
      <c r="C29" s="97"/>
      <c r="E29" s="262" t="s">
        <v>430</v>
      </c>
      <c r="F29" s="262"/>
      <c r="G29" s="262"/>
      <c r="H29" s="262"/>
      <c r="J29" s="34"/>
      <c r="K29" s="34"/>
      <c r="L29" s="34"/>
      <c r="M29" s="34"/>
      <c r="N29" s="34">
        <f t="shared" si="1"/>
        <v>0</v>
      </c>
      <c r="O29" s="34"/>
      <c r="P29" s="34"/>
      <c r="Q29" s="34"/>
      <c r="R29" s="34"/>
    </row>
    <row r="30" spans="1:20" s="7" customFormat="1" ht="15" customHeight="1" x14ac:dyDescent="0.2">
      <c r="A30" s="75"/>
      <c r="B30" s="97"/>
      <c r="C30" s="97"/>
      <c r="E30" s="98"/>
      <c r="F30" s="99"/>
      <c r="G30" s="98"/>
      <c r="H30" s="98"/>
      <c r="J30" s="34"/>
      <c r="K30" s="34"/>
      <c r="L30" s="34"/>
      <c r="M30" s="34"/>
      <c r="N30" s="34"/>
      <c r="O30" s="34"/>
      <c r="P30" s="34"/>
      <c r="Q30" s="34"/>
      <c r="R30" s="34"/>
    </row>
    <row r="31" spans="1:20" s="7" customFormat="1" ht="18" hidden="1" customHeight="1" x14ac:dyDescent="0.2">
      <c r="A31" s="103" t="s">
        <v>277</v>
      </c>
      <c r="B31" s="97"/>
      <c r="C31" s="97"/>
      <c r="E31" s="98"/>
      <c r="F31" s="99"/>
      <c r="G31" s="98"/>
      <c r="H31" s="98"/>
      <c r="J31" s="34"/>
      <c r="K31" s="34"/>
      <c r="L31" s="34"/>
      <c r="M31" s="34"/>
      <c r="N31" s="34"/>
      <c r="O31" s="34"/>
      <c r="P31" s="34"/>
      <c r="Q31" s="34"/>
      <c r="R31" s="34"/>
    </row>
    <row r="32" spans="1:20" s="7" customFormat="1" ht="12.75" hidden="1" customHeight="1" x14ac:dyDescent="0.2">
      <c r="A32" s="31" t="s">
        <v>94</v>
      </c>
      <c r="B32" s="102"/>
      <c r="C32" s="102"/>
      <c r="E32" s="261" t="s">
        <v>717</v>
      </c>
      <c r="F32" s="261"/>
      <c r="G32" s="261"/>
      <c r="H32" s="261"/>
      <c r="J32" s="34"/>
      <c r="K32" s="34"/>
      <c r="L32" s="34"/>
      <c r="M32" s="34"/>
      <c r="N32" s="34"/>
      <c r="O32" s="34"/>
      <c r="P32" s="34"/>
      <c r="Q32" s="34"/>
      <c r="R32" s="34"/>
    </row>
    <row r="33" spans="1:18" s="7" customFormat="1" ht="12.75" hidden="1" customHeight="1" x14ac:dyDescent="0.2">
      <c r="A33" s="75"/>
      <c r="B33" s="97"/>
      <c r="C33" s="97"/>
      <c r="E33" s="98"/>
      <c r="F33" s="99"/>
      <c r="G33" s="98"/>
      <c r="H33" s="98"/>
      <c r="J33" s="34"/>
      <c r="K33" s="34"/>
      <c r="L33" s="34"/>
      <c r="M33" s="34"/>
      <c r="N33" s="34"/>
      <c r="O33" s="34"/>
      <c r="P33" s="34"/>
      <c r="Q33" s="34"/>
      <c r="R33" s="34"/>
    </row>
    <row r="34" spans="1:18" s="7" customFormat="1" ht="18" customHeight="1" x14ac:dyDescent="0.2">
      <c r="A34" s="112" t="s">
        <v>235</v>
      </c>
      <c r="B34" s="97"/>
      <c r="C34" s="97"/>
      <c r="E34" s="292" t="s">
        <v>781</v>
      </c>
      <c r="F34" s="292"/>
      <c r="G34" s="292"/>
      <c r="H34" s="292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7" customFormat="1" ht="18" customHeight="1" x14ac:dyDescent="0.2">
      <c r="A35" s="103" t="s">
        <v>277</v>
      </c>
      <c r="B35" s="97"/>
      <c r="C35" s="97"/>
      <c r="E35" s="292"/>
      <c r="F35" s="292"/>
      <c r="G35" s="292"/>
      <c r="H35" s="292"/>
      <c r="J35" s="34"/>
      <c r="K35" s="34"/>
      <c r="L35" s="34"/>
      <c r="M35" s="34"/>
      <c r="N35" s="34"/>
      <c r="O35" s="34"/>
      <c r="P35" s="34"/>
      <c r="Q35" s="34"/>
      <c r="R35" s="34"/>
    </row>
    <row r="36" spans="1:18" s="7" customFormat="1" ht="15" hidden="1" customHeight="1" x14ac:dyDescent="0.2">
      <c r="A36" s="75" t="s">
        <v>249</v>
      </c>
      <c r="B36" s="97"/>
      <c r="C36" s="97"/>
      <c r="E36" s="261" t="s">
        <v>756</v>
      </c>
      <c r="F36" s="261"/>
      <c r="G36" s="261"/>
      <c r="H36" s="261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7" customFormat="1" ht="15" hidden="1" customHeight="1" x14ac:dyDescent="0.2">
      <c r="A37" s="101" t="s">
        <v>177</v>
      </c>
      <c r="B37" s="97"/>
      <c r="C37" s="97"/>
      <c r="E37" s="261" t="s">
        <v>760</v>
      </c>
      <c r="F37" s="261"/>
      <c r="G37" s="261"/>
      <c r="H37" s="261"/>
      <c r="J37" s="34"/>
      <c r="K37" s="34"/>
      <c r="L37" s="34"/>
      <c r="M37" s="34"/>
      <c r="N37" s="34">
        <f t="shared" ref="N37:N41" si="2">P37-L37</f>
        <v>0</v>
      </c>
      <c r="O37" s="34"/>
      <c r="P37" s="34"/>
      <c r="Q37" s="34"/>
      <c r="R37" s="34"/>
    </row>
    <row r="38" spans="1:18" s="7" customFormat="1" ht="12.75" hidden="1" customHeight="1" x14ac:dyDescent="0.2">
      <c r="A38" s="75" t="s">
        <v>227</v>
      </c>
      <c r="B38" s="97"/>
      <c r="C38" s="97"/>
      <c r="E38" s="261" t="s">
        <v>762</v>
      </c>
      <c r="F38" s="261"/>
      <c r="G38" s="261"/>
      <c r="H38" s="261"/>
      <c r="J38" s="34"/>
      <c r="K38" s="34"/>
      <c r="L38" s="34"/>
      <c r="M38" s="34"/>
      <c r="N38" s="34">
        <f t="shared" si="2"/>
        <v>0</v>
      </c>
      <c r="O38" s="34"/>
      <c r="P38" s="34"/>
      <c r="Q38" s="34"/>
      <c r="R38" s="34"/>
    </row>
    <row r="39" spans="1:18" s="7" customFormat="1" ht="12.75" hidden="1" customHeight="1" x14ac:dyDescent="0.2">
      <c r="A39" s="75" t="s">
        <v>230</v>
      </c>
      <c r="B39" s="97"/>
      <c r="C39" s="97"/>
      <c r="E39" s="261" t="s">
        <v>758</v>
      </c>
      <c r="F39" s="261"/>
      <c r="G39" s="261"/>
      <c r="H39" s="261"/>
      <c r="J39" s="34"/>
      <c r="K39" s="34"/>
      <c r="L39" s="34"/>
      <c r="M39" s="34"/>
      <c r="N39" s="34">
        <f t="shared" si="2"/>
        <v>0</v>
      </c>
      <c r="O39" s="34"/>
      <c r="P39" s="34"/>
      <c r="Q39" s="34"/>
      <c r="R39" s="34"/>
    </row>
    <row r="40" spans="1:18" s="7" customFormat="1" ht="15" customHeight="1" x14ac:dyDescent="0.2">
      <c r="A40" s="31" t="s">
        <v>93</v>
      </c>
      <c r="B40" s="97"/>
      <c r="C40" s="97"/>
      <c r="E40" s="261" t="s">
        <v>488</v>
      </c>
      <c r="F40" s="261"/>
      <c r="G40" s="261"/>
      <c r="H40" s="261"/>
      <c r="J40" s="34">
        <v>3885551.94</v>
      </c>
      <c r="K40" s="34"/>
      <c r="L40" s="34"/>
      <c r="M40" s="34"/>
      <c r="N40" s="34"/>
      <c r="O40" s="34"/>
      <c r="P40" s="34"/>
      <c r="Q40" s="34"/>
      <c r="R40" s="34"/>
    </row>
    <row r="41" spans="1:18" s="7" customFormat="1" ht="12.75" hidden="1" customHeight="1" x14ac:dyDescent="0.2">
      <c r="A41" s="75" t="s">
        <v>94</v>
      </c>
      <c r="B41" s="97"/>
      <c r="C41" s="97"/>
      <c r="E41" s="261" t="s">
        <v>717</v>
      </c>
      <c r="F41" s="261"/>
      <c r="G41" s="261"/>
      <c r="H41" s="261"/>
      <c r="J41" s="148"/>
      <c r="K41" s="34"/>
      <c r="L41" s="148"/>
      <c r="M41" s="34"/>
      <c r="N41" s="148">
        <f t="shared" si="2"/>
        <v>0</v>
      </c>
      <c r="O41" s="34"/>
      <c r="P41" s="148">
        <v>0</v>
      </c>
      <c r="Q41" s="34"/>
      <c r="R41" s="148"/>
    </row>
    <row r="42" spans="1:18" s="7" customFormat="1" ht="12.75" hidden="1" customHeight="1" x14ac:dyDescent="0.2">
      <c r="A42" s="103" t="s">
        <v>237</v>
      </c>
      <c r="B42" s="103"/>
      <c r="C42" s="103"/>
      <c r="E42" s="98"/>
      <c r="F42" s="99"/>
      <c r="G42" s="98"/>
      <c r="H42" s="98"/>
      <c r="J42" s="34"/>
      <c r="K42" s="34"/>
      <c r="L42" s="34"/>
      <c r="M42" s="34"/>
      <c r="N42" s="34"/>
      <c r="O42" s="34"/>
      <c r="P42" s="34"/>
      <c r="Q42" s="34"/>
      <c r="R42" s="34"/>
    </row>
    <row r="43" spans="1:18" s="7" customFormat="1" ht="12.75" hidden="1" customHeight="1" x14ac:dyDescent="0.2">
      <c r="A43" s="109" t="s">
        <v>238</v>
      </c>
      <c r="B43" s="103"/>
      <c r="C43" s="103"/>
      <c r="E43" s="293">
        <v>8852</v>
      </c>
      <c r="F43" s="293"/>
      <c r="G43" s="293"/>
      <c r="H43" s="293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2.75" hidden="1" customHeight="1" x14ac:dyDescent="0.2">
      <c r="A44" s="75" t="s">
        <v>227</v>
      </c>
      <c r="B44" s="97"/>
      <c r="C44" s="97"/>
      <c r="D44" s="99"/>
      <c r="E44" s="260" t="s">
        <v>762</v>
      </c>
      <c r="F44" s="260"/>
      <c r="G44" s="260"/>
      <c r="H44" s="260"/>
      <c r="J44" s="34"/>
      <c r="K44" s="34"/>
      <c r="L44" s="34"/>
      <c r="M44" s="34"/>
      <c r="N44" s="34">
        <f t="shared" ref="N44:N45" si="3">P44-L44</f>
        <v>0</v>
      </c>
      <c r="O44" s="34"/>
      <c r="P44" s="34"/>
      <c r="Q44" s="34"/>
      <c r="R44" s="34"/>
    </row>
    <row r="45" spans="1:18" s="7" customFormat="1" ht="12.75" hidden="1" customHeight="1" x14ac:dyDescent="0.2">
      <c r="A45" s="75" t="s">
        <v>230</v>
      </c>
      <c r="B45" s="97"/>
      <c r="C45" s="97"/>
      <c r="D45" s="99"/>
      <c r="E45" s="260" t="s">
        <v>758</v>
      </c>
      <c r="F45" s="260"/>
      <c r="G45" s="260"/>
      <c r="H45" s="260"/>
      <c r="J45" s="34"/>
      <c r="K45" s="34"/>
      <c r="L45" s="34"/>
      <c r="M45" s="34"/>
      <c r="N45" s="34">
        <f t="shared" si="3"/>
        <v>0</v>
      </c>
      <c r="O45" s="34"/>
      <c r="P45" s="34"/>
      <c r="Q45" s="34"/>
      <c r="R45" s="34"/>
    </row>
    <row r="46" spans="1:18" s="7" customFormat="1" ht="20.100000000000001" customHeight="1" thickBot="1" x14ac:dyDescent="0.25">
      <c r="A46" s="11" t="s">
        <v>109</v>
      </c>
      <c r="B46" s="26"/>
      <c r="C46" s="26"/>
      <c r="J46" s="132">
        <f>SUM(J19:J41)</f>
        <v>486770131.80000001</v>
      </c>
      <c r="K46" s="21"/>
      <c r="L46" s="132">
        <f>SUM(L19:L41)</f>
        <v>212724865.06</v>
      </c>
      <c r="M46" s="34"/>
      <c r="N46" s="132">
        <f>SUM(N19:N41)</f>
        <v>841669356.69999993</v>
      </c>
      <c r="O46" s="34"/>
      <c r="P46" s="132">
        <f>SUM(O19:P41)</f>
        <v>1054394221.76</v>
      </c>
      <c r="Q46" s="34"/>
      <c r="R46" s="132">
        <f>SUM(R20:R41)</f>
        <v>650026561.31999993</v>
      </c>
    </row>
    <row r="47" spans="1:18" s="7" customFormat="1" ht="13.5" thickTop="1" x14ac:dyDescent="0.2">
      <c r="A47" s="29"/>
      <c r="B47" s="29"/>
      <c r="C47" s="29"/>
      <c r="D47" s="32"/>
      <c r="E47" s="29"/>
      <c r="F47" s="29"/>
      <c r="H47" s="33"/>
      <c r="I47" s="33"/>
      <c r="J47" s="33"/>
      <c r="K47" s="33"/>
      <c r="L47" s="33"/>
      <c r="M47" s="33"/>
    </row>
    <row r="48" spans="1:18" x14ac:dyDescent="0.2">
      <c r="C48" s="106" t="s">
        <v>844</v>
      </c>
      <c r="D48" s="30"/>
      <c r="E48" s="30"/>
      <c r="G48" s="29"/>
      <c r="I48" s="29"/>
      <c r="J48" s="261" t="s">
        <v>846</v>
      </c>
      <c r="K48" s="261"/>
      <c r="L48" s="261"/>
      <c r="M48" s="42"/>
      <c r="N48" s="44"/>
      <c r="O48" s="44"/>
      <c r="P48" s="43" t="s">
        <v>134</v>
      </c>
    </row>
    <row r="49" spans="1:16" x14ac:dyDescent="0.2">
      <c r="A49" s="45"/>
      <c r="D49" s="31"/>
      <c r="E49" s="46"/>
      <c r="G49" s="29"/>
      <c r="I49" s="29"/>
      <c r="J49" s="106"/>
      <c r="M49" s="106"/>
      <c r="N49" s="34"/>
      <c r="O49" s="34"/>
      <c r="P49" s="46"/>
    </row>
    <row r="50" spans="1:16" x14ac:dyDescent="0.2">
      <c r="A50" s="45"/>
      <c r="D50" s="31"/>
      <c r="E50" s="46"/>
      <c r="G50" s="29"/>
      <c r="I50" s="29"/>
      <c r="J50" s="106"/>
      <c r="M50" s="106"/>
      <c r="N50" s="34"/>
      <c r="O50" s="34"/>
      <c r="P50" s="46"/>
    </row>
    <row r="51" spans="1:16" x14ac:dyDescent="0.2">
      <c r="A51" s="47"/>
      <c r="D51" s="29"/>
      <c r="E51" s="48"/>
      <c r="G51" s="29"/>
      <c r="I51" s="29"/>
      <c r="J51" s="29"/>
      <c r="M51" s="29"/>
      <c r="P51" s="48"/>
    </row>
    <row r="52" spans="1:16" x14ac:dyDescent="0.2">
      <c r="B52" s="51"/>
      <c r="C52" s="110" t="s">
        <v>215</v>
      </c>
      <c r="D52" s="51"/>
      <c r="E52" s="51"/>
      <c r="G52" s="29"/>
      <c r="I52" s="29"/>
      <c r="J52" s="275" t="s">
        <v>271</v>
      </c>
      <c r="K52" s="275"/>
      <c r="L52" s="275"/>
      <c r="M52" s="52"/>
      <c r="N52" s="54"/>
      <c r="O52" s="54"/>
      <c r="P52" s="53" t="s">
        <v>816</v>
      </c>
    </row>
    <row r="53" spans="1:16" x14ac:dyDescent="0.2">
      <c r="B53" s="30"/>
      <c r="C53" s="106" t="s">
        <v>266</v>
      </c>
      <c r="D53" s="30"/>
      <c r="E53" s="30"/>
      <c r="G53" s="29"/>
      <c r="I53" s="29"/>
      <c r="J53" s="261" t="s">
        <v>254</v>
      </c>
      <c r="K53" s="261"/>
      <c r="L53" s="261"/>
      <c r="M53" s="31"/>
      <c r="N53" s="33"/>
      <c r="O53" s="33"/>
      <c r="P53" s="55" t="s">
        <v>138</v>
      </c>
    </row>
  </sheetData>
  <customSheetViews>
    <customSheetView guid="{1998FCB8-1FEB-4076-ACE6-A225EE4366B3}" showPageBreaks="1" printArea="1" hiddenRows="1" view="pageBreakPreview" topLeftCell="A20">
      <selection activeCell="J52" sqref="J52"/>
      <rowBreaks count="1" manualBreakCount="1">
        <brk id="35" max="18" man="1"/>
      </rowBreaks>
      <pageMargins left="0.75" right="0.5" top="0.94" bottom="0.71" header="0.76" footer="0.65"/>
      <printOptions horizontalCentered="1"/>
      <pageSetup paperSize="5" scale="90" orientation="landscape" horizontalDpi="4294967293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36" activePane="bottomRight" state="frozen"/>
      <selection pane="bottomRight" activeCell="R30" sqref="R30"/>
      <pageMargins left="0.75" right="0.5" top="0.94" bottom="0.71" header="0.76" footer="0.6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8" sqref="C18"/>
      <pageMargins left="0.75" right="0.5" top="0.94" bottom="0.71" header="0.76" footer="0.6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 topLeftCell="A22">
      <selection activeCell="L21" sqref="L21"/>
      <rowBreaks count="1" manualBreakCount="1">
        <brk id="35" max="18" man="1"/>
      </rowBreaks>
      <pageMargins left="0.75" right="0.5" top="0.94" bottom="0.71" header="0.76" footer="0.65"/>
      <printOptions horizontalCentered="1"/>
      <pageSetup paperSize="5" scale="90" orientation="landscape" horizontalDpi="4294967293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 topLeftCell="A20">
      <selection activeCell="J52" sqref="J52"/>
      <rowBreaks count="1" manualBreakCount="1">
        <brk id="35" max="18" man="1"/>
      </rowBreaks>
      <pageMargins left="0.75" right="0.5" top="0.94" bottom="0.71" header="0.76" footer="0.65"/>
      <printOptions horizontalCentered="1"/>
      <pageSetup paperSize="5" scale="90" orientation="landscape" horizontalDpi="4294967293" verticalDpi="300" r:id="rId9"/>
      <headerFooter alignWithMargins="0">
        <oddFooter>&amp;C&amp;"Arial Narrow,Regular"&amp;9Page &amp;P of &amp;N</oddFooter>
      </headerFooter>
    </customSheetView>
  </customSheetViews>
  <mergeCells count="33">
    <mergeCell ref="E35:H35"/>
    <mergeCell ref="A3:S3"/>
    <mergeCell ref="A4:S4"/>
    <mergeCell ref="L11:P11"/>
    <mergeCell ref="A13:C13"/>
    <mergeCell ref="E13:H13"/>
    <mergeCell ref="P12:P14"/>
    <mergeCell ref="E24:H24"/>
    <mergeCell ref="E32:H32"/>
    <mergeCell ref="E34:H34"/>
    <mergeCell ref="J48:L48"/>
    <mergeCell ref="J52:L52"/>
    <mergeCell ref="J53:L53"/>
    <mergeCell ref="A15:C15"/>
    <mergeCell ref="E15:H15"/>
    <mergeCell ref="E17:H17"/>
    <mergeCell ref="E26:H26"/>
    <mergeCell ref="E43:H43"/>
    <mergeCell ref="E20:H20"/>
    <mergeCell ref="E21:H21"/>
    <mergeCell ref="E19:H19"/>
    <mergeCell ref="E22:H22"/>
    <mergeCell ref="E23:H23"/>
    <mergeCell ref="E28:H28"/>
    <mergeCell ref="E29:H29"/>
    <mergeCell ref="E41:H41"/>
    <mergeCell ref="E44:H44"/>
    <mergeCell ref="E45:H45"/>
    <mergeCell ref="E36:H36"/>
    <mergeCell ref="E37:H37"/>
    <mergeCell ref="E38:H38"/>
    <mergeCell ref="E39:H39"/>
    <mergeCell ref="E40:H40"/>
  </mergeCells>
  <phoneticPr fontId="14" type="noConversion"/>
  <printOptions horizontalCentered="1"/>
  <pageMargins left="0.75" right="0.5" top="0.75" bottom="0.75" header="0.76" footer="0.65"/>
  <pageSetup paperSize="5" scale="90" orientation="landscape" horizontalDpi="4294967293" verticalDpi="300" r:id="rId10"/>
  <headerFooter alignWithMargins="0">
    <oddFooter>&amp;C&amp;"Arial Narrow,Regular"&amp;9Page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3"/>
  <sheetViews>
    <sheetView view="pageBreakPreview" zoomScaleNormal="85" zoomScaleSheetLayoutView="100" workbookViewId="0">
      <pane xSplit="1" ySplit="15" topLeftCell="B53" activePane="bottomRight" state="frozen"/>
      <selection pane="topRight" activeCell="B1" sqref="B1"/>
      <selection pane="bottomLeft" activeCell="A16" sqref="A16"/>
      <selection pane="bottomRight" activeCell="Q54" sqref="Q54"/>
    </sheetView>
  </sheetViews>
  <sheetFormatPr defaultColWidth="8.88671875" defaultRowHeight="12.75" x14ac:dyDescent="0.2"/>
  <cols>
    <col min="1" max="1" width="16.6640625" style="7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1.6640625" style="1" bestFit="1" customWidth="1"/>
    <col min="21" max="16384" width="8.88671875" style="1"/>
  </cols>
  <sheetData>
    <row r="1" spans="1:19" ht="15" customHeight="1" x14ac:dyDescent="0.2">
      <c r="A1" s="198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199" t="s">
        <v>117</v>
      </c>
      <c r="B6" s="2" t="s">
        <v>112</v>
      </c>
      <c r="C6" s="66" t="s">
        <v>223</v>
      </c>
      <c r="H6" s="3"/>
      <c r="I6" s="3"/>
      <c r="R6" s="71"/>
    </row>
    <row r="7" spans="1:19" ht="15" customHeight="1" x14ac:dyDescent="0.2">
      <c r="A7" s="6" t="s">
        <v>118</v>
      </c>
      <c r="B7" s="2" t="s">
        <v>112</v>
      </c>
      <c r="C7" s="5" t="s">
        <v>211</v>
      </c>
    </row>
    <row r="8" spans="1:19" ht="15" customHeight="1" x14ac:dyDescent="0.2">
      <c r="A8" s="6" t="s">
        <v>119</v>
      </c>
      <c r="B8" s="2" t="s">
        <v>112</v>
      </c>
      <c r="C8" s="5" t="s">
        <v>239</v>
      </c>
    </row>
    <row r="9" spans="1:19" ht="15" customHeight="1" x14ac:dyDescent="0.2">
      <c r="A9" s="6" t="s">
        <v>120</v>
      </c>
      <c r="B9" s="2" t="s">
        <v>112</v>
      </c>
      <c r="C9" s="6" t="s">
        <v>240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0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191"/>
      <c r="B14" s="104"/>
      <c r="C14" s="104"/>
      <c r="D14" s="9"/>
      <c r="E14" s="104"/>
      <c r="F14" s="104"/>
      <c r="G14" s="104"/>
      <c r="H14" s="10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2.75" customHeight="1" x14ac:dyDescent="0.2">
      <c r="B17" s="11"/>
      <c r="C17" s="11"/>
    </row>
    <row r="18" spans="1:18" s="7" customFormat="1" ht="30" customHeight="1" x14ac:dyDescent="0.2">
      <c r="A18" s="295" t="s">
        <v>835</v>
      </c>
      <c r="B18" s="295"/>
      <c r="C18" s="295"/>
      <c r="E18" s="289" t="s">
        <v>831</v>
      </c>
      <c r="F18" s="289"/>
      <c r="G18" s="289"/>
      <c r="H18" s="289"/>
    </row>
    <row r="19" spans="1:18" s="7" customFormat="1" ht="18" customHeight="1" x14ac:dyDescent="0.2">
      <c r="A19" s="185" t="s">
        <v>836</v>
      </c>
      <c r="B19" s="23"/>
      <c r="C19" s="23"/>
      <c r="E19" s="253"/>
      <c r="F19" s="253"/>
      <c r="G19" s="253"/>
      <c r="H19" s="253"/>
      <c r="N19" s="34"/>
    </row>
    <row r="20" spans="1:18" s="7" customFormat="1" ht="18" customHeight="1" x14ac:dyDescent="0.2">
      <c r="A20" s="62" t="s">
        <v>189</v>
      </c>
      <c r="B20" s="23"/>
      <c r="C20" s="23"/>
      <c r="E20" s="253"/>
      <c r="F20" s="253"/>
      <c r="G20" s="253"/>
      <c r="H20" s="253"/>
      <c r="N20" s="34"/>
    </row>
    <row r="21" spans="1:18" s="7" customFormat="1" ht="15" customHeight="1" x14ac:dyDescent="0.2">
      <c r="A21" s="31" t="s">
        <v>233</v>
      </c>
      <c r="B21" s="121"/>
      <c r="C21" s="121"/>
      <c r="D21" s="86"/>
      <c r="E21" s="261" t="s">
        <v>761</v>
      </c>
      <c r="F21" s="261"/>
      <c r="G21" s="261"/>
      <c r="H21" s="261"/>
      <c r="L21" s="34">
        <v>1087554.6599999999</v>
      </c>
      <c r="N21" s="34">
        <f>P21-L21</f>
        <v>62445.340000000084</v>
      </c>
      <c r="P21" s="7">
        <v>1150000</v>
      </c>
    </row>
    <row r="22" spans="1:18" s="7" customFormat="1" ht="15" customHeight="1" x14ac:dyDescent="0.2">
      <c r="A22" s="31" t="s">
        <v>229</v>
      </c>
      <c r="B22" s="97"/>
      <c r="C22" s="97"/>
      <c r="E22" s="261" t="s">
        <v>757</v>
      </c>
      <c r="F22" s="261"/>
      <c r="G22" s="261"/>
      <c r="H22" s="261"/>
      <c r="L22" s="34"/>
      <c r="N22" s="34"/>
      <c r="R22" s="7">
        <v>6100000</v>
      </c>
    </row>
    <row r="23" spans="1:18" s="7" customFormat="1" ht="15" customHeight="1" x14ac:dyDescent="0.2">
      <c r="A23" s="31" t="s">
        <v>228</v>
      </c>
      <c r="B23" s="97"/>
      <c r="C23" s="97"/>
      <c r="E23" s="261" t="s">
        <v>759</v>
      </c>
      <c r="F23" s="261"/>
      <c r="G23" s="261"/>
      <c r="H23" s="261"/>
      <c r="L23" s="34"/>
      <c r="N23" s="34"/>
      <c r="R23" s="7">
        <v>27000000</v>
      </c>
    </row>
    <row r="24" spans="1:18" s="7" customFormat="1" ht="15" customHeight="1" x14ac:dyDescent="0.2">
      <c r="A24" s="31" t="s">
        <v>94</v>
      </c>
      <c r="B24" s="102"/>
      <c r="C24" s="102"/>
      <c r="E24" s="261" t="s">
        <v>717</v>
      </c>
      <c r="F24" s="261"/>
      <c r="G24" s="261"/>
      <c r="H24" s="261"/>
      <c r="L24" s="34"/>
      <c r="N24" s="34"/>
      <c r="R24" s="7">
        <v>5400000</v>
      </c>
    </row>
    <row r="25" spans="1:18" s="7" customFormat="1" ht="12.75" customHeight="1" x14ac:dyDescent="0.2">
      <c r="A25" s="75"/>
      <c r="B25" s="97"/>
      <c r="C25" s="97"/>
      <c r="E25" s="98"/>
      <c r="F25" s="113"/>
      <c r="G25" s="127"/>
      <c r="H25" s="100"/>
      <c r="N25" s="34"/>
    </row>
    <row r="26" spans="1:18" s="7" customFormat="1" ht="30" customHeight="1" x14ac:dyDescent="0.2">
      <c r="A26" s="296" t="s">
        <v>834</v>
      </c>
      <c r="B26" s="296"/>
      <c r="C26" s="296"/>
      <c r="E26" s="289" t="s">
        <v>839</v>
      </c>
      <c r="F26" s="289"/>
      <c r="G26" s="289"/>
      <c r="H26" s="289"/>
    </row>
    <row r="27" spans="1:18" s="7" customFormat="1" ht="6" customHeight="1" x14ac:dyDescent="0.2">
      <c r="A27" s="185"/>
      <c r="B27" s="23"/>
      <c r="C27" s="23"/>
      <c r="E27" s="253"/>
      <c r="F27" s="253"/>
      <c r="G27" s="253"/>
      <c r="H27" s="253"/>
      <c r="N27" s="34"/>
    </row>
    <row r="28" spans="1:18" s="7" customFormat="1" ht="18" customHeight="1" x14ac:dyDescent="0.2">
      <c r="A28" s="62" t="s">
        <v>189</v>
      </c>
      <c r="B28" s="23"/>
      <c r="C28" s="23"/>
      <c r="E28" s="253"/>
      <c r="F28" s="253"/>
      <c r="G28" s="253"/>
      <c r="H28" s="253"/>
      <c r="N28" s="34"/>
    </row>
    <row r="29" spans="1:18" s="7" customFormat="1" ht="15" customHeight="1" x14ac:dyDescent="0.2">
      <c r="A29" s="31" t="s">
        <v>284</v>
      </c>
      <c r="B29" s="121"/>
      <c r="C29" s="121"/>
      <c r="D29" s="86"/>
      <c r="E29" s="261" t="s">
        <v>763</v>
      </c>
      <c r="F29" s="261"/>
      <c r="G29" s="261"/>
      <c r="H29" s="261"/>
      <c r="J29" s="7">
        <v>8115874.1100000003</v>
      </c>
      <c r="L29" s="34"/>
      <c r="N29" s="34"/>
      <c r="R29" s="7">
        <v>500000000</v>
      </c>
    </row>
    <row r="30" spans="1:18" s="7" customFormat="1" ht="15" customHeight="1" x14ac:dyDescent="0.2">
      <c r="A30" s="31" t="s">
        <v>176</v>
      </c>
      <c r="B30" s="121"/>
      <c r="C30" s="121"/>
      <c r="D30" s="86"/>
      <c r="E30" s="261" t="s">
        <v>764</v>
      </c>
      <c r="F30" s="261"/>
      <c r="G30" s="261"/>
      <c r="H30" s="261"/>
      <c r="J30" s="7">
        <v>916000</v>
      </c>
      <c r="L30" s="34"/>
      <c r="N30" s="34">
        <f t="shared" ref="N30" si="0">P30-L30</f>
        <v>51500000</v>
      </c>
      <c r="P30" s="7">
        <v>51500000</v>
      </c>
    </row>
    <row r="31" spans="1:18" s="7" customFormat="1" ht="12.75" customHeight="1" x14ac:dyDescent="0.2">
      <c r="A31" s="75"/>
      <c r="B31" s="97"/>
      <c r="C31" s="97"/>
      <c r="E31" s="98"/>
      <c r="F31" s="113"/>
      <c r="G31" s="127"/>
      <c r="H31" s="100"/>
      <c r="N31" s="34"/>
    </row>
    <row r="32" spans="1:18" s="7" customFormat="1" ht="30" customHeight="1" x14ac:dyDescent="0.2">
      <c r="A32" s="296" t="s">
        <v>842</v>
      </c>
      <c r="B32" s="296"/>
      <c r="C32" s="296"/>
      <c r="E32" s="289" t="s">
        <v>808</v>
      </c>
      <c r="F32" s="289"/>
      <c r="G32" s="289"/>
      <c r="H32" s="289"/>
    </row>
    <row r="33" spans="1:20" s="7" customFormat="1" ht="6" customHeight="1" x14ac:dyDescent="0.2">
      <c r="A33" s="185"/>
      <c r="B33" s="23"/>
      <c r="C33" s="23"/>
      <c r="E33" s="253"/>
      <c r="F33" s="253"/>
      <c r="G33" s="253"/>
      <c r="H33" s="253"/>
      <c r="N33" s="34"/>
    </row>
    <row r="34" spans="1:20" s="7" customFormat="1" ht="30.95" customHeight="1" x14ac:dyDescent="0.2">
      <c r="A34" s="295" t="s">
        <v>791</v>
      </c>
      <c r="B34" s="295"/>
      <c r="C34" s="295"/>
      <c r="E34" s="253"/>
      <c r="F34" s="253"/>
      <c r="G34" s="253"/>
      <c r="H34" s="253"/>
      <c r="N34" s="34"/>
    </row>
    <row r="35" spans="1:20" s="7" customFormat="1" ht="15" customHeight="1" x14ac:dyDescent="0.2">
      <c r="A35" s="257" t="s">
        <v>149</v>
      </c>
      <c r="B35" s="23"/>
      <c r="C35" s="23"/>
      <c r="E35" s="281" t="s">
        <v>654</v>
      </c>
      <c r="F35" s="281"/>
      <c r="G35" s="281"/>
      <c r="H35" s="281"/>
      <c r="N35" s="34">
        <f t="shared" ref="N35:N36" si="1">P35-L35</f>
        <v>160000000</v>
      </c>
      <c r="P35" s="7">
        <v>160000000</v>
      </c>
    </row>
    <row r="36" spans="1:20" s="7" customFormat="1" ht="15" customHeight="1" x14ac:dyDescent="0.2">
      <c r="A36" s="257" t="s">
        <v>792</v>
      </c>
      <c r="B36" s="23"/>
      <c r="C36" s="23"/>
      <c r="E36" s="281" t="s">
        <v>655</v>
      </c>
      <c r="F36" s="281"/>
      <c r="G36" s="281"/>
      <c r="H36" s="281"/>
      <c r="L36" s="7">
        <v>25670535</v>
      </c>
      <c r="N36" s="34">
        <f t="shared" si="1"/>
        <v>49329465</v>
      </c>
      <c r="P36" s="7">
        <v>75000000</v>
      </c>
    </row>
    <row r="37" spans="1:20" s="7" customFormat="1" ht="6" customHeight="1" x14ac:dyDescent="0.2">
      <c r="A37" s="185"/>
      <c r="B37" s="23"/>
      <c r="C37" s="23"/>
      <c r="E37" s="253"/>
      <c r="F37" s="253"/>
      <c r="G37" s="253"/>
      <c r="H37" s="253"/>
      <c r="N37" s="34"/>
    </row>
    <row r="38" spans="1:20" s="7" customFormat="1" ht="18" customHeight="1" x14ac:dyDescent="0.2">
      <c r="A38" s="62" t="s">
        <v>189</v>
      </c>
      <c r="B38" s="23"/>
      <c r="C38" s="23"/>
      <c r="E38" s="253"/>
      <c r="F38" s="253"/>
      <c r="G38" s="253"/>
      <c r="H38" s="253"/>
      <c r="N38" s="34"/>
    </row>
    <row r="39" spans="1:20" s="7" customFormat="1" ht="15" customHeight="1" x14ac:dyDescent="0.2">
      <c r="A39" s="31" t="s">
        <v>95</v>
      </c>
      <c r="B39" s="121"/>
      <c r="C39" s="121"/>
      <c r="D39" s="86"/>
      <c r="E39" s="281" t="s">
        <v>361</v>
      </c>
      <c r="F39" s="281"/>
      <c r="G39" s="281"/>
      <c r="H39" s="281"/>
      <c r="L39" s="34"/>
      <c r="N39" s="35">
        <f>P39-L39</f>
        <v>405000</v>
      </c>
      <c r="O39" s="258"/>
      <c r="P39" s="258">
        <v>405000</v>
      </c>
    </row>
    <row r="40" spans="1:20" s="7" customFormat="1" ht="15" hidden="1" customHeight="1" x14ac:dyDescent="0.2">
      <c r="A40" s="31" t="s">
        <v>284</v>
      </c>
      <c r="B40" s="121"/>
      <c r="C40" s="121"/>
      <c r="D40" s="86"/>
      <c r="E40" s="281" t="s">
        <v>763</v>
      </c>
      <c r="F40" s="281"/>
      <c r="G40" s="281"/>
      <c r="H40" s="281"/>
      <c r="L40" s="34"/>
      <c r="N40" s="35">
        <f>P40-L40</f>
        <v>0</v>
      </c>
      <c r="O40" s="258"/>
      <c r="P40" s="258"/>
    </row>
    <row r="41" spans="1:20" s="7" customFormat="1" ht="15" customHeight="1" x14ac:dyDescent="0.2">
      <c r="A41" s="115" t="s">
        <v>99</v>
      </c>
      <c r="B41" s="126"/>
      <c r="C41" s="126"/>
      <c r="D41" s="86"/>
      <c r="E41" s="281" t="s">
        <v>486</v>
      </c>
      <c r="F41" s="281"/>
      <c r="G41" s="281"/>
      <c r="H41" s="281"/>
      <c r="L41" s="34"/>
      <c r="N41" s="35">
        <f t="shared" ref="N41:N44" si="2">P41-L41</f>
        <v>125000</v>
      </c>
      <c r="O41" s="258"/>
      <c r="P41" s="258">
        <v>125000</v>
      </c>
    </row>
    <row r="42" spans="1:20" s="7" customFormat="1" ht="15" customHeight="1" x14ac:dyDescent="0.2">
      <c r="A42" s="115" t="s">
        <v>176</v>
      </c>
      <c r="B42" s="121"/>
      <c r="C42" s="121"/>
      <c r="D42" s="86"/>
      <c r="E42" s="281" t="s">
        <v>764</v>
      </c>
      <c r="F42" s="281"/>
      <c r="G42" s="281"/>
      <c r="H42" s="281"/>
      <c r="L42" s="34"/>
      <c r="N42" s="35">
        <f t="shared" si="2"/>
        <v>51500000</v>
      </c>
      <c r="O42" s="258"/>
      <c r="P42" s="258">
        <v>51500000</v>
      </c>
    </row>
    <row r="43" spans="1:20" s="7" customFormat="1" ht="15" customHeight="1" x14ac:dyDescent="0.2">
      <c r="A43" s="115" t="s">
        <v>832</v>
      </c>
      <c r="B43" s="121"/>
      <c r="C43" s="121"/>
      <c r="D43" s="86"/>
      <c r="E43" s="281" t="s">
        <v>365</v>
      </c>
      <c r="F43" s="281"/>
      <c r="G43" s="281"/>
      <c r="H43" s="281"/>
      <c r="L43" s="34"/>
      <c r="N43" s="35">
        <f t="shared" si="2"/>
        <v>27000</v>
      </c>
      <c r="O43" s="258"/>
      <c r="P43" s="258">
        <v>27000</v>
      </c>
      <c r="T43" s="7">
        <f>SUM(J39:J43)</f>
        <v>0</v>
      </c>
    </row>
    <row r="44" spans="1:20" s="7" customFormat="1" ht="15" customHeight="1" x14ac:dyDescent="0.2">
      <c r="A44" s="115" t="s">
        <v>788</v>
      </c>
      <c r="B44" s="97"/>
      <c r="C44" s="97"/>
      <c r="E44" s="281" t="s">
        <v>367</v>
      </c>
      <c r="F44" s="281"/>
      <c r="G44" s="281"/>
      <c r="H44" s="281"/>
      <c r="N44" s="35">
        <f t="shared" si="2"/>
        <v>470000</v>
      </c>
      <c r="O44" s="258"/>
      <c r="P44" s="258">
        <v>470000</v>
      </c>
    </row>
    <row r="45" spans="1:20" s="7" customFormat="1" ht="15" customHeight="1" x14ac:dyDescent="0.2">
      <c r="A45" s="115" t="s">
        <v>106</v>
      </c>
      <c r="B45" s="121"/>
      <c r="C45" s="121"/>
      <c r="D45" s="86"/>
      <c r="E45" s="281" t="s">
        <v>833</v>
      </c>
      <c r="F45" s="281"/>
      <c r="G45" s="281"/>
      <c r="H45" s="281"/>
      <c r="L45" s="34"/>
      <c r="N45" s="35">
        <f t="shared" ref="N45" si="3">P45-L45</f>
        <v>260000</v>
      </c>
      <c r="O45" s="258"/>
      <c r="P45" s="258">
        <v>260000</v>
      </c>
      <c r="T45" s="7">
        <f>SUM(J41:J45)</f>
        <v>0</v>
      </c>
    </row>
    <row r="46" spans="1:20" s="7" customFormat="1" ht="12.75" customHeight="1" x14ac:dyDescent="0.2">
      <c r="A46" s="75"/>
      <c r="B46" s="97"/>
      <c r="C46" s="97"/>
      <c r="E46" s="98"/>
      <c r="F46" s="113"/>
      <c r="G46" s="127"/>
      <c r="H46" s="100"/>
      <c r="N46" s="34"/>
    </row>
    <row r="47" spans="1:20" s="7" customFormat="1" ht="30" customHeight="1" x14ac:dyDescent="0.2">
      <c r="A47" s="294" t="s">
        <v>793</v>
      </c>
      <c r="B47" s="294"/>
      <c r="C47" s="294"/>
      <c r="E47" s="289" t="s">
        <v>247</v>
      </c>
      <c r="F47" s="289"/>
      <c r="G47" s="289"/>
      <c r="H47" s="289"/>
      <c r="N47" s="34"/>
    </row>
    <row r="48" spans="1:20" s="7" customFormat="1" ht="15" customHeight="1" x14ac:dyDescent="0.2">
      <c r="A48" s="115" t="s">
        <v>249</v>
      </c>
      <c r="B48" s="97"/>
      <c r="C48" s="97"/>
      <c r="E48" s="281" t="s">
        <v>756</v>
      </c>
      <c r="F48" s="281"/>
      <c r="G48" s="281"/>
      <c r="H48" s="281"/>
      <c r="J48" s="258">
        <v>39819061.210000001</v>
      </c>
      <c r="K48" s="258"/>
      <c r="L48" s="35"/>
      <c r="M48" s="258"/>
      <c r="N48" s="35"/>
      <c r="O48" s="258"/>
      <c r="P48" s="258"/>
      <c r="T48" s="7">
        <f>SUM(N48:N52)</f>
        <v>8302209.3099999987</v>
      </c>
    </row>
    <row r="49" spans="1:20" s="7" customFormat="1" ht="15" customHeight="1" x14ac:dyDescent="0.2">
      <c r="A49" s="75" t="s">
        <v>229</v>
      </c>
      <c r="B49" s="97"/>
      <c r="C49" s="97"/>
      <c r="E49" s="281" t="s">
        <v>757</v>
      </c>
      <c r="F49" s="281"/>
      <c r="G49" s="281"/>
      <c r="H49" s="281"/>
      <c r="J49" s="258"/>
      <c r="K49" s="258"/>
      <c r="L49" s="35"/>
      <c r="M49" s="258"/>
      <c r="N49" s="35"/>
      <c r="O49" s="258"/>
      <c r="P49" s="258"/>
      <c r="R49" s="7">
        <v>5400000</v>
      </c>
      <c r="T49" s="7">
        <f>SUM(P47:P52)-551041473.22</f>
        <v>-422436223.92000002</v>
      </c>
    </row>
    <row r="50" spans="1:20" s="7" customFormat="1" ht="15" customHeight="1" x14ac:dyDescent="0.2">
      <c r="A50" s="115" t="s">
        <v>230</v>
      </c>
      <c r="B50" s="97"/>
      <c r="C50" s="97"/>
      <c r="E50" s="281" t="s">
        <v>758</v>
      </c>
      <c r="F50" s="281"/>
      <c r="G50" s="281"/>
      <c r="H50" s="281"/>
      <c r="J50" s="258"/>
      <c r="K50" s="258"/>
      <c r="L50" s="35">
        <v>87099537.329999998</v>
      </c>
      <c r="M50" s="258"/>
      <c r="N50" s="35">
        <f>P50-L50</f>
        <v>4109711.9699999988</v>
      </c>
      <c r="O50" s="258"/>
      <c r="P50" s="258">
        <v>91209249.299999997</v>
      </c>
      <c r="R50" s="7">
        <v>25700000</v>
      </c>
    </row>
    <row r="51" spans="1:20" s="7" customFormat="1" ht="15" customHeight="1" x14ac:dyDescent="0.2">
      <c r="A51" s="115" t="s">
        <v>93</v>
      </c>
      <c r="B51" s="97"/>
      <c r="C51" s="97"/>
      <c r="E51" s="281" t="s">
        <v>488</v>
      </c>
      <c r="F51" s="281"/>
      <c r="G51" s="281"/>
      <c r="H51" s="281"/>
      <c r="J51" s="258">
        <v>72326389.239999995</v>
      </c>
      <c r="K51" s="258"/>
      <c r="L51" s="35">
        <v>18277805.41</v>
      </c>
      <c r="M51" s="258"/>
      <c r="N51" s="35">
        <f>P51-L51</f>
        <v>3368194.59</v>
      </c>
      <c r="O51" s="258"/>
      <c r="P51" s="258">
        <v>21646000</v>
      </c>
      <c r="R51" s="7">
        <v>6865000</v>
      </c>
    </row>
    <row r="52" spans="1:20" s="7" customFormat="1" ht="15" customHeight="1" x14ac:dyDescent="0.2">
      <c r="A52" s="115" t="s">
        <v>94</v>
      </c>
      <c r="B52" s="102"/>
      <c r="C52" s="102"/>
      <c r="E52" s="281" t="s">
        <v>717</v>
      </c>
      <c r="F52" s="281"/>
      <c r="G52" s="281"/>
      <c r="H52" s="281"/>
      <c r="J52" s="258"/>
      <c r="K52" s="258"/>
      <c r="L52" s="35">
        <v>14925697.25</v>
      </c>
      <c r="M52" s="258"/>
      <c r="N52" s="35">
        <f>P52-L52</f>
        <v>824302.75</v>
      </c>
      <c r="O52" s="258"/>
      <c r="P52" s="258">
        <v>15750000</v>
      </c>
      <c r="R52" s="7">
        <v>3400000</v>
      </c>
    </row>
    <row r="53" spans="1:20" s="7" customFormat="1" ht="6" customHeight="1" x14ac:dyDescent="0.2">
      <c r="J53" s="114"/>
      <c r="L53" s="114"/>
      <c r="N53" s="114"/>
      <c r="P53" s="114"/>
      <c r="R53" s="114"/>
    </row>
    <row r="54" spans="1:20" s="7" customFormat="1" ht="20.100000000000001" customHeight="1" thickBot="1" x14ac:dyDescent="0.25">
      <c r="A54" s="11" t="s">
        <v>109</v>
      </c>
      <c r="B54" s="26"/>
      <c r="C54" s="26"/>
      <c r="J54" s="27">
        <f>SUM(J19:J53)</f>
        <v>121177324.56</v>
      </c>
      <c r="K54" s="21"/>
      <c r="L54" s="27">
        <f>SUM(L21:L53)</f>
        <v>147061129.64999998</v>
      </c>
      <c r="N54" s="27">
        <f>SUM(N21:N53)</f>
        <v>321981119.65000004</v>
      </c>
      <c r="P54" s="27">
        <f>SUM(P21:P53)</f>
        <v>469042249.30000001</v>
      </c>
      <c r="R54" s="27">
        <f>SUM(R21:R53)</f>
        <v>579865000</v>
      </c>
      <c r="T54" s="7">
        <f>SUM(J48:J52)</f>
        <v>112145450.44999999</v>
      </c>
    </row>
    <row r="55" spans="1:20" s="7" customFormat="1" ht="13.5" thickTop="1" x14ac:dyDescent="0.2">
      <c r="A55" s="29"/>
      <c r="B55" s="29"/>
      <c r="C55" s="29"/>
      <c r="D55" s="32"/>
      <c r="E55" s="29"/>
      <c r="F55" s="29"/>
      <c r="H55" s="33"/>
      <c r="I55" s="33"/>
      <c r="J55" s="33"/>
      <c r="K55" s="33"/>
      <c r="L55" s="33"/>
      <c r="M55" s="33"/>
    </row>
    <row r="56" spans="1:20" s="7" customFormat="1" x14ac:dyDescent="0.2"/>
    <row r="57" spans="1:20" s="7" customFormat="1" x14ac:dyDescent="0.2"/>
    <row r="58" spans="1:20" x14ac:dyDescent="0.2">
      <c r="A58" s="68"/>
      <c r="C58" s="106" t="s">
        <v>844</v>
      </c>
      <c r="D58" s="31"/>
      <c r="E58" s="30"/>
      <c r="G58" s="29"/>
      <c r="I58" s="29"/>
      <c r="J58" s="261" t="s">
        <v>846</v>
      </c>
      <c r="K58" s="261"/>
      <c r="L58" s="261"/>
      <c r="M58" s="42"/>
      <c r="N58" s="44"/>
      <c r="O58" s="44"/>
      <c r="P58" s="43" t="s">
        <v>134</v>
      </c>
    </row>
    <row r="59" spans="1:20" x14ac:dyDescent="0.2">
      <c r="A59" s="45"/>
      <c r="C59" s="105"/>
      <c r="D59" s="31"/>
      <c r="E59" s="46"/>
      <c r="G59" s="29"/>
      <c r="I59" s="29"/>
      <c r="J59" s="106"/>
      <c r="M59" s="106"/>
      <c r="N59" s="34"/>
      <c r="O59" s="34"/>
      <c r="P59" s="46"/>
    </row>
    <row r="60" spans="1:20" x14ac:dyDescent="0.2">
      <c r="A60" s="45"/>
      <c r="C60" s="105"/>
      <c r="D60" s="31"/>
      <c r="E60" s="46"/>
      <c r="G60" s="29"/>
      <c r="I60" s="29"/>
      <c r="J60" s="106"/>
      <c r="M60" s="106"/>
      <c r="N60" s="34"/>
      <c r="O60" s="34"/>
      <c r="P60" s="46"/>
    </row>
    <row r="61" spans="1:20" x14ac:dyDescent="0.2">
      <c r="A61" s="47"/>
      <c r="C61" s="105"/>
      <c r="D61" s="29"/>
      <c r="E61" s="48"/>
      <c r="G61" s="29"/>
      <c r="I61" s="29"/>
      <c r="J61" s="29"/>
      <c r="M61" s="29"/>
      <c r="P61" s="48"/>
    </row>
    <row r="62" spans="1:20" x14ac:dyDescent="0.2">
      <c r="A62" s="69"/>
      <c r="C62" s="110" t="s">
        <v>215</v>
      </c>
      <c r="D62" s="50"/>
      <c r="E62" s="51"/>
      <c r="G62" s="29"/>
      <c r="I62" s="29"/>
      <c r="J62" s="275" t="s">
        <v>271</v>
      </c>
      <c r="K62" s="275"/>
      <c r="L62" s="275"/>
      <c r="M62" s="52"/>
      <c r="N62" s="54"/>
      <c r="O62" s="54"/>
      <c r="P62" s="53" t="s">
        <v>816</v>
      </c>
    </row>
    <row r="63" spans="1:20" x14ac:dyDescent="0.2">
      <c r="A63" s="67"/>
      <c r="C63" s="106" t="s">
        <v>266</v>
      </c>
      <c r="D63" s="29"/>
      <c r="E63" s="30"/>
      <c r="G63" s="29"/>
      <c r="I63" s="29"/>
      <c r="J63" s="261" t="s">
        <v>254</v>
      </c>
      <c r="K63" s="261"/>
      <c r="L63" s="261"/>
      <c r="M63" s="31"/>
      <c r="N63" s="33"/>
      <c r="O63" s="33"/>
      <c r="P63" s="55" t="s">
        <v>138</v>
      </c>
    </row>
  </sheetData>
  <customSheetViews>
    <customSheetView guid="{1998FCB8-1FEB-4076-ACE6-A225EE4366B3}" showPageBreaks="1" printArea="1" hiddenRows="1" view="pageBreakPreview">
      <pane xSplit="1" ySplit="15" topLeftCell="B51" activePane="bottomRight" state="frozen"/>
      <selection pane="bottomRight" activeCell="T47" sqref="T47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24" activePane="bottomRight" state="frozen"/>
      <selection pane="bottomRight" activeCell="N29" sqref="N2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51" activePane="bottomRight" state="frozen"/>
      <selection pane="bottomRight" activeCell="L42" sqref="L42"/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&amp;R&amp;"Arial,Bold"&amp;10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51" activePane="bottomRight" state="frozen"/>
      <selection pane="bottomRight" activeCell="T47" sqref="T47"/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  </oddHeader>
        <oddFooter>&amp;C&amp;"Arial Narrow,Regular"&amp;9Page &amp;P of &amp;N</oddFooter>
      </headerFooter>
    </customSheetView>
  </customSheetViews>
  <mergeCells count="40">
    <mergeCell ref="E36:H36"/>
    <mergeCell ref="E44:H44"/>
    <mergeCell ref="E32:H32"/>
    <mergeCell ref="E26:H26"/>
    <mergeCell ref="E18:H18"/>
    <mergeCell ref="E29:H29"/>
    <mergeCell ref="E30:H30"/>
    <mergeCell ref="E35:H35"/>
    <mergeCell ref="J63:L63"/>
    <mergeCell ref="A15:C15"/>
    <mergeCell ref="E15:H15"/>
    <mergeCell ref="E47:H47"/>
    <mergeCell ref="J58:L58"/>
    <mergeCell ref="J62:L62"/>
    <mergeCell ref="E39:H39"/>
    <mergeCell ref="E40:H40"/>
    <mergeCell ref="E41:H41"/>
    <mergeCell ref="E42:H42"/>
    <mergeCell ref="E43:H43"/>
    <mergeCell ref="E48:H48"/>
    <mergeCell ref="E49:H49"/>
    <mergeCell ref="E50:H50"/>
    <mergeCell ref="E51:H51"/>
    <mergeCell ref="A32:C32"/>
    <mergeCell ref="A47:C47"/>
    <mergeCell ref="E52:H52"/>
    <mergeCell ref="E45:H45"/>
    <mergeCell ref="A34:C34"/>
    <mergeCell ref="A3:S3"/>
    <mergeCell ref="A4:S4"/>
    <mergeCell ref="L11:P11"/>
    <mergeCell ref="P12:P14"/>
    <mergeCell ref="A13:C13"/>
    <mergeCell ref="E13:H13"/>
    <mergeCell ref="A18:C18"/>
    <mergeCell ref="A26:C26"/>
    <mergeCell ref="E22:H22"/>
    <mergeCell ref="E21:H21"/>
    <mergeCell ref="E23:H23"/>
    <mergeCell ref="E24:H24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9"/>
  <headerFooter alignWithMargins="0">
    <oddHeader xml:space="preserve">&amp;R&amp;"Arial,Bold"&amp;10       </oddHeader>
    <oddFooter>&amp;C&amp;"Arial Narrow,Regular"&amp;9Page &amp;P of &amp;N</oddFooter>
  </headerFooter>
  <rowBreaks count="2" manualBreakCount="2">
    <brk id="31" max="18" man="1"/>
    <brk id="53" max="1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5"/>
  <sheetViews>
    <sheetView view="pageBreakPreview" zoomScaleNormal="85" zoomScaleSheetLayoutView="100" workbookViewId="0">
      <pane xSplit="1" ySplit="15" topLeftCell="B19" activePane="bottomRight" state="frozen"/>
      <selection pane="topRight" activeCell="B1" sqref="B1"/>
      <selection pane="bottomLeft" activeCell="A16" sqref="A16"/>
      <selection pane="bottomRight" activeCell="K19" sqref="K19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0.6640625" style="1" bestFit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223</v>
      </c>
      <c r="H6" s="3"/>
      <c r="I6" s="3"/>
      <c r="R6" s="71">
        <v>8918</v>
      </c>
    </row>
    <row r="7" spans="1:19" ht="15" customHeight="1" x14ac:dyDescent="0.2">
      <c r="A7" s="5" t="s">
        <v>118</v>
      </c>
      <c r="B7" s="2" t="s">
        <v>112</v>
      </c>
      <c r="C7" s="5" t="s">
        <v>212</v>
      </c>
    </row>
    <row r="8" spans="1:19" ht="15" customHeight="1" x14ac:dyDescent="0.2">
      <c r="A8" s="5" t="s">
        <v>119</v>
      </c>
      <c r="B8" s="2" t="s">
        <v>112</v>
      </c>
      <c r="C8" s="5" t="s">
        <v>239</v>
      </c>
    </row>
    <row r="9" spans="1:19" ht="15" customHeight="1" x14ac:dyDescent="0.2">
      <c r="A9" s="6" t="s">
        <v>120</v>
      </c>
      <c r="B9" s="2" t="s">
        <v>112</v>
      </c>
      <c r="C9" s="6" t="s">
        <v>240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05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131"/>
      <c r="B14" s="131"/>
      <c r="C14" s="131"/>
      <c r="D14" s="9"/>
      <c r="E14" s="131"/>
      <c r="F14" s="131"/>
      <c r="G14" s="131"/>
      <c r="H14" s="131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21" s="7" customFormat="1" ht="18" customHeight="1" x14ac:dyDescent="0.2">
      <c r="A17" s="62" t="s">
        <v>189</v>
      </c>
      <c r="B17" s="11"/>
      <c r="C17" s="11"/>
    </row>
    <row r="18" spans="1:21" s="7" customFormat="1" ht="9.9499999999999993" customHeight="1" x14ac:dyDescent="0.2">
      <c r="A18" s="65"/>
      <c r="B18" s="23"/>
      <c r="C18" s="23"/>
    </row>
    <row r="19" spans="1:21" s="7" customFormat="1" ht="30" customHeight="1" x14ac:dyDescent="0.2">
      <c r="A19" s="297" t="s">
        <v>794</v>
      </c>
      <c r="B19" s="297"/>
      <c r="C19" s="297"/>
      <c r="E19" s="289" t="s">
        <v>241</v>
      </c>
      <c r="F19" s="289"/>
      <c r="G19" s="289"/>
      <c r="H19" s="289"/>
    </row>
    <row r="20" spans="1:21" s="7" customFormat="1" ht="6" customHeight="1" x14ac:dyDescent="0.2">
      <c r="A20" s="73"/>
      <c r="B20" s="97"/>
      <c r="C20" s="97"/>
      <c r="E20" s="292"/>
      <c r="F20" s="292"/>
      <c r="G20" s="292"/>
      <c r="H20" s="292"/>
    </row>
    <row r="21" spans="1:21" s="7" customFormat="1" ht="15" customHeight="1" x14ac:dyDescent="0.2">
      <c r="A21" s="75" t="s">
        <v>177</v>
      </c>
      <c r="B21" s="97"/>
      <c r="C21" s="97"/>
      <c r="E21" s="260" t="s">
        <v>760</v>
      </c>
      <c r="F21" s="260"/>
      <c r="G21" s="260"/>
      <c r="H21" s="260"/>
      <c r="J21" s="7">
        <v>102991721.03</v>
      </c>
      <c r="L21" s="7">
        <v>125176468.56999999</v>
      </c>
      <c r="N21" s="34">
        <f>P21-L21</f>
        <v>56084956.849999994</v>
      </c>
      <c r="P21" s="7">
        <v>181261425.41999999</v>
      </c>
      <c r="R21" s="7">
        <v>260950000</v>
      </c>
    </row>
    <row r="22" spans="1:21" s="7" customFormat="1" ht="15" customHeight="1" x14ac:dyDescent="0.2">
      <c r="A22" s="75" t="s">
        <v>233</v>
      </c>
      <c r="B22" s="97"/>
      <c r="C22" s="101"/>
      <c r="E22" s="260" t="s">
        <v>761</v>
      </c>
      <c r="F22" s="260"/>
      <c r="G22" s="260"/>
      <c r="H22" s="260"/>
      <c r="J22" s="7">
        <v>82330005.150000006</v>
      </c>
      <c r="L22" s="7">
        <v>175662026.78999999</v>
      </c>
      <c r="N22" s="34">
        <f t="shared" ref="N22" si="0">P22-L22</f>
        <v>14961298.49000001</v>
      </c>
      <c r="P22" s="7">
        <v>190623325.28</v>
      </c>
    </row>
    <row r="23" spans="1:21" s="7" customFormat="1" ht="15" customHeight="1" x14ac:dyDescent="0.2">
      <c r="A23" s="75" t="s">
        <v>230</v>
      </c>
      <c r="B23" s="97"/>
      <c r="C23" s="154"/>
      <c r="E23" s="260" t="s">
        <v>758</v>
      </c>
      <c r="F23" s="260"/>
      <c r="G23" s="260"/>
      <c r="H23" s="260"/>
      <c r="J23" s="7">
        <v>65015428.140000001</v>
      </c>
      <c r="L23" s="7">
        <v>5213466.17</v>
      </c>
      <c r="N23" s="34">
        <f>P23-L23</f>
        <v>2786533.83</v>
      </c>
      <c r="P23" s="7">
        <v>8000000</v>
      </c>
      <c r="R23" s="7">
        <v>52600000</v>
      </c>
      <c r="U23" s="7">
        <f>N26-70419091.03</f>
        <v>56561066.790000007</v>
      </c>
    </row>
    <row r="24" spans="1:21" s="7" customFormat="1" ht="15" customHeight="1" x14ac:dyDescent="0.2">
      <c r="A24" s="75" t="s">
        <v>795</v>
      </c>
      <c r="B24" s="97"/>
      <c r="C24" s="97"/>
      <c r="E24" s="260" t="s">
        <v>796</v>
      </c>
      <c r="F24" s="260"/>
      <c r="G24" s="260"/>
      <c r="H24" s="260"/>
      <c r="L24" s="7">
        <v>146852631.34999999</v>
      </c>
      <c r="N24" s="34">
        <f>P24-L24</f>
        <v>53147368.650000006</v>
      </c>
      <c r="P24" s="7">
        <v>200000000</v>
      </c>
    </row>
    <row r="25" spans="1:21" s="7" customFormat="1" ht="6" customHeight="1" x14ac:dyDescent="0.2">
      <c r="J25" s="114"/>
      <c r="L25" s="114"/>
      <c r="N25" s="114"/>
      <c r="P25" s="114"/>
      <c r="R25" s="114"/>
    </row>
    <row r="26" spans="1:21" s="7" customFormat="1" ht="20.100000000000001" customHeight="1" thickBot="1" x14ac:dyDescent="0.25">
      <c r="A26" s="11" t="s">
        <v>109</v>
      </c>
      <c r="B26" s="26"/>
      <c r="C26" s="26"/>
      <c r="J26" s="27">
        <f>SUM(J21:J25)</f>
        <v>250337154.31999999</v>
      </c>
      <c r="K26" s="21"/>
      <c r="L26" s="27">
        <f>SUM(L21:L25)</f>
        <v>452904592.88</v>
      </c>
      <c r="N26" s="27">
        <f>SUM(N21:N25)</f>
        <v>126980157.82000001</v>
      </c>
      <c r="P26" s="27">
        <f>SUM(P21:P25)</f>
        <v>579884750.70000005</v>
      </c>
      <c r="R26" s="27">
        <f>SUM(R21:R25)</f>
        <v>313550000</v>
      </c>
    </row>
    <row r="27" spans="1:21" s="7" customFormat="1" ht="13.5" thickTop="1" x14ac:dyDescent="0.2">
      <c r="A27" s="29"/>
      <c r="B27" s="29"/>
      <c r="C27" s="29"/>
      <c r="D27" s="32"/>
      <c r="E27" s="29"/>
      <c r="F27" s="29"/>
      <c r="H27" s="33"/>
      <c r="I27" s="33"/>
      <c r="J27" s="33"/>
      <c r="K27" s="33"/>
      <c r="L27" s="33"/>
      <c r="M27" s="33"/>
    </row>
    <row r="28" spans="1:21" s="7" customFormat="1" x14ac:dyDescent="0.2"/>
    <row r="29" spans="1:21" s="7" customFormat="1" x14ac:dyDescent="0.2"/>
    <row r="30" spans="1:21" x14ac:dyDescent="0.2">
      <c r="A30" s="68"/>
      <c r="C30" s="106" t="s">
        <v>844</v>
      </c>
      <c r="D30" s="31"/>
      <c r="E30" s="30"/>
      <c r="G30" s="29"/>
      <c r="I30" s="29"/>
      <c r="J30" s="261" t="s">
        <v>846</v>
      </c>
      <c r="K30" s="261"/>
      <c r="L30" s="261"/>
      <c r="M30" s="42"/>
      <c r="N30" s="44"/>
      <c r="O30" s="44"/>
      <c r="P30" s="43" t="s">
        <v>134</v>
      </c>
    </row>
    <row r="31" spans="1:21" x14ac:dyDescent="0.2">
      <c r="A31" s="45"/>
      <c r="C31" s="105"/>
      <c r="D31" s="31"/>
      <c r="E31" s="46"/>
      <c r="G31" s="29"/>
      <c r="I31" s="29"/>
      <c r="J31" s="106"/>
      <c r="M31" s="106"/>
      <c r="N31" s="34"/>
      <c r="O31" s="34"/>
      <c r="P31" s="46"/>
    </row>
    <row r="32" spans="1:21" x14ac:dyDescent="0.2">
      <c r="A32" s="45"/>
      <c r="C32" s="105"/>
      <c r="D32" s="31"/>
      <c r="E32" s="46"/>
      <c r="G32" s="29"/>
      <c r="I32" s="29"/>
      <c r="J32" s="106"/>
      <c r="M32" s="106"/>
      <c r="N32" s="34"/>
      <c r="O32" s="34"/>
      <c r="P32" s="46"/>
    </row>
    <row r="33" spans="1:16" x14ac:dyDescent="0.2">
      <c r="A33" s="47"/>
      <c r="C33" s="105"/>
      <c r="D33" s="29"/>
      <c r="E33" s="48"/>
      <c r="G33" s="29"/>
      <c r="I33" s="29"/>
      <c r="J33" s="29"/>
      <c r="M33" s="29"/>
      <c r="P33" s="48"/>
    </row>
    <row r="34" spans="1:16" x14ac:dyDescent="0.2">
      <c r="A34" s="69"/>
      <c r="C34" s="110" t="s">
        <v>215</v>
      </c>
      <c r="D34" s="50"/>
      <c r="E34" s="51"/>
      <c r="G34" s="29"/>
      <c r="I34" s="29"/>
      <c r="J34" s="275" t="s">
        <v>271</v>
      </c>
      <c r="K34" s="275"/>
      <c r="L34" s="275"/>
      <c r="M34" s="52"/>
      <c r="N34" s="54"/>
      <c r="O34" s="54"/>
      <c r="P34" s="53" t="s">
        <v>816</v>
      </c>
    </row>
    <row r="35" spans="1:16" x14ac:dyDescent="0.2">
      <c r="A35" s="67"/>
      <c r="C35" s="106" t="s">
        <v>266</v>
      </c>
      <c r="D35" s="29"/>
      <c r="E35" s="30"/>
      <c r="G35" s="29"/>
      <c r="I35" s="29"/>
      <c r="J35" s="261" t="s">
        <v>254</v>
      </c>
      <c r="K35" s="261"/>
      <c r="L35" s="261"/>
      <c r="M35" s="31"/>
      <c r="N35" s="33"/>
      <c r="O35" s="33"/>
      <c r="P35" s="55" t="s">
        <v>138</v>
      </c>
    </row>
  </sheetData>
  <customSheetViews>
    <customSheetView guid="{1998FCB8-1FEB-4076-ACE6-A225EE4366B3}" showPageBreaks="1" printArea="1" view="pageBreakPreview">
      <pane xSplit="1" ySplit="15" topLeftCell="B16" activePane="bottomRight" state="frozen"/>
      <selection pane="bottomRight" activeCell="J25" sqref="J25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R21" sqref="R21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view="pageBreakPreview">
      <pane xSplit="1" ySplit="16" topLeftCell="B23" activePane="bottomRight" state="frozen"/>
      <selection pane="bottomRight" activeCell="L22" sqref="L22"/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  <customSheetView guid="{575E8042-A1F4-4988-9C50-0764AD6CB053}" showPageBreaks="1" printArea="1" view="pageBreakPreview">
      <pane xSplit="1" ySplit="15" topLeftCell="B16" activePane="bottomRight" state="frozen"/>
      <selection pane="bottomRight" activeCell="J25" sqref="J25"/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</customSheetViews>
  <mergeCells count="18">
    <mergeCell ref="E23:H23"/>
    <mergeCell ref="E24:H24"/>
    <mergeCell ref="A19:C19"/>
    <mergeCell ref="E19:H19"/>
    <mergeCell ref="J35:L35"/>
    <mergeCell ref="A3:S3"/>
    <mergeCell ref="A4:S4"/>
    <mergeCell ref="L11:P11"/>
    <mergeCell ref="P12:P14"/>
    <mergeCell ref="A13:C13"/>
    <mergeCell ref="E13:H13"/>
    <mergeCell ref="A15:C15"/>
    <mergeCell ref="E15:H15"/>
    <mergeCell ref="E20:H20"/>
    <mergeCell ref="J30:L30"/>
    <mergeCell ref="J34:L34"/>
    <mergeCell ref="E21:H21"/>
    <mergeCell ref="E22:H22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9"/>
  <headerFooter alignWithMargins="0">
    <oddHeader xml:space="preserve">&amp;R&amp;"Arial,Bold"&amp;10             </oddHeader>
    <oddFooter>&amp;C&amp;"Arial Narrow,Regular"&amp;9Page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86"/>
  <sheetViews>
    <sheetView view="pageBreakPreview" zoomScaleNormal="85" zoomScaleSheetLayoutView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E25" sqref="E25:H25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9.886718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300</v>
      </c>
      <c r="H6" s="3"/>
      <c r="I6" s="3"/>
      <c r="R6" s="70">
        <v>1201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301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166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165"/>
      <c r="B14" s="165"/>
      <c r="C14" s="165"/>
      <c r="D14" s="9"/>
      <c r="E14" s="165"/>
      <c r="F14" s="165"/>
      <c r="G14" s="165"/>
      <c r="H14" s="165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75" t="s">
        <v>6</v>
      </c>
      <c r="B18" s="97"/>
      <c r="C18" s="97"/>
      <c r="D18" s="98"/>
      <c r="E18" s="260" t="s">
        <v>312</v>
      </c>
      <c r="F18" s="260"/>
      <c r="G18" s="260"/>
      <c r="H18" s="260"/>
      <c r="I18" s="98"/>
      <c r="J18" s="13">
        <v>2055104.53</v>
      </c>
      <c r="K18" s="13"/>
      <c r="L18" s="34">
        <v>516576</v>
      </c>
      <c r="M18" s="34"/>
      <c r="N18" s="34">
        <f t="shared" ref="N18:N32" si="0">P18-L18</f>
        <v>10448268.5</v>
      </c>
      <c r="O18" s="34"/>
      <c r="P18" s="34">
        <v>10964844.5</v>
      </c>
      <c r="Q18" s="34"/>
      <c r="R18" s="34">
        <v>11347500</v>
      </c>
    </row>
    <row r="19" spans="1:18" s="7" customFormat="1" ht="15" customHeight="1" x14ac:dyDescent="0.2">
      <c r="A19" s="75" t="s">
        <v>11</v>
      </c>
      <c r="B19" s="97"/>
      <c r="C19" s="97"/>
      <c r="D19" s="98"/>
      <c r="E19" s="260" t="s">
        <v>313</v>
      </c>
      <c r="F19" s="260"/>
      <c r="G19" s="260"/>
      <c r="H19" s="260"/>
      <c r="J19" s="13">
        <v>121627.08</v>
      </c>
      <c r="K19" s="13"/>
      <c r="L19" s="34">
        <v>48000</v>
      </c>
      <c r="M19" s="34"/>
      <c r="N19" s="34">
        <f t="shared" si="0"/>
        <v>600000</v>
      </c>
      <c r="O19" s="34"/>
      <c r="P19" s="34">
        <v>648000</v>
      </c>
      <c r="Q19" s="34"/>
      <c r="R19" s="34">
        <v>648000</v>
      </c>
    </row>
    <row r="20" spans="1:18" s="7" customFormat="1" ht="15" customHeight="1" x14ac:dyDescent="0.2">
      <c r="A20" s="75" t="s">
        <v>13</v>
      </c>
      <c r="B20" s="97"/>
      <c r="C20" s="97"/>
      <c r="D20" s="98"/>
      <c r="E20" s="260" t="s">
        <v>314</v>
      </c>
      <c r="F20" s="260"/>
      <c r="G20" s="260"/>
      <c r="H20" s="260"/>
      <c r="J20" s="13">
        <v>37500</v>
      </c>
      <c r="K20" s="13"/>
      <c r="L20" s="34"/>
      <c r="M20" s="34"/>
      <c r="N20" s="34">
        <f t="shared" si="0"/>
        <v>192000</v>
      </c>
      <c r="O20" s="34"/>
      <c r="P20" s="34">
        <v>192000</v>
      </c>
      <c r="Q20" s="34"/>
      <c r="R20" s="34">
        <v>192000</v>
      </c>
    </row>
    <row r="21" spans="1:18" s="7" customFormat="1" ht="15" customHeight="1" x14ac:dyDescent="0.2">
      <c r="A21" s="75" t="s">
        <v>14</v>
      </c>
      <c r="B21" s="97"/>
      <c r="C21" s="97"/>
      <c r="D21" s="98"/>
      <c r="E21" s="260" t="s">
        <v>315</v>
      </c>
      <c r="F21" s="260"/>
      <c r="G21" s="260"/>
      <c r="H21" s="260"/>
      <c r="J21" s="13">
        <v>37500</v>
      </c>
      <c r="K21" s="13"/>
      <c r="L21" s="34"/>
      <c r="M21" s="34"/>
      <c r="N21" s="34">
        <f t="shared" si="0"/>
        <v>192000</v>
      </c>
      <c r="O21" s="34"/>
      <c r="P21" s="34">
        <v>192000</v>
      </c>
      <c r="Q21" s="34"/>
      <c r="R21" s="34">
        <v>115500</v>
      </c>
    </row>
    <row r="22" spans="1:18" s="7" customFormat="1" ht="15" customHeight="1" x14ac:dyDescent="0.2">
      <c r="A22" s="75" t="s">
        <v>16</v>
      </c>
      <c r="B22" s="97"/>
      <c r="C22" s="97"/>
      <c r="D22" s="98"/>
      <c r="E22" s="260" t="s">
        <v>316</v>
      </c>
      <c r="F22" s="260"/>
      <c r="G22" s="260"/>
      <c r="H22" s="260"/>
      <c r="J22" s="13">
        <v>18000</v>
      </c>
      <c r="K22" s="13"/>
      <c r="L22" s="34">
        <v>24000</v>
      </c>
      <c r="M22" s="34"/>
      <c r="N22" s="34">
        <f t="shared" si="0"/>
        <v>138000</v>
      </c>
      <c r="O22" s="34"/>
      <c r="P22" s="34">
        <v>162000</v>
      </c>
      <c r="Q22" s="34"/>
      <c r="R22" s="34">
        <v>162000</v>
      </c>
    </row>
    <row r="23" spans="1:18" s="7" customFormat="1" ht="15" hidden="1" customHeight="1" x14ac:dyDescent="0.2">
      <c r="A23" s="75" t="s">
        <v>22</v>
      </c>
      <c r="B23" s="97"/>
      <c r="C23" s="97"/>
      <c r="D23" s="98"/>
      <c r="E23" s="260" t="s">
        <v>318</v>
      </c>
      <c r="F23" s="260"/>
      <c r="G23" s="260"/>
      <c r="H23" s="260"/>
      <c r="J23" s="13">
        <v>0</v>
      </c>
      <c r="K23" s="13"/>
      <c r="L23" s="34"/>
      <c r="M23" s="34"/>
      <c r="N23" s="34">
        <f>P23-L23</f>
        <v>0</v>
      </c>
      <c r="O23" s="34"/>
      <c r="P23" s="34"/>
      <c r="Q23" s="34"/>
      <c r="R23" s="34"/>
    </row>
    <row r="24" spans="1:18" s="7" customFormat="1" ht="15" customHeight="1" x14ac:dyDescent="0.2">
      <c r="A24" s="75" t="s">
        <v>26</v>
      </c>
      <c r="B24" s="97"/>
      <c r="C24" s="97"/>
      <c r="D24" s="98"/>
      <c r="E24" s="260" t="s">
        <v>320</v>
      </c>
      <c r="F24" s="260"/>
      <c r="G24" s="260"/>
      <c r="H24" s="260"/>
      <c r="J24" s="34">
        <v>121403</v>
      </c>
      <c r="K24" s="34"/>
      <c r="L24" s="34"/>
      <c r="M24" s="34"/>
      <c r="N24" s="34">
        <f t="shared" si="0"/>
        <v>913946</v>
      </c>
      <c r="O24" s="34"/>
      <c r="P24" s="34">
        <v>913946</v>
      </c>
      <c r="Q24" s="34"/>
      <c r="R24" s="34">
        <v>945625</v>
      </c>
    </row>
    <row r="25" spans="1:18" s="7" customFormat="1" ht="15" customHeight="1" x14ac:dyDescent="0.2">
      <c r="A25" s="75" t="s">
        <v>25</v>
      </c>
      <c r="B25" s="97"/>
      <c r="C25" s="97"/>
      <c r="D25" s="98"/>
      <c r="E25" s="260" t="s">
        <v>321</v>
      </c>
      <c r="F25" s="260"/>
      <c r="G25" s="260"/>
      <c r="H25" s="260"/>
      <c r="J25" s="34">
        <v>27000</v>
      </c>
      <c r="K25" s="34"/>
      <c r="L25" s="34"/>
      <c r="M25" s="34"/>
      <c r="N25" s="34">
        <f t="shared" si="0"/>
        <v>135000</v>
      </c>
      <c r="O25" s="34"/>
      <c r="P25" s="34">
        <v>135000</v>
      </c>
      <c r="Q25" s="34"/>
      <c r="R25" s="34">
        <v>135000</v>
      </c>
    </row>
    <row r="26" spans="1:18" s="7" customFormat="1" ht="15" customHeight="1" x14ac:dyDescent="0.2">
      <c r="A26" s="75" t="s">
        <v>139</v>
      </c>
      <c r="B26" s="97"/>
      <c r="C26" s="97"/>
      <c r="D26" s="98"/>
      <c r="E26" s="260" t="s">
        <v>322</v>
      </c>
      <c r="F26" s="260"/>
      <c r="G26" s="260"/>
      <c r="H26" s="260"/>
      <c r="J26" s="13">
        <v>193342</v>
      </c>
      <c r="K26" s="13"/>
      <c r="L26" s="34">
        <v>86096</v>
      </c>
      <c r="M26" s="34"/>
      <c r="N26" s="34">
        <f t="shared" si="0"/>
        <v>827555</v>
      </c>
      <c r="O26" s="34"/>
      <c r="P26" s="34">
        <v>913651</v>
      </c>
      <c r="Q26" s="34"/>
      <c r="R26" s="34">
        <v>945625</v>
      </c>
    </row>
    <row r="27" spans="1:18" s="7" customFormat="1" ht="15" customHeight="1" x14ac:dyDescent="0.2">
      <c r="A27" s="75" t="s">
        <v>248</v>
      </c>
      <c r="B27" s="97"/>
      <c r="C27" s="97"/>
      <c r="D27" s="98"/>
      <c r="E27" s="260" t="s">
        <v>323</v>
      </c>
      <c r="F27" s="260"/>
      <c r="G27" s="260"/>
      <c r="H27" s="260"/>
      <c r="J27" s="34">
        <v>246992.72</v>
      </c>
      <c r="K27" s="34"/>
      <c r="L27" s="34">
        <v>61989.120000000003</v>
      </c>
      <c r="M27" s="34"/>
      <c r="N27" s="34">
        <f t="shared" si="0"/>
        <v>1253792.22</v>
      </c>
      <c r="O27" s="34"/>
      <c r="P27" s="34">
        <v>1315781.3400000001</v>
      </c>
      <c r="Q27" s="34"/>
      <c r="R27" s="34">
        <v>1361700</v>
      </c>
    </row>
    <row r="28" spans="1:18" s="7" customFormat="1" ht="15" customHeight="1" x14ac:dyDescent="0.2">
      <c r="A28" s="75" t="s">
        <v>29</v>
      </c>
      <c r="B28" s="97"/>
      <c r="C28" s="97"/>
      <c r="D28" s="98"/>
      <c r="E28" s="260" t="s">
        <v>324</v>
      </c>
      <c r="F28" s="260"/>
      <c r="G28" s="260"/>
      <c r="H28" s="260"/>
      <c r="J28" s="34">
        <v>6200</v>
      </c>
      <c r="K28" s="34"/>
      <c r="L28" s="34">
        <v>2400</v>
      </c>
      <c r="M28" s="34"/>
      <c r="N28" s="34">
        <f t="shared" si="0"/>
        <v>30000</v>
      </c>
      <c r="O28" s="34"/>
      <c r="P28" s="34">
        <v>32400</v>
      </c>
      <c r="Q28" s="34"/>
      <c r="R28" s="34">
        <v>32400</v>
      </c>
    </row>
    <row r="29" spans="1:18" s="7" customFormat="1" ht="15" customHeight="1" x14ac:dyDescent="0.2">
      <c r="A29" s="75" t="s">
        <v>30</v>
      </c>
      <c r="B29" s="97"/>
      <c r="C29" s="97"/>
      <c r="D29" s="98"/>
      <c r="E29" s="260" t="s">
        <v>325</v>
      </c>
      <c r="F29" s="260"/>
      <c r="G29" s="260"/>
      <c r="H29" s="260"/>
      <c r="J29" s="34">
        <v>25974.05</v>
      </c>
      <c r="K29" s="34"/>
      <c r="L29" s="34">
        <v>10331.58</v>
      </c>
      <c r="M29" s="34"/>
      <c r="N29" s="34">
        <f t="shared" si="0"/>
        <v>199389.31000000003</v>
      </c>
      <c r="O29" s="34"/>
      <c r="P29" s="34">
        <v>209720.89</v>
      </c>
      <c r="Q29" s="34"/>
      <c r="R29" s="34">
        <v>248868.18</v>
      </c>
    </row>
    <row r="30" spans="1:18" s="7" customFormat="1" ht="15" customHeight="1" x14ac:dyDescent="0.2">
      <c r="A30" s="75" t="s">
        <v>31</v>
      </c>
      <c r="B30" s="97"/>
      <c r="C30" s="97"/>
      <c r="D30" s="98"/>
      <c r="E30" s="260" t="s">
        <v>326</v>
      </c>
      <c r="F30" s="260"/>
      <c r="G30" s="260"/>
      <c r="H30" s="260"/>
      <c r="J30" s="34">
        <v>6094.87</v>
      </c>
      <c r="K30" s="34"/>
      <c r="L30" s="34">
        <v>2400</v>
      </c>
      <c r="M30" s="34"/>
      <c r="N30" s="34">
        <f t="shared" si="0"/>
        <v>30000</v>
      </c>
      <c r="O30" s="34"/>
      <c r="P30" s="34">
        <v>32400</v>
      </c>
      <c r="Q30" s="34"/>
      <c r="R30" s="34">
        <v>32400</v>
      </c>
    </row>
    <row r="31" spans="1:18" s="7" customFormat="1" ht="15" customHeight="1" x14ac:dyDescent="0.2">
      <c r="A31" s="75" t="s">
        <v>32</v>
      </c>
      <c r="B31" s="97"/>
      <c r="C31" s="97"/>
      <c r="D31" s="98"/>
      <c r="E31" s="260" t="s">
        <v>327</v>
      </c>
      <c r="F31" s="260"/>
      <c r="G31" s="260"/>
      <c r="H31" s="260"/>
      <c r="J31" s="34">
        <v>188531.64</v>
      </c>
      <c r="K31" s="34"/>
      <c r="L31" s="34"/>
      <c r="M31" s="34"/>
      <c r="N31" s="34">
        <f>P31-L31</f>
        <v>13022.03</v>
      </c>
      <c r="O31" s="34"/>
      <c r="P31" s="34">
        <v>13022.03</v>
      </c>
      <c r="Q31" s="34"/>
      <c r="R31" s="34">
        <v>0</v>
      </c>
    </row>
    <row r="32" spans="1:18" s="7" customFormat="1" ht="15" customHeight="1" x14ac:dyDescent="0.2">
      <c r="A32" s="75" t="s">
        <v>34</v>
      </c>
      <c r="B32" s="97"/>
      <c r="C32" s="97"/>
      <c r="D32" s="98"/>
      <c r="E32" s="260" t="s">
        <v>328</v>
      </c>
      <c r="F32" s="260"/>
      <c r="G32" s="260"/>
      <c r="H32" s="260"/>
      <c r="J32" s="34">
        <v>60000</v>
      </c>
      <c r="K32" s="34"/>
      <c r="L32" s="34"/>
      <c r="M32" s="34"/>
      <c r="N32" s="34">
        <f t="shared" si="0"/>
        <v>140000</v>
      </c>
      <c r="O32" s="34"/>
      <c r="P32" s="34">
        <v>140000</v>
      </c>
      <c r="Q32" s="34"/>
      <c r="R32" s="34">
        <f>27*5000</f>
        <v>135000</v>
      </c>
    </row>
    <row r="33" spans="1:18" s="7" customFormat="1" ht="12.75" hidden="1" customHeight="1" x14ac:dyDescent="0.2">
      <c r="A33" s="75" t="s">
        <v>148</v>
      </c>
      <c r="B33" s="97"/>
      <c r="C33" s="97"/>
      <c r="D33" s="98"/>
      <c r="E33" s="98">
        <v>5</v>
      </c>
      <c r="F33" s="99" t="s">
        <v>7</v>
      </c>
      <c r="G33" s="98" t="s">
        <v>28</v>
      </c>
      <c r="H33" s="98" t="s">
        <v>63</v>
      </c>
      <c r="J33" s="34"/>
      <c r="K33" s="34"/>
      <c r="L33" s="34"/>
      <c r="M33" s="34"/>
      <c r="N33" s="34"/>
      <c r="O33" s="34"/>
      <c r="P33" s="34"/>
      <c r="Q33" s="34"/>
      <c r="R33" s="34"/>
    </row>
    <row r="34" spans="1:18" s="7" customFormat="1" ht="18" customHeight="1" x14ac:dyDescent="0.2">
      <c r="A34" s="58" t="s">
        <v>35</v>
      </c>
      <c r="B34" s="24"/>
      <c r="C34" s="24"/>
      <c r="J34" s="136">
        <f>SUM(J18:J33)</f>
        <v>3145269.89</v>
      </c>
      <c r="K34" s="137"/>
      <c r="L34" s="136">
        <f>SUM(L18:L33)</f>
        <v>751792.7</v>
      </c>
      <c r="M34" s="34"/>
      <c r="N34" s="136">
        <f>SUM(N18:N33)</f>
        <v>15112973.060000001</v>
      </c>
      <c r="O34" s="34"/>
      <c r="P34" s="136">
        <f>SUM(P18:P33)</f>
        <v>15864765.76</v>
      </c>
      <c r="Q34" s="34"/>
      <c r="R34" s="136">
        <f>SUM(R18:R33)</f>
        <v>16301618.18</v>
      </c>
    </row>
    <row r="35" spans="1:18" s="7" customFormat="1" ht="6" customHeight="1" x14ac:dyDescent="0.2">
      <c r="A35" s="17"/>
      <c r="B35" s="17"/>
      <c r="C35" s="17"/>
      <c r="J35" s="137"/>
      <c r="K35" s="137"/>
      <c r="L35" s="34"/>
      <c r="M35" s="34"/>
      <c r="N35" s="34"/>
      <c r="O35" s="34"/>
      <c r="P35" s="34"/>
      <c r="Q35" s="34"/>
      <c r="R35" s="34"/>
    </row>
    <row r="36" spans="1:18" s="7" customFormat="1" ht="18" customHeight="1" x14ac:dyDescent="0.2">
      <c r="A36" s="62" t="s">
        <v>187</v>
      </c>
      <c r="B36" s="12"/>
      <c r="C36" s="12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7" customFormat="1" ht="6" customHeight="1" x14ac:dyDescent="0.2">
      <c r="A37" s="62"/>
      <c r="B37" s="12"/>
      <c r="C37" s="12"/>
      <c r="J37" s="34"/>
      <c r="K37" s="34"/>
      <c r="L37" s="34"/>
      <c r="M37" s="34"/>
      <c r="N37" s="34"/>
      <c r="O37" s="34"/>
      <c r="P37" s="34"/>
      <c r="Q37" s="34"/>
      <c r="R37" s="34"/>
    </row>
    <row r="38" spans="1:18" s="7" customFormat="1" ht="15" customHeight="1" x14ac:dyDescent="0.2">
      <c r="A38" s="75" t="s">
        <v>36</v>
      </c>
      <c r="B38" s="97"/>
      <c r="C38" s="97"/>
      <c r="D38" s="98"/>
      <c r="E38" s="260" t="s">
        <v>329</v>
      </c>
      <c r="F38" s="260"/>
      <c r="G38" s="260"/>
      <c r="H38" s="260"/>
      <c r="J38" s="34"/>
      <c r="K38" s="34"/>
      <c r="L38" s="34"/>
      <c r="M38" s="34"/>
      <c r="N38" s="34">
        <f t="shared" ref="N38:N43" si="1">P38-L38</f>
        <v>84000</v>
      </c>
      <c r="O38" s="34"/>
      <c r="P38" s="34">
        <v>84000</v>
      </c>
      <c r="Q38" s="34"/>
      <c r="R38" s="34">
        <v>84000</v>
      </c>
    </row>
    <row r="39" spans="1:18" s="7" customFormat="1" ht="15" hidden="1" customHeight="1" x14ac:dyDescent="0.2">
      <c r="A39" s="75" t="s">
        <v>42</v>
      </c>
      <c r="B39" s="97"/>
      <c r="C39" s="97"/>
      <c r="D39" s="98"/>
      <c r="E39" s="98"/>
      <c r="F39" s="99"/>
      <c r="G39" s="98"/>
      <c r="H39" s="98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7" customFormat="1" ht="15" hidden="1" customHeight="1" x14ac:dyDescent="0.2">
      <c r="A40" s="75" t="s">
        <v>149</v>
      </c>
      <c r="B40" s="97"/>
      <c r="C40" s="97"/>
      <c r="D40" s="98"/>
      <c r="E40" s="98"/>
      <c r="F40" s="99"/>
      <c r="G40" s="98"/>
      <c r="H40" s="98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7" customFormat="1" ht="15" hidden="1" customHeight="1" x14ac:dyDescent="0.2">
      <c r="A41" s="75" t="s">
        <v>302</v>
      </c>
      <c r="B41" s="97"/>
      <c r="C41" s="97"/>
      <c r="D41" s="98"/>
      <c r="E41" s="98"/>
      <c r="F41" s="99"/>
      <c r="G41" s="98"/>
      <c r="H41" s="98"/>
      <c r="J41" s="34"/>
      <c r="K41" s="34"/>
      <c r="L41" s="34"/>
      <c r="M41" s="34"/>
      <c r="N41" s="34"/>
      <c r="O41" s="34"/>
      <c r="P41" s="34"/>
      <c r="Q41" s="34"/>
      <c r="R41" s="34"/>
    </row>
    <row r="42" spans="1:18" s="7" customFormat="1" ht="15" hidden="1" customHeight="1" x14ac:dyDescent="0.2">
      <c r="A42" s="75" t="s">
        <v>47</v>
      </c>
      <c r="B42" s="97"/>
      <c r="C42" s="97"/>
      <c r="D42" s="98"/>
      <c r="E42" s="98"/>
      <c r="F42" s="99"/>
      <c r="G42" s="98"/>
      <c r="H42" s="98"/>
      <c r="J42" s="34"/>
      <c r="K42" s="34"/>
      <c r="L42" s="34"/>
      <c r="M42" s="34"/>
      <c r="N42" s="34"/>
      <c r="O42" s="34"/>
      <c r="P42" s="34"/>
      <c r="Q42" s="34"/>
      <c r="R42" s="34"/>
    </row>
    <row r="43" spans="1:18" s="7" customFormat="1" ht="15" customHeight="1" x14ac:dyDescent="0.2">
      <c r="A43" s="75" t="s">
        <v>43</v>
      </c>
      <c r="B43" s="97"/>
      <c r="C43" s="97"/>
      <c r="D43" s="98"/>
      <c r="E43" s="260" t="s">
        <v>335</v>
      </c>
      <c r="F43" s="260"/>
      <c r="G43" s="260"/>
      <c r="H43" s="260"/>
      <c r="J43" s="35">
        <v>54307.41</v>
      </c>
      <c r="K43" s="35"/>
      <c r="L43" s="34">
        <v>29974.61</v>
      </c>
      <c r="M43" s="34"/>
      <c r="N43" s="34">
        <f t="shared" si="1"/>
        <v>670025.39</v>
      </c>
      <c r="O43" s="34"/>
      <c r="P43" s="34">
        <v>700000</v>
      </c>
      <c r="Q43" s="34"/>
      <c r="R43" s="34">
        <v>761000</v>
      </c>
    </row>
    <row r="44" spans="1:18" s="7" customFormat="1" ht="18" customHeight="1" x14ac:dyDescent="0.2">
      <c r="A44" s="276" t="s">
        <v>190</v>
      </c>
      <c r="B44" s="276"/>
      <c r="C44" s="276"/>
      <c r="J44" s="136">
        <f>SUM(J38:J43)</f>
        <v>54307.41</v>
      </c>
      <c r="K44" s="137"/>
      <c r="L44" s="136">
        <f>SUM(L38:L43)</f>
        <v>29974.61</v>
      </c>
      <c r="M44" s="34"/>
      <c r="N44" s="136">
        <f>SUM(N38:N43)</f>
        <v>754025.39</v>
      </c>
      <c r="O44" s="34"/>
      <c r="P44" s="136">
        <f>SUM(P38:P43)</f>
        <v>784000</v>
      </c>
      <c r="Q44" s="34"/>
      <c r="R44" s="136">
        <f>SUM(R38:R43)</f>
        <v>845000</v>
      </c>
    </row>
    <row r="45" spans="1:18" s="7" customFormat="1" ht="6" customHeight="1" x14ac:dyDescent="0.2">
      <c r="A45" s="19"/>
      <c r="B45" s="19"/>
      <c r="C45" s="19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2" hidden="1" customHeight="1" x14ac:dyDescent="0.2">
      <c r="A46" s="63" t="s">
        <v>188</v>
      </c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2" hidden="1" customHeight="1" x14ac:dyDescent="0.2">
      <c r="A47" s="75" t="s">
        <v>108</v>
      </c>
      <c r="E47" s="98">
        <v>5</v>
      </c>
      <c r="F47" s="99" t="s">
        <v>28</v>
      </c>
      <c r="G47" s="98" t="s">
        <v>7</v>
      </c>
      <c r="H47" s="98" t="s">
        <v>17</v>
      </c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12" hidden="1" customHeight="1" x14ac:dyDescent="0.2">
      <c r="A48" s="75" t="s">
        <v>179</v>
      </c>
      <c r="E48" s="98">
        <v>5</v>
      </c>
      <c r="F48" s="99" t="s">
        <v>28</v>
      </c>
      <c r="G48" s="98" t="s">
        <v>7</v>
      </c>
      <c r="H48" s="98" t="s">
        <v>63</v>
      </c>
      <c r="J48" s="34"/>
      <c r="K48" s="34"/>
      <c r="L48" s="34"/>
      <c r="M48" s="34"/>
      <c r="N48" s="34"/>
      <c r="O48" s="34"/>
      <c r="P48" s="34"/>
      <c r="Q48" s="34"/>
      <c r="R48" s="34"/>
    </row>
    <row r="49" spans="1:18" s="7" customFormat="1" ht="12" hidden="1" customHeight="1" x14ac:dyDescent="0.2">
      <c r="A49" s="75" t="s">
        <v>180</v>
      </c>
      <c r="E49" s="98">
        <v>5</v>
      </c>
      <c r="F49" s="99" t="s">
        <v>28</v>
      </c>
      <c r="G49" s="98" t="s">
        <v>7</v>
      </c>
      <c r="H49" s="100" t="s">
        <v>48</v>
      </c>
      <c r="J49" s="34"/>
      <c r="K49" s="34"/>
      <c r="L49" s="34"/>
      <c r="M49" s="34"/>
      <c r="N49" s="34"/>
      <c r="O49" s="34"/>
      <c r="P49" s="34"/>
      <c r="Q49" s="34"/>
      <c r="R49" s="34"/>
    </row>
    <row r="50" spans="1:18" s="7" customFormat="1" ht="12" hidden="1" customHeight="1" x14ac:dyDescent="0.2">
      <c r="A50" s="75" t="s">
        <v>180</v>
      </c>
      <c r="E50" s="98">
        <v>5</v>
      </c>
      <c r="F50" s="99" t="s">
        <v>28</v>
      </c>
      <c r="G50" s="98" t="s">
        <v>7</v>
      </c>
      <c r="H50" s="100" t="s">
        <v>48</v>
      </c>
      <c r="J50" s="34"/>
      <c r="K50" s="34"/>
      <c r="L50" s="34"/>
      <c r="M50" s="34"/>
      <c r="N50" s="34"/>
      <c r="O50" s="34"/>
      <c r="P50" s="34"/>
      <c r="Q50" s="34"/>
      <c r="R50" s="34"/>
    </row>
    <row r="51" spans="1:18" s="7" customFormat="1" ht="12" hidden="1" customHeight="1" x14ac:dyDescent="0.2">
      <c r="A51" s="75" t="s">
        <v>181</v>
      </c>
      <c r="E51" s="98">
        <v>5</v>
      </c>
      <c r="F51" s="99" t="s">
        <v>28</v>
      </c>
      <c r="G51" s="98" t="s">
        <v>7</v>
      </c>
      <c r="H51" s="98" t="s">
        <v>10</v>
      </c>
      <c r="J51" s="34"/>
      <c r="K51" s="34"/>
      <c r="L51" s="34"/>
      <c r="M51" s="34"/>
      <c r="N51" s="34"/>
      <c r="O51" s="34"/>
      <c r="P51" s="34"/>
      <c r="Q51" s="34"/>
      <c r="R51" s="34"/>
    </row>
    <row r="52" spans="1:18" s="7" customFormat="1" ht="12" hidden="1" customHeight="1" x14ac:dyDescent="0.2">
      <c r="A52" s="75" t="s">
        <v>180</v>
      </c>
      <c r="E52" s="98">
        <v>5</v>
      </c>
      <c r="F52" s="99" t="s">
        <v>28</v>
      </c>
      <c r="G52" s="98" t="s">
        <v>7</v>
      </c>
      <c r="H52" s="100" t="s">
        <v>48</v>
      </c>
      <c r="J52" s="34"/>
      <c r="K52" s="34"/>
      <c r="L52" s="34"/>
      <c r="M52" s="34"/>
      <c r="N52" s="34"/>
      <c r="O52" s="34"/>
      <c r="P52" s="34"/>
      <c r="Q52" s="34"/>
      <c r="R52" s="34"/>
    </row>
    <row r="53" spans="1:18" s="7" customFormat="1" ht="12" hidden="1" customHeight="1" x14ac:dyDescent="0.2">
      <c r="A53" s="75" t="s">
        <v>182</v>
      </c>
      <c r="E53" s="98">
        <v>5</v>
      </c>
      <c r="F53" s="99" t="s">
        <v>28</v>
      </c>
      <c r="G53" s="98" t="s">
        <v>7</v>
      </c>
      <c r="H53" s="98" t="s">
        <v>8</v>
      </c>
      <c r="J53" s="34"/>
      <c r="K53" s="34"/>
      <c r="L53" s="34"/>
      <c r="M53" s="34"/>
      <c r="N53" s="34"/>
      <c r="O53" s="34"/>
      <c r="P53" s="34"/>
      <c r="Q53" s="34"/>
      <c r="R53" s="34"/>
    </row>
    <row r="54" spans="1:18" s="7" customFormat="1" ht="12" hidden="1" customHeight="1" x14ac:dyDescent="0.2">
      <c r="A54" s="75" t="s">
        <v>183</v>
      </c>
      <c r="E54" s="98">
        <v>5</v>
      </c>
      <c r="F54" s="99" t="s">
        <v>28</v>
      </c>
      <c r="G54" s="98" t="s">
        <v>7</v>
      </c>
      <c r="H54" s="98" t="s">
        <v>15</v>
      </c>
      <c r="J54" s="34"/>
      <c r="K54" s="34"/>
      <c r="L54" s="34"/>
      <c r="M54" s="34"/>
      <c r="N54" s="34"/>
      <c r="O54" s="34"/>
      <c r="P54" s="34"/>
      <c r="Q54" s="34"/>
      <c r="R54" s="34"/>
    </row>
    <row r="55" spans="1:18" s="7" customFormat="1" ht="18.95" hidden="1" customHeight="1" x14ac:dyDescent="0.2">
      <c r="A55" s="58" t="s">
        <v>184</v>
      </c>
      <c r="J55" s="145">
        <f>SUM(J47:J54)</f>
        <v>0</v>
      </c>
      <c r="K55" s="146"/>
      <c r="L55" s="145">
        <f>SUM(L47:L54)</f>
        <v>0</v>
      </c>
      <c r="M55" s="146"/>
      <c r="N55" s="145">
        <f>SUM(N47:N54)</f>
        <v>0</v>
      </c>
      <c r="O55" s="146"/>
      <c r="P55" s="145">
        <f>SUM(P47:P54)</f>
        <v>0</v>
      </c>
      <c r="Q55" s="146"/>
      <c r="R55" s="145">
        <f>SUM(R47:R54)</f>
        <v>0</v>
      </c>
    </row>
    <row r="56" spans="1:18" s="7" customFormat="1" ht="6" hidden="1" customHeight="1" x14ac:dyDescent="0.2">
      <c r="J56" s="34"/>
      <c r="K56" s="34"/>
      <c r="L56" s="34"/>
      <c r="M56" s="34"/>
      <c r="N56" s="34"/>
      <c r="O56" s="34"/>
      <c r="P56" s="34"/>
      <c r="Q56" s="34"/>
      <c r="R56" s="34"/>
    </row>
    <row r="57" spans="1:18" s="7" customFormat="1" ht="18" hidden="1" customHeight="1" x14ac:dyDescent="0.2">
      <c r="A57" s="62" t="s">
        <v>189</v>
      </c>
      <c r="B57" s="11"/>
      <c r="C57" s="11"/>
      <c r="J57" s="34"/>
      <c r="K57" s="34"/>
      <c r="L57" s="34"/>
      <c r="M57" s="34"/>
      <c r="N57" s="34"/>
      <c r="O57" s="34"/>
      <c r="P57" s="34"/>
      <c r="Q57" s="34"/>
      <c r="R57" s="34"/>
    </row>
    <row r="58" spans="1:18" s="7" customFormat="1" ht="12.75" hidden="1" customHeight="1" x14ac:dyDescent="0.2">
      <c r="A58" s="64" t="s">
        <v>89</v>
      </c>
      <c r="B58" s="9"/>
      <c r="C58" s="9"/>
      <c r="E58" s="98">
        <v>1</v>
      </c>
      <c r="F58" s="99" t="s">
        <v>12</v>
      </c>
      <c r="G58" s="98" t="s">
        <v>53</v>
      </c>
      <c r="H58" s="100" t="s">
        <v>10</v>
      </c>
      <c r="J58" s="34"/>
      <c r="K58" s="34"/>
      <c r="L58" s="34"/>
      <c r="M58" s="34"/>
      <c r="N58" s="34"/>
      <c r="O58" s="34"/>
      <c r="P58" s="34"/>
      <c r="Q58" s="34"/>
      <c r="R58" s="34"/>
    </row>
    <row r="59" spans="1:18" s="7" customFormat="1" ht="12.75" hidden="1" customHeight="1" x14ac:dyDescent="0.2">
      <c r="A59" s="75" t="s">
        <v>95</v>
      </c>
      <c r="B59" s="102"/>
      <c r="C59" s="102"/>
      <c r="D59" s="99"/>
      <c r="E59" s="260" t="s">
        <v>361</v>
      </c>
      <c r="F59" s="260"/>
      <c r="G59" s="260"/>
      <c r="H59" s="260"/>
      <c r="J59" s="34">
        <v>0</v>
      </c>
      <c r="K59" s="34"/>
      <c r="L59" s="34"/>
      <c r="M59" s="34"/>
      <c r="N59" s="34">
        <f>P59-L59</f>
        <v>0</v>
      </c>
      <c r="O59" s="34"/>
      <c r="P59" s="34"/>
      <c r="Q59" s="34"/>
      <c r="R59" s="34"/>
    </row>
    <row r="60" spans="1:18" s="7" customFormat="1" ht="12.75" hidden="1" customHeight="1" x14ac:dyDescent="0.2">
      <c r="A60" s="75" t="s">
        <v>96</v>
      </c>
      <c r="B60" s="97"/>
      <c r="C60" s="97"/>
      <c r="E60" s="260" t="s">
        <v>367</v>
      </c>
      <c r="F60" s="260"/>
      <c r="G60" s="260"/>
      <c r="H60" s="260"/>
      <c r="J60" s="34">
        <v>0</v>
      </c>
      <c r="K60" s="34"/>
      <c r="L60" s="34"/>
      <c r="M60" s="34"/>
      <c r="N60" s="34">
        <f>P60-L60</f>
        <v>0</v>
      </c>
      <c r="O60" s="34"/>
      <c r="P60" s="34"/>
      <c r="Q60" s="34"/>
      <c r="R60" s="34"/>
    </row>
    <row r="61" spans="1:18" s="7" customFormat="1" ht="12.75" hidden="1" customHeight="1" x14ac:dyDescent="0.2">
      <c r="A61" s="75" t="s">
        <v>265</v>
      </c>
      <c r="B61" s="97"/>
      <c r="C61" s="97"/>
      <c r="E61" s="98">
        <v>1</v>
      </c>
      <c r="F61" s="99" t="s">
        <v>92</v>
      </c>
      <c r="G61" s="98" t="s">
        <v>92</v>
      </c>
      <c r="H61" s="98" t="s">
        <v>8</v>
      </c>
      <c r="J61" s="34"/>
      <c r="K61" s="34"/>
      <c r="L61" s="34"/>
      <c r="M61" s="34"/>
      <c r="N61" s="34"/>
      <c r="O61" s="34"/>
      <c r="P61" s="34"/>
      <c r="Q61" s="34"/>
      <c r="R61" s="34"/>
    </row>
    <row r="62" spans="1:18" s="7" customFormat="1" ht="12.75" hidden="1" customHeight="1" x14ac:dyDescent="0.2">
      <c r="A62" s="75" t="s">
        <v>97</v>
      </c>
      <c r="B62" s="102"/>
      <c r="C62" s="102"/>
      <c r="E62" s="98">
        <v>1</v>
      </c>
      <c r="F62" s="99" t="s">
        <v>92</v>
      </c>
      <c r="G62" s="98" t="s">
        <v>53</v>
      </c>
      <c r="H62" s="98" t="s">
        <v>15</v>
      </c>
      <c r="J62" s="34"/>
      <c r="K62" s="34"/>
      <c r="L62" s="34"/>
      <c r="M62" s="34"/>
      <c r="N62" s="34"/>
      <c r="O62" s="34"/>
      <c r="P62" s="34"/>
      <c r="Q62" s="34"/>
      <c r="R62" s="34"/>
    </row>
    <row r="63" spans="1:18" s="7" customFormat="1" ht="12.75" hidden="1" customHeight="1" x14ac:dyDescent="0.2">
      <c r="A63" s="75" t="s">
        <v>98</v>
      </c>
      <c r="B63" s="102"/>
      <c r="C63" s="102"/>
      <c r="D63" s="99"/>
      <c r="E63" s="98">
        <v>1</v>
      </c>
      <c r="F63" s="99" t="s">
        <v>92</v>
      </c>
      <c r="G63" s="98" t="s">
        <v>92</v>
      </c>
      <c r="H63" s="98" t="s">
        <v>10</v>
      </c>
      <c r="J63" s="34"/>
      <c r="K63" s="34"/>
      <c r="L63" s="34"/>
      <c r="M63" s="34"/>
      <c r="N63" s="34"/>
      <c r="O63" s="34"/>
      <c r="P63" s="34"/>
      <c r="Q63" s="34"/>
      <c r="R63" s="34"/>
    </row>
    <row r="64" spans="1:18" s="7" customFormat="1" ht="12.75" hidden="1" customHeight="1" x14ac:dyDescent="0.2">
      <c r="A64" s="75" t="s">
        <v>99</v>
      </c>
      <c r="B64" s="97"/>
      <c r="C64" s="97"/>
      <c r="E64" s="98">
        <v>1</v>
      </c>
      <c r="F64" s="99" t="s">
        <v>92</v>
      </c>
      <c r="G64" s="98" t="s">
        <v>53</v>
      </c>
      <c r="H64" s="98" t="s">
        <v>19</v>
      </c>
      <c r="J64" s="34"/>
      <c r="K64" s="34"/>
      <c r="L64" s="34"/>
      <c r="M64" s="34"/>
      <c r="N64" s="34"/>
      <c r="O64" s="34"/>
      <c r="P64" s="34"/>
      <c r="Q64" s="34"/>
      <c r="R64" s="34"/>
    </row>
    <row r="65" spans="1:21" s="7" customFormat="1" ht="12.75" hidden="1" customHeight="1" x14ac:dyDescent="0.2">
      <c r="A65" s="75" t="s">
        <v>174</v>
      </c>
      <c r="B65" s="97"/>
      <c r="C65" s="97"/>
      <c r="E65" s="98">
        <v>1</v>
      </c>
      <c r="F65" s="99" t="s">
        <v>92</v>
      </c>
      <c r="G65" s="98" t="s">
        <v>53</v>
      </c>
      <c r="H65" s="98" t="s">
        <v>81</v>
      </c>
      <c r="J65" s="34"/>
      <c r="K65" s="34"/>
      <c r="L65" s="34"/>
      <c r="M65" s="34"/>
      <c r="N65" s="34"/>
      <c r="O65" s="34"/>
      <c r="P65" s="34"/>
      <c r="Q65" s="34"/>
      <c r="R65" s="34"/>
    </row>
    <row r="66" spans="1:21" s="7" customFormat="1" ht="12.75" hidden="1" customHeight="1" x14ac:dyDescent="0.2">
      <c r="A66" s="75" t="s">
        <v>175</v>
      </c>
      <c r="B66" s="97"/>
      <c r="C66" s="97"/>
      <c r="E66" s="98" t="s">
        <v>774</v>
      </c>
      <c r="F66" s="99" t="s">
        <v>92</v>
      </c>
      <c r="G66" s="98" t="s">
        <v>53</v>
      </c>
      <c r="H66" s="98" t="s">
        <v>44</v>
      </c>
      <c r="J66" s="34"/>
      <c r="K66" s="34"/>
      <c r="L66" s="34"/>
      <c r="M66" s="34"/>
      <c r="N66" s="34"/>
      <c r="O66" s="34"/>
      <c r="P66" s="34"/>
      <c r="Q66" s="34"/>
      <c r="R66" s="34"/>
    </row>
    <row r="67" spans="1:21" s="7" customFormat="1" ht="12.75" hidden="1" customHeight="1" x14ac:dyDescent="0.2">
      <c r="A67" s="75" t="s">
        <v>176</v>
      </c>
      <c r="B67" s="97"/>
      <c r="C67" s="97"/>
      <c r="E67" s="260" t="s">
        <v>764</v>
      </c>
      <c r="F67" s="260"/>
      <c r="G67" s="260"/>
      <c r="H67" s="260"/>
      <c r="J67" s="34">
        <v>0</v>
      </c>
      <c r="K67" s="34"/>
      <c r="L67" s="34"/>
      <c r="M67" s="34"/>
      <c r="N67" s="34">
        <f>P67-L67</f>
        <v>0</v>
      </c>
      <c r="O67" s="34"/>
      <c r="P67" s="34"/>
      <c r="Q67" s="34"/>
      <c r="R67" s="34"/>
    </row>
    <row r="68" spans="1:21" s="7" customFormat="1" ht="12.75" hidden="1" customHeight="1" x14ac:dyDescent="0.2">
      <c r="A68" s="75" t="s">
        <v>100</v>
      </c>
      <c r="B68" s="97"/>
      <c r="C68" s="97"/>
      <c r="E68" s="98">
        <v>1</v>
      </c>
      <c r="F68" s="99" t="s">
        <v>92</v>
      </c>
      <c r="G68" s="98" t="s">
        <v>53</v>
      </c>
      <c r="H68" s="98" t="s">
        <v>101</v>
      </c>
      <c r="J68" s="34"/>
      <c r="K68" s="34"/>
      <c r="L68" s="34"/>
      <c r="M68" s="34"/>
      <c r="N68" s="34"/>
      <c r="O68" s="34"/>
      <c r="P68" s="34"/>
      <c r="Q68" s="34"/>
      <c r="R68" s="34"/>
    </row>
    <row r="69" spans="1:21" s="7" customFormat="1" ht="12.75" hidden="1" customHeight="1" x14ac:dyDescent="0.2">
      <c r="A69" s="75" t="s">
        <v>102</v>
      </c>
      <c r="B69" s="97"/>
      <c r="C69" s="97"/>
      <c r="E69" s="98">
        <v>1</v>
      </c>
      <c r="F69" s="99" t="s">
        <v>92</v>
      </c>
      <c r="G69" s="98" t="s">
        <v>53</v>
      </c>
      <c r="H69" s="98" t="s">
        <v>24</v>
      </c>
      <c r="J69" s="34"/>
      <c r="K69" s="34"/>
      <c r="L69" s="34"/>
      <c r="M69" s="34"/>
      <c r="N69" s="34"/>
      <c r="O69" s="34"/>
      <c r="P69" s="34"/>
      <c r="Q69" s="34"/>
      <c r="R69" s="34"/>
    </row>
    <row r="70" spans="1:21" s="7" customFormat="1" ht="12.75" hidden="1" customHeight="1" x14ac:dyDescent="0.2">
      <c r="A70" s="75" t="s">
        <v>103</v>
      </c>
      <c r="B70" s="97"/>
      <c r="C70" s="97"/>
      <c r="E70" s="98">
        <v>1</v>
      </c>
      <c r="F70" s="99" t="s">
        <v>92</v>
      </c>
      <c r="G70" s="98" t="s">
        <v>53</v>
      </c>
      <c r="H70" s="98" t="s">
        <v>27</v>
      </c>
      <c r="J70" s="34"/>
      <c r="K70" s="34"/>
      <c r="L70" s="34"/>
      <c r="M70" s="34"/>
      <c r="N70" s="34"/>
      <c r="O70" s="34"/>
      <c r="P70" s="34"/>
      <c r="Q70" s="34"/>
      <c r="R70" s="34"/>
    </row>
    <row r="71" spans="1:21" s="7" customFormat="1" ht="12.75" hidden="1" customHeight="1" x14ac:dyDescent="0.2">
      <c r="A71" s="75" t="s">
        <v>104</v>
      </c>
      <c r="B71" s="97"/>
      <c r="C71" s="97"/>
      <c r="D71" s="99"/>
      <c r="E71" s="98">
        <v>1</v>
      </c>
      <c r="F71" s="99" t="s">
        <v>92</v>
      </c>
      <c r="G71" s="98" t="s">
        <v>53</v>
      </c>
      <c r="H71" s="100" t="s">
        <v>48</v>
      </c>
      <c r="J71" s="34"/>
      <c r="K71" s="34"/>
      <c r="L71" s="34"/>
      <c r="M71" s="34"/>
      <c r="N71" s="34"/>
      <c r="O71" s="34"/>
      <c r="P71" s="34"/>
      <c r="Q71" s="34"/>
      <c r="R71" s="34"/>
    </row>
    <row r="72" spans="1:21" s="7" customFormat="1" ht="12.75" hidden="1" customHeight="1" x14ac:dyDescent="0.2">
      <c r="A72" s="75" t="s">
        <v>105</v>
      </c>
      <c r="B72" s="97"/>
      <c r="C72" s="97"/>
      <c r="D72" s="99"/>
      <c r="E72" s="98">
        <v>1</v>
      </c>
      <c r="F72" s="99" t="s">
        <v>92</v>
      </c>
      <c r="G72" s="98" t="s">
        <v>66</v>
      </c>
      <c r="H72" s="98" t="s">
        <v>8</v>
      </c>
      <c r="J72" s="34"/>
      <c r="K72" s="34"/>
      <c r="L72" s="34"/>
      <c r="M72" s="34"/>
      <c r="N72" s="34"/>
      <c r="O72" s="34"/>
      <c r="P72" s="34"/>
      <c r="Q72" s="34"/>
      <c r="R72" s="34"/>
    </row>
    <row r="73" spans="1:21" s="7" customFormat="1" ht="12.75" hidden="1" customHeight="1" x14ac:dyDescent="0.2">
      <c r="A73" s="75" t="s">
        <v>106</v>
      </c>
      <c r="B73" s="97"/>
      <c r="C73" s="97"/>
      <c r="D73" s="99"/>
      <c r="E73" s="260" t="s">
        <v>603</v>
      </c>
      <c r="F73" s="260"/>
      <c r="G73" s="260"/>
      <c r="H73" s="260"/>
      <c r="J73" s="34">
        <v>0</v>
      </c>
      <c r="K73" s="34"/>
      <c r="L73" s="34"/>
      <c r="M73" s="34"/>
      <c r="N73" s="34">
        <f>P73-L73</f>
        <v>0</v>
      </c>
      <c r="O73" s="34"/>
      <c r="P73" s="34"/>
      <c r="Q73" s="34"/>
      <c r="R73" s="34"/>
    </row>
    <row r="74" spans="1:21" s="7" customFormat="1" ht="12.75" hidden="1" customHeight="1" x14ac:dyDescent="0.2">
      <c r="A74" s="75" t="s">
        <v>177</v>
      </c>
      <c r="B74" s="97"/>
      <c r="C74" s="97"/>
      <c r="D74" s="99"/>
      <c r="E74" s="98">
        <v>1</v>
      </c>
      <c r="F74" s="99" t="s">
        <v>92</v>
      </c>
      <c r="G74" s="98" t="s">
        <v>28</v>
      </c>
      <c r="H74" s="98" t="s">
        <v>8</v>
      </c>
      <c r="J74" s="34"/>
      <c r="K74" s="34"/>
      <c r="L74" s="34"/>
      <c r="M74" s="34"/>
      <c r="N74" s="34"/>
      <c r="O74" s="34"/>
      <c r="P74" s="34"/>
      <c r="Q74" s="34"/>
      <c r="R74" s="34"/>
    </row>
    <row r="75" spans="1:21" s="7" customFormat="1" ht="12.75" hidden="1" customHeight="1" x14ac:dyDescent="0.2">
      <c r="A75" s="75" t="s">
        <v>178</v>
      </c>
      <c r="B75" s="97"/>
      <c r="C75" s="97"/>
      <c r="D75" s="99"/>
      <c r="E75" s="98">
        <v>1</v>
      </c>
      <c r="F75" s="99" t="s">
        <v>92</v>
      </c>
      <c r="G75" s="98" t="s">
        <v>28</v>
      </c>
      <c r="H75" s="98" t="s">
        <v>44</v>
      </c>
      <c r="J75" s="34"/>
      <c r="K75" s="34"/>
      <c r="L75" s="34"/>
      <c r="M75" s="34"/>
      <c r="N75" s="34"/>
      <c r="O75" s="34"/>
      <c r="P75" s="34"/>
      <c r="Q75" s="34"/>
      <c r="R75" s="34"/>
    </row>
    <row r="76" spans="1:21" s="25" customFormat="1" ht="18.95" hidden="1" customHeight="1" x14ac:dyDescent="0.2">
      <c r="A76" s="58" t="s">
        <v>107</v>
      </c>
      <c r="B76" s="24"/>
      <c r="C76" s="24"/>
      <c r="J76" s="20">
        <f>SUM(J59:J75)</f>
        <v>0</v>
      </c>
      <c r="K76" s="21"/>
      <c r="L76" s="20">
        <f>SUM(L59:L75)</f>
        <v>0</v>
      </c>
      <c r="M76" s="146"/>
      <c r="N76" s="20">
        <f>SUM(N59:N71)</f>
        <v>0</v>
      </c>
      <c r="O76" s="146"/>
      <c r="P76" s="20">
        <f>SUM(P59:P75)</f>
        <v>0</v>
      </c>
      <c r="Q76" s="146"/>
      <c r="R76" s="20">
        <f>SUM(R59:R75)</f>
        <v>0</v>
      </c>
    </row>
    <row r="77" spans="1:21" s="7" customFormat="1" ht="20.100000000000001" customHeight="1" thickBot="1" x14ac:dyDescent="0.25">
      <c r="A77" s="11" t="s">
        <v>109</v>
      </c>
      <c r="B77" s="26"/>
      <c r="C77" s="26"/>
      <c r="J77" s="27">
        <f>J34+J44+J55+J76</f>
        <v>3199577.3000000003</v>
      </c>
      <c r="K77" s="21"/>
      <c r="L77" s="27">
        <f>L34+L44+L55+L76</f>
        <v>781767.30999999994</v>
      </c>
      <c r="M77" s="34"/>
      <c r="N77" s="27">
        <f>N34+N44+N55+N76</f>
        <v>15866998.450000001</v>
      </c>
      <c r="O77" s="34"/>
      <c r="P77" s="27">
        <f>P34+P44+P55+P76</f>
        <v>16648765.76</v>
      </c>
      <c r="Q77" s="34"/>
      <c r="R77" s="27">
        <f>R34+R44+R76</f>
        <v>17146618.18</v>
      </c>
      <c r="U77" s="7">
        <f>N77-21000</f>
        <v>15845998.450000001</v>
      </c>
    </row>
    <row r="78" spans="1:21" s="7" customFormat="1" ht="13.5" thickTop="1" x14ac:dyDescent="0.2">
      <c r="A78" s="29"/>
      <c r="B78" s="29"/>
      <c r="C78" s="29"/>
      <c r="D78" s="32"/>
      <c r="E78" s="29"/>
      <c r="F78" s="29"/>
      <c r="H78" s="33"/>
      <c r="I78" s="33"/>
      <c r="J78" s="33"/>
      <c r="K78" s="33"/>
      <c r="L78" s="33"/>
      <c r="M78" s="33"/>
    </row>
    <row r="79" spans="1:21" s="7" customFormat="1" x14ac:dyDescent="0.2"/>
    <row r="80" spans="1:21" s="7" customFormat="1" x14ac:dyDescent="0.2"/>
    <row r="81" spans="1:18" x14ac:dyDescent="0.2">
      <c r="A81" s="261" t="s">
        <v>844</v>
      </c>
      <c r="B81" s="261"/>
      <c r="C81" s="261"/>
      <c r="D81" s="31"/>
      <c r="E81" s="30"/>
      <c r="G81" s="29"/>
      <c r="I81" s="29"/>
      <c r="J81" s="261" t="s">
        <v>846</v>
      </c>
      <c r="K81" s="261"/>
      <c r="L81" s="261"/>
      <c r="M81" s="42"/>
      <c r="N81" s="44"/>
      <c r="O81" s="44"/>
      <c r="P81" s="263" t="s">
        <v>134</v>
      </c>
      <c r="Q81" s="263"/>
      <c r="R81" s="263"/>
    </row>
    <row r="82" spans="1:18" x14ac:dyDescent="0.2">
      <c r="A82" s="167"/>
      <c r="B82" s="167"/>
      <c r="C82" s="167"/>
      <c r="D82" s="31"/>
      <c r="E82" s="30"/>
      <c r="G82" s="29"/>
      <c r="I82" s="29"/>
      <c r="J82" s="167"/>
      <c r="K82" s="167"/>
      <c r="L82" s="167"/>
      <c r="M82" s="42"/>
      <c r="N82" s="44"/>
      <c r="O82" s="44"/>
      <c r="P82" s="164"/>
      <c r="Q82" s="164"/>
      <c r="R82" s="164"/>
    </row>
    <row r="83" spans="1:18" x14ac:dyDescent="0.2">
      <c r="A83" s="45"/>
      <c r="D83" s="31"/>
      <c r="E83" s="46"/>
      <c r="G83" s="29"/>
      <c r="I83" s="29"/>
      <c r="J83" s="167"/>
      <c r="M83" s="167"/>
      <c r="N83" s="34"/>
      <c r="O83" s="34"/>
      <c r="P83" s="46"/>
    </row>
    <row r="84" spans="1:18" x14ac:dyDescent="0.2">
      <c r="A84" s="47"/>
      <c r="D84" s="29"/>
      <c r="E84" s="48"/>
      <c r="G84" s="29"/>
      <c r="I84" s="29"/>
      <c r="J84" s="29"/>
      <c r="M84" s="29"/>
      <c r="P84" s="48"/>
    </row>
    <row r="85" spans="1:18" x14ac:dyDescent="0.2">
      <c r="A85" s="275" t="s">
        <v>821</v>
      </c>
      <c r="B85" s="275"/>
      <c r="C85" s="275"/>
      <c r="D85" s="50"/>
      <c r="E85" s="51"/>
      <c r="G85" s="29"/>
      <c r="I85" s="29"/>
      <c r="J85" s="275" t="s">
        <v>271</v>
      </c>
      <c r="K85" s="275"/>
      <c r="L85" s="275"/>
      <c r="M85" s="52"/>
      <c r="N85" s="54"/>
      <c r="O85" s="54"/>
      <c r="P85" s="264" t="s">
        <v>816</v>
      </c>
      <c r="Q85" s="264"/>
      <c r="R85" s="264"/>
    </row>
    <row r="86" spans="1:18" x14ac:dyDescent="0.2">
      <c r="A86" s="261" t="s">
        <v>787</v>
      </c>
      <c r="B86" s="261"/>
      <c r="C86" s="261"/>
      <c r="D86" s="29"/>
      <c r="E86" s="30"/>
      <c r="G86" s="29"/>
      <c r="I86" s="29"/>
      <c r="J86" s="261" t="s">
        <v>254</v>
      </c>
      <c r="K86" s="261"/>
      <c r="L86" s="261"/>
      <c r="M86" s="31"/>
      <c r="N86" s="33"/>
      <c r="O86" s="33"/>
      <c r="P86" s="265" t="s">
        <v>138</v>
      </c>
      <c r="Q86" s="265"/>
      <c r="R86" s="265"/>
    </row>
  </sheetData>
  <customSheetViews>
    <customSheetView guid="{1998FCB8-1FEB-4076-ACE6-A225EE4366B3}" showPageBreaks="1" printArea="1" hiddenRows="1" view="pageBreakPreview">
      <pane xSplit="1" ySplit="15" topLeftCell="B43" activePane="bottomRight" state="frozen"/>
      <selection pane="bottomRight" activeCell="P85" sqref="P85:R85"/>
      <rowBreaks count="1" manualBreakCount="1">
        <brk id="3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44" activePane="bottomRight" state="frozen"/>
      <selection pane="bottomRight" activeCell="R44" sqref="R44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56" activePane="bottomRight" state="frozen"/>
      <selection pane="bottomRight" activeCell="R17" sqref="R17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34" activePane="bottomRight" state="frozen"/>
      <selection pane="bottomRight" activeCell="E82" sqref="E82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34" activePane="bottomRight" state="frozen"/>
      <selection pane="bottomRight" activeCell="E82" sqref="E82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43" activePane="bottomRight" state="frozen"/>
      <selection pane="bottomRight" activeCell="L18" sqref="L18"/>
      <rowBreaks count="1" manualBreakCount="1">
        <brk id="3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&amp;R&amp;"Arial,Bold"&amp;10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25" activePane="bottomRight" state="frozen"/>
      <selection pane="bottomRight" activeCell="R22" sqref="R22"/>
      <rowBreaks count="1" manualBreakCount="1">
        <brk id="3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&amp;R&amp;"Arial,Bold"&amp;10       </oddHeader>
        <oddFooter>&amp;C&amp;"Arial Narrow,Regular"&amp;9Page &amp;P of &amp;N</oddFooter>
      </headerFooter>
    </customSheetView>
  </customSheetViews>
  <mergeCells count="39">
    <mergeCell ref="E67:H67"/>
    <mergeCell ref="E73:H73"/>
    <mergeCell ref="E38:H38"/>
    <mergeCell ref="E43:H43"/>
    <mergeCell ref="E59:H59"/>
    <mergeCell ref="E60:H60"/>
    <mergeCell ref="E27:H27"/>
    <mergeCell ref="E28:H28"/>
    <mergeCell ref="E29:H29"/>
    <mergeCell ref="E30:H30"/>
    <mergeCell ref="E32:H32"/>
    <mergeCell ref="E31:H31"/>
    <mergeCell ref="E22:H22"/>
    <mergeCell ref="E23:H23"/>
    <mergeCell ref="E24:H24"/>
    <mergeCell ref="E25:H25"/>
    <mergeCell ref="E26:H26"/>
    <mergeCell ref="A85:C85"/>
    <mergeCell ref="J85:L85"/>
    <mergeCell ref="P85:R85"/>
    <mergeCell ref="A86:C86"/>
    <mergeCell ref="J86:L86"/>
    <mergeCell ref="P86:R86"/>
    <mergeCell ref="P81:R81"/>
    <mergeCell ref="A3:S3"/>
    <mergeCell ref="A4:S4"/>
    <mergeCell ref="L11:P11"/>
    <mergeCell ref="P12:P14"/>
    <mergeCell ref="A13:C13"/>
    <mergeCell ref="E13:H13"/>
    <mergeCell ref="A15:C15"/>
    <mergeCell ref="E15:H15"/>
    <mergeCell ref="A44:C44"/>
    <mergeCell ref="A81:C81"/>
    <mergeCell ref="J81:L81"/>
    <mergeCell ref="E18:H18"/>
    <mergeCell ref="E19:H19"/>
    <mergeCell ref="E20:H20"/>
    <mergeCell ref="E21:H21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8"/>
  <headerFooter alignWithMargins="0">
    <oddHeader xml:space="preserve">&amp;R&amp;"Arial,Bold"&amp;10       </oddHeader>
    <oddFooter>&amp;C&amp;"Arial Narrow,Regular"&amp;9Page &amp;P of &amp;N</oddFooter>
  </headerFooter>
  <rowBreaks count="1" manualBreakCount="1">
    <brk id="35" max="1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U132"/>
  <sheetViews>
    <sheetView view="pageBreakPreview" zoomScaleNormal="85" zoomScaleSheetLayoutView="100" workbookViewId="0">
      <pane xSplit="1" ySplit="15" topLeftCell="B94" activePane="bottomRight" state="frozen"/>
      <selection pane="topRight" activeCell="B1" sqref="B1"/>
      <selection pane="bottomLeft" activeCell="A16" sqref="A16"/>
      <selection pane="bottomRight" activeCell="C120" sqref="C120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2.21875" style="1" customWidth="1"/>
    <col min="21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242</v>
      </c>
      <c r="H6" s="3"/>
      <c r="I6" s="3"/>
      <c r="R6" s="71">
        <v>9940</v>
      </c>
    </row>
    <row r="7" spans="1:19" ht="15" customHeight="1" x14ac:dyDescent="0.2">
      <c r="A7" s="5" t="s">
        <v>118</v>
      </c>
      <c r="B7" s="2" t="s">
        <v>112</v>
      </c>
      <c r="C7" s="5" t="s">
        <v>243</v>
      </c>
    </row>
    <row r="8" spans="1:19" ht="15" customHeight="1" x14ac:dyDescent="0.2">
      <c r="A8" s="5" t="s">
        <v>119</v>
      </c>
      <c r="B8" s="2" t="s">
        <v>112</v>
      </c>
      <c r="C8" s="5" t="s">
        <v>779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9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>
        <f>'1011'!K13</f>
        <v>0</v>
      </c>
      <c r="L13" s="76" t="str">
        <f>'1011'!L13</f>
        <v>2022</v>
      </c>
      <c r="M13" s="76">
        <f>'1011'!M13</f>
        <v>0</v>
      </c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89"/>
      <c r="B14" s="89"/>
      <c r="C14" s="89"/>
      <c r="D14" s="9"/>
      <c r="E14" s="89"/>
      <c r="F14" s="89"/>
      <c r="G14" s="89"/>
      <c r="H14" s="89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187</v>
      </c>
      <c r="B17" s="12"/>
      <c r="C17" s="12"/>
    </row>
    <row r="18" spans="1:18" s="7" customFormat="1" ht="12.75" hidden="1" customHeight="1" x14ac:dyDescent="0.2">
      <c r="A18" s="75" t="s">
        <v>36</v>
      </c>
      <c r="B18" s="97"/>
      <c r="C18" s="97"/>
      <c r="D18" s="98"/>
      <c r="E18" s="98">
        <v>5</v>
      </c>
      <c r="F18" s="99" t="s">
        <v>12</v>
      </c>
      <c r="G18" s="98" t="s">
        <v>7</v>
      </c>
      <c r="H18" s="98" t="s">
        <v>8</v>
      </c>
      <c r="N18" s="7">
        <f>P18-L18</f>
        <v>0</v>
      </c>
    </row>
    <row r="19" spans="1:18" s="7" customFormat="1" ht="12.75" hidden="1" customHeight="1" x14ac:dyDescent="0.2">
      <c r="A19" s="75" t="s">
        <v>37</v>
      </c>
      <c r="B19" s="97"/>
      <c r="C19" s="97"/>
      <c r="E19" s="98">
        <v>5</v>
      </c>
      <c r="F19" s="99" t="s">
        <v>12</v>
      </c>
      <c r="G19" s="98" t="s">
        <v>7</v>
      </c>
      <c r="H19" s="98" t="s">
        <v>10</v>
      </c>
    </row>
    <row r="20" spans="1:18" s="7" customFormat="1" ht="15" customHeight="1" x14ac:dyDescent="0.2">
      <c r="A20" s="75" t="s">
        <v>38</v>
      </c>
      <c r="B20" s="97"/>
      <c r="C20" s="97"/>
      <c r="E20" s="260" t="s">
        <v>331</v>
      </c>
      <c r="F20" s="260"/>
      <c r="G20" s="260"/>
      <c r="H20" s="260"/>
      <c r="J20" s="7">
        <v>110100</v>
      </c>
      <c r="L20" s="34"/>
      <c r="N20" s="7">
        <f>P20-L20</f>
        <v>120000</v>
      </c>
      <c r="P20" s="7">
        <v>120000</v>
      </c>
      <c r="R20" s="7">
        <v>180000</v>
      </c>
    </row>
    <row r="21" spans="1:18" s="7" customFormat="1" ht="15" hidden="1" customHeight="1" x14ac:dyDescent="0.2">
      <c r="A21" s="75" t="s">
        <v>141</v>
      </c>
      <c r="B21" s="97"/>
      <c r="C21" s="97"/>
      <c r="D21" s="98"/>
      <c r="E21" s="98">
        <v>5</v>
      </c>
      <c r="F21" s="99" t="s">
        <v>12</v>
      </c>
      <c r="G21" s="98" t="s">
        <v>12</v>
      </c>
      <c r="H21" s="98" t="s">
        <v>10</v>
      </c>
      <c r="N21" s="7">
        <f t="shared" ref="N21:N36" si="0">P21-L21</f>
        <v>0</v>
      </c>
    </row>
    <row r="22" spans="1:18" s="7" customFormat="1" ht="15" hidden="1" customHeight="1" x14ac:dyDescent="0.2">
      <c r="A22" s="75" t="s">
        <v>39</v>
      </c>
      <c r="B22" s="97"/>
      <c r="C22" s="97"/>
      <c r="D22" s="98"/>
      <c r="E22" s="98">
        <v>5</v>
      </c>
      <c r="F22" s="99" t="s">
        <v>12</v>
      </c>
      <c r="G22" s="98" t="s">
        <v>28</v>
      </c>
      <c r="H22" s="98" t="s">
        <v>8</v>
      </c>
      <c r="N22" s="7">
        <f t="shared" si="0"/>
        <v>0</v>
      </c>
    </row>
    <row r="23" spans="1:18" s="7" customFormat="1" ht="15" hidden="1" customHeight="1" x14ac:dyDescent="0.2">
      <c r="A23" s="75" t="s">
        <v>40</v>
      </c>
      <c r="B23" s="97"/>
      <c r="C23" s="97"/>
      <c r="D23" s="98"/>
      <c r="E23" s="98">
        <v>5</v>
      </c>
      <c r="F23" s="99" t="s">
        <v>12</v>
      </c>
      <c r="G23" s="98" t="s">
        <v>28</v>
      </c>
      <c r="H23" s="98" t="s">
        <v>10</v>
      </c>
      <c r="N23" s="7">
        <f t="shared" si="0"/>
        <v>0</v>
      </c>
    </row>
    <row r="24" spans="1:18" s="7" customFormat="1" ht="15" hidden="1" customHeight="1" x14ac:dyDescent="0.2">
      <c r="A24" s="75" t="s">
        <v>41</v>
      </c>
      <c r="B24" s="97"/>
      <c r="C24" s="97"/>
      <c r="D24" s="98"/>
      <c r="E24" s="98">
        <v>5</v>
      </c>
      <c r="F24" s="99" t="s">
        <v>12</v>
      </c>
      <c r="G24" s="98" t="s">
        <v>28</v>
      </c>
      <c r="H24" s="98" t="s">
        <v>17</v>
      </c>
      <c r="N24" s="7">
        <f t="shared" si="0"/>
        <v>0</v>
      </c>
    </row>
    <row r="25" spans="1:18" s="7" customFormat="1" ht="15" hidden="1" customHeight="1" x14ac:dyDescent="0.2">
      <c r="A25" s="75" t="s">
        <v>42</v>
      </c>
      <c r="B25" s="97"/>
      <c r="C25" s="97"/>
      <c r="D25" s="98"/>
      <c r="E25" s="98">
        <v>5</v>
      </c>
      <c r="F25" s="99" t="s">
        <v>12</v>
      </c>
      <c r="G25" s="98" t="s">
        <v>28</v>
      </c>
      <c r="H25" s="98" t="s">
        <v>63</v>
      </c>
      <c r="N25" s="7">
        <f t="shared" si="0"/>
        <v>0</v>
      </c>
    </row>
    <row r="26" spans="1:18" s="7" customFormat="1" ht="15" hidden="1" customHeight="1" x14ac:dyDescent="0.2">
      <c r="A26" s="75" t="s">
        <v>87</v>
      </c>
      <c r="B26" s="97"/>
      <c r="C26" s="97"/>
      <c r="E26" s="260" t="s">
        <v>334</v>
      </c>
      <c r="F26" s="260"/>
      <c r="G26" s="260"/>
      <c r="H26" s="260"/>
      <c r="N26" s="7">
        <f t="shared" si="0"/>
        <v>0</v>
      </c>
    </row>
    <row r="27" spans="1:18" s="7" customFormat="1" ht="15" customHeight="1" x14ac:dyDescent="0.2">
      <c r="A27" s="75" t="s">
        <v>87</v>
      </c>
      <c r="B27" s="97"/>
      <c r="C27" s="97"/>
      <c r="E27" s="260"/>
      <c r="F27" s="260"/>
      <c r="G27" s="260"/>
      <c r="H27" s="260"/>
      <c r="J27" s="34">
        <f>16500000+30308057.74</f>
        <v>46808057.739999995</v>
      </c>
      <c r="K27" s="34"/>
      <c r="L27" s="34"/>
      <c r="M27" s="34"/>
      <c r="N27" s="34">
        <f>P27-L27</f>
        <v>42000000</v>
      </c>
      <c r="O27" s="34"/>
      <c r="P27" s="34">
        <v>42000000</v>
      </c>
      <c r="Q27" s="34"/>
      <c r="R27" s="34">
        <v>14250000</v>
      </c>
    </row>
    <row r="28" spans="1:18" s="7" customFormat="1" ht="15" customHeight="1" x14ac:dyDescent="0.2">
      <c r="A28" s="75" t="s">
        <v>149</v>
      </c>
      <c r="B28" s="97"/>
      <c r="C28" s="97"/>
      <c r="D28" s="98"/>
      <c r="E28" s="260" t="s">
        <v>654</v>
      </c>
      <c r="F28" s="260"/>
      <c r="G28" s="260"/>
      <c r="H28" s="260"/>
      <c r="J28" s="35">
        <f>39400000+5000000</f>
        <v>44400000</v>
      </c>
      <c r="K28" s="35"/>
      <c r="L28" s="34"/>
      <c r="M28" s="34"/>
      <c r="N28" s="34">
        <f t="shared" si="0"/>
        <v>15000000</v>
      </c>
      <c r="O28" s="34"/>
      <c r="P28" s="34">
        <v>15000000</v>
      </c>
      <c r="Q28" s="34"/>
      <c r="R28" s="34">
        <v>14310000</v>
      </c>
    </row>
    <row r="29" spans="1:18" s="7" customFormat="1" ht="15" hidden="1" customHeight="1" x14ac:dyDescent="0.2">
      <c r="A29" s="75" t="s">
        <v>150</v>
      </c>
      <c r="B29" s="97"/>
      <c r="C29" s="97"/>
      <c r="D29" s="98"/>
      <c r="E29" s="260"/>
      <c r="F29" s="260"/>
      <c r="G29" s="260"/>
      <c r="H29" s="260"/>
      <c r="J29" s="35"/>
      <c r="K29" s="35"/>
      <c r="L29" s="34"/>
      <c r="M29" s="34"/>
      <c r="N29" s="34">
        <f t="shared" si="0"/>
        <v>0</v>
      </c>
      <c r="O29" s="34"/>
      <c r="P29" s="34"/>
      <c r="Q29" s="34"/>
      <c r="R29" s="34"/>
    </row>
    <row r="30" spans="1:18" s="7" customFormat="1" ht="15" hidden="1" customHeight="1" x14ac:dyDescent="0.2">
      <c r="A30" s="75" t="s">
        <v>43</v>
      </c>
      <c r="B30" s="97"/>
      <c r="C30" s="97"/>
      <c r="D30" s="98"/>
      <c r="E30" s="260" t="s">
        <v>765</v>
      </c>
      <c r="F30" s="260"/>
      <c r="G30" s="260"/>
      <c r="H30" s="260"/>
      <c r="J30" s="35"/>
      <c r="K30" s="35"/>
      <c r="L30" s="34"/>
      <c r="M30" s="34"/>
      <c r="N30" s="34">
        <f t="shared" si="0"/>
        <v>0</v>
      </c>
      <c r="O30" s="34"/>
      <c r="P30" s="34"/>
      <c r="Q30" s="34"/>
      <c r="R30" s="34"/>
    </row>
    <row r="31" spans="1:18" s="7" customFormat="1" ht="15" hidden="1" customHeight="1" x14ac:dyDescent="0.2">
      <c r="A31" s="75" t="s">
        <v>151</v>
      </c>
      <c r="B31" s="97"/>
      <c r="C31" s="97"/>
      <c r="D31" s="98"/>
      <c r="E31" s="260"/>
      <c r="F31" s="260"/>
      <c r="G31" s="260"/>
      <c r="H31" s="260"/>
      <c r="J31" s="34"/>
      <c r="K31" s="34"/>
      <c r="L31" s="34"/>
      <c r="M31" s="34"/>
      <c r="N31" s="34">
        <f t="shared" si="0"/>
        <v>0</v>
      </c>
      <c r="O31" s="34"/>
      <c r="P31" s="34"/>
      <c r="Q31" s="34"/>
      <c r="R31" s="34"/>
    </row>
    <row r="32" spans="1:18" s="7" customFormat="1" ht="15" hidden="1" customHeight="1" x14ac:dyDescent="0.2">
      <c r="A32" s="75" t="s">
        <v>152</v>
      </c>
      <c r="B32" s="97"/>
      <c r="C32" s="97"/>
      <c r="D32" s="98"/>
      <c r="E32" s="260" t="s">
        <v>766</v>
      </c>
      <c r="F32" s="260"/>
      <c r="G32" s="260"/>
      <c r="H32" s="260"/>
      <c r="J32" s="34"/>
      <c r="K32" s="34"/>
      <c r="L32" s="34"/>
      <c r="M32" s="34"/>
      <c r="N32" s="34">
        <f t="shared" si="0"/>
        <v>0</v>
      </c>
      <c r="O32" s="34"/>
      <c r="P32" s="34"/>
      <c r="Q32" s="34"/>
      <c r="R32" s="34"/>
    </row>
    <row r="33" spans="1:21" s="7" customFormat="1" ht="15" hidden="1" customHeight="1" x14ac:dyDescent="0.2">
      <c r="A33" s="75" t="s">
        <v>45</v>
      </c>
      <c r="B33" s="97"/>
      <c r="C33" s="97"/>
      <c r="D33" s="98"/>
      <c r="E33" s="260"/>
      <c r="F33" s="260"/>
      <c r="G33" s="260"/>
      <c r="H33" s="260"/>
      <c r="J33" s="34"/>
      <c r="K33" s="34"/>
      <c r="L33" s="34"/>
      <c r="M33" s="34"/>
      <c r="N33" s="34">
        <f t="shared" si="0"/>
        <v>0</v>
      </c>
      <c r="O33" s="34"/>
      <c r="P33" s="34"/>
      <c r="Q33" s="34"/>
      <c r="R33" s="34"/>
    </row>
    <row r="34" spans="1:21" s="7" customFormat="1" ht="15" hidden="1" customHeight="1" x14ac:dyDescent="0.2">
      <c r="A34" s="75" t="s">
        <v>153</v>
      </c>
      <c r="B34" s="97"/>
      <c r="C34" s="97"/>
      <c r="E34" s="260" t="s">
        <v>767</v>
      </c>
      <c r="F34" s="260"/>
      <c r="G34" s="260"/>
      <c r="H34" s="260"/>
      <c r="J34" s="34"/>
      <c r="K34" s="34"/>
      <c r="L34" s="34"/>
      <c r="M34" s="34"/>
      <c r="N34" s="34">
        <f t="shared" si="0"/>
        <v>0</v>
      </c>
      <c r="O34" s="34"/>
      <c r="P34" s="34"/>
      <c r="Q34" s="34"/>
      <c r="R34" s="34"/>
    </row>
    <row r="35" spans="1:21" s="7" customFormat="1" ht="15" hidden="1" customHeight="1" x14ac:dyDescent="0.2">
      <c r="A35" s="75" t="s">
        <v>50</v>
      </c>
      <c r="B35" s="97"/>
      <c r="C35" s="97"/>
      <c r="D35" s="98"/>
      <c r="E35" s="260"/>
      <c r="F35" s="260"/>
      <c r="G35" s="260"/>
      <c r="H35" s="260"/>
      <c r="J35" s="34"/>
      <c r="K35" s="34"/>
      <c r="L35" s="34"/>
      <c r="M35" s="34"/>
      <c r="N35" s="34">
        <f t="shared" si="0"/>
        <v>0</v>
      </c>
      <c r="O35" s="34"/>
      <c r="P35" s="34"/>
      <c r="Q35" s="34"/>
      <c r="R35" s="34"/>
    </row>
    <row r="36" spans="1:21" s="7" customFormat="1" ht="14.1" customHeight="1" x14ac:dyDescent="0.2">
      <c r="A36" s="75" t="s">
        <v>150</v>
      </c>
      <c r="B36" s="97"/>
      <c r="C36" s="97"/>
      <c r="D36" s="98"/>
      <c r="E36" s="260" t="s">
        <v>655</v>
      </c>
      <c r="F36" s="260"/>
      <c r="G36" s="260"/>
      <c r="H36" s="260"/>
      <c r="J36" s="35">
        <v>13538903.470000001</v>
      </c>
      <c r="K36" s="35"/>
      <c r="L36" s="34">
        <v>5692990</v>
      </c>
      <c r="M36" s="34"/>
      <c r="N36" s="34">
        <f t="shared" si="0"/>
        <v>2307010</v>
      </c>
      <c r="O36" s="34"/>
      <c r="P36" s="34">
        <v>8000000</v>
      </c>
      <c r="Q36" s="34"/>
      <c r="R36" s="34">
        <v>8050000</v>
      </c>
      <c r="T36" s="7">
        <f>P36*0.2</f>
        <v>1600000</v>
      </c>
      <c r="U36" s="7">
        <f>P36+T36</f>
        <v>9600000</v>
      </c>
    </row>
    <row r="37" spans="1:21" s="7" customFormat="1" ht="15" customHeight="1" x14ac:dyDescent="0.2">
      <c r="A37" s="75" t="s">
        <v>47</v>
      </c>
      <c r="B37" s="97"/>
      <c r="C37" s="97"/>
      <c r="E37" s="260" t="s">
        <v>337</v>
      </c>
      <c r="F37" s="260"/>
      <c r="G37" s="260"/>
      <c r="H37" s="260"/>
      <c r="J37" s="35">
        <f>8143000+5000000</f>
        <v>13143000</v>
      </c>
      <c r="K37" s="34"/>
      <c r="L37" s="34">
        <v>960</v>
      </c>
      <c r="M37" s="34"/>
      <c r="N37" s="34">
        <f>P37-L37</f>
        <v>11314870</v>
      </c>
      <c r="O37" s="34"/>
      <c r="P37" s="34">
        <v>11315830</v>
      </c>
      <c r="Q37" s="34"/>
      <c r="R37" s="34">
        <v>17545000</v>
      </c>
    </row>
    <row r="38" spans="1:21" s="7" customFormat="1" ht="15" hidden="1" customHeight="1" x14ac:dyDescent="0.2">
      <c r="A38" s="75" t="s">
        <v>49</v>
      </c>
      <c r="B38" s="97"/>
      <c r="C38" s="97"/>
      <c r="D38" s="98"/>
      <c r="E38" s="98">
        <v>5</v>
      </c>
      <c r="F38" s="99" t="s">
        <v>12</v>
      </c>
      <c r="G38" s="98" t="s">
        <v>33</v>
      </c>
      <c r="H38" s="98" t="s">
        <v>8</v>
      </c>
      <c r="J38" s="34"/>
      <c r="K38" s="34"/>
      <c r="L38" s="34"/>
      <c r="M38" s="34"/>
      <c r="N38" s="34">
        <f t="shared" ref="N38:N86" si="1">P38-L38</f>
        <v>0</v>
      </c>
      <c r="O38" s="34"/>
      <c r="P38" s="34"/>
      <c r="Q38" s="34"/>
      <c r="R38" s="34"/>
    </row>
    <row r="39" spans="1:21" s="7" customFormat="1" ht="15" hidden="1" customHeight="1" x14ac:dyDescent="0.2">
      <c r="A39" s="75" t="s">
        <v>51</v>
      </c>
      <c r="B39" s="97"/>
      <c r="C39" s="97"/>
      <c r="D39" s="98"/>
      <c r="E39" s="98">
        <v>5</v>
      </c>
      <c r="F39" s="99" t="s">
        <v>12</v>
      </c>
      <c r="G39" s="98" t="s">
        <v>33</v>
      </c>
      <c r="H39" s="98" t="s">
        <v>10</v>
      </c>
      <c r="J39" s="34"/>
      <c r="K39" s="34"/>
      <c r="L39" s="34"/>
      <c r="M39" s="34"/>
      <c r="N39" s="34">
        <f t="shared" si="1"/>
        <v>0</v>
      </c>
      <c r="O39" s="34"/>
      <c r="P39" s="34"/>
      <c r="Q39" s="34"/>
      <c r="R39" s="34"/>
    </row>
    <row r="40" spans="1:21" s="7" customFormat="1" ht="15" hidden="1" customHeight="1" x14ac:dyDescent="0.2">
      <c r="A40" s="75" t="s">
        <v>47</v>
      </c>
      <c r="B40" s="97"/>
      <c r="C40" s="97"/>
      <c r="D40" s="98"/>
      <c r="E40" s="98">
        <v>5</v>
      </c>
      <c r="F40" s="99" t="s">
        <v>12</v>
      </c>
      <c r="G40" s="98" t="s">
        <v>28</v>
      </c>
      <c r="H40" s="100" t="s">
        <v>48</v>
      </c>
      <c r="J40" s="34"/>
      <c r="K40" s="34"/>
      <c r="L40" s="34"/>
      <c r="M40" s="34"/>
      <c r="N40" s="34">
        <f t="shared" si="1"/>
        <v>0</v>
      </c>
      <c r="O40" s="34"/>
      <c r="P40" s="34"/>
      <c r="Q40" s="34"/>
      <c r="R40" s="34"/>
    </row>
    <row r="41" spans="1:21" s="7" customFormat="1" ht="15" hidden="1" customHeight="1" x14ac:dyDescent="0.2">
      <c r="A41" s="75" t="s">
        <v>52</v>
      </c>
      <c r="B41" s="97"/>
      <c r="C41" s="97"/>
      <c r="E41" s="98">
        <v>5</v>
      </c>
      <c r="F41" s="99" t="s">
        <v>12</v>
      </c>
      <c r="G41" s="98" t="s">
        <v>53</v>
      </c>
      <c r="H41" s="98" t="s">
        <v>8</v>
      </c>
      <c r="J41" s="34"/>
      <c r="K41" s="34"/>
      <c r="L41" s="34"/>
      <c r="M41" s="34"/>
      <c r="N41" s="34">
        <f t="shared" si="1"/>
        <v>0</v>
      </c>
      <c r="O41" s="34"/>
      <c r="P41" s="34"/>
      <c r="Q41" s="34"/>
      <c r="R41" s="34"/>
    </row>
    <row r="42" spans="1:21" s="7" customFormat="1" ht="15" hidden="1" customHeight="1" x14ac:dyDescent="0.2">
      <c r="A42" s="75" t="s">
        <v>54</v>
      </c>
      <c r="B42" s="97"/>
      <c r="C42" s="97"/>
      <c r="E42" s="98">
        <v>5</v>
      </c>
      <c r="F42" s="99" t="s">
        <v>12</v>
      </c>
      <c r="G42" s="98" t="s">
        <v>53</v>
      </c>
      <c r="H42" s="98" t="s">
        <v>10</v>
      </c>
      <c r="J42" s="34"/>
      <c r="K42" s="34"/>
      <c r="L42" s="34"/>
      <c r="M42" s="34"/>
      <c r="N42" s="34">
        <f t="shared" si="1"/>
        <v>0</v>
      </c>
      <c r="O42" s="34"/>
      <c r="P42" s="34"/>
      <c r="Q42" s="34"/>
      <c r="R42" s="34"/>
    </row>
    <row r="43" spans="1:21" s="7" customFormat="1" ht="15" hidden="1" customHeight="1" x14ac:dyDescent="0.2">
      <c r="A43" s="75" t="s">
        <v>55</v>
      </c>
      <c r="B43" s="97"/>
      <c r="C43" s="97"/>
      <c r="E43" s="98">
        <v>5</v>
      </c>
      <c r="F43" s="99" t="s">
        <v>12</v>
      </c>
      <c r="G43" s="98" t="s">
        <v>53</v>
      </c>
      <c r="H43" s="98" t="s">
        <v>15</v>
      </c>
      <c r="J43" s="34"/>
      <c r="K43" s="34"/>
      <c r="L43" s="34"/>
      <c r="M43" s="34"/>
      <c r="N43" s="34">
        <f t="shared" si="1"/>
        <v>0</v>
      </c>
      <c r="O43" s="34"/>
      <c r="P43" s="34"/>
      <c r="Q43" s="34"/>
      <c r="R43" s="34"/>
    </row>
    <row r="44" spans="1:21" s="7" customFormat="1" ht="15" hidden="1" customHeight="1" x14ac:dyDescent="0.2">
      <c r="A44" s="75" t="s">
        <v>56</v>
      </c>
      <c r="B44" s="97"/>
      <c r="C44" s="97"/>
      <c r="E44" s="98">
        <v>5</v>
      </c>
      <c r="F44" s="99" t="s">
        <v>12</v>
      </c>
      <c r="G44" s="98" t="s">
        <v>53</v>
      </c>
      <c r="H44" s="98" t="s">
        <v>17</v>
      </c>
      <c r="J44" s="34"/>
      <c r="K44" s="34"/>
      <c r="L44" s="34"/>
      <c r="M44" s="34"/>
      <c r="N44" s="34">
        <f t="shared" si="1"/>
        <v>0</v>
      </c>
      <c r="O44" s="34"/>
      <c r="P44" s="34"/>
      <c r="Q44" s="34"/>
      <c r="R44" s="34"/>
    </row>
    <row r="45" spans="1:21" s="7" customFormat="1" ht="15" hidden="1" customHeight="1" x14ac:dyDescent="0.2">
      <c r="A45" s="75" t="s">
        <v>57</v>
      </c>
      <c r="B45" s="97"/>
      <c r="C45" s="97"/>
      <c r="E45" s="98">
        <v>5</v>
      </c>
      <c r="F45" s="98" t="s">
        <v>12</v>
      </c>
      <c r="G45" s="98" t="s">
        <v>58</v>
      </c>
      <c r="H45" s="98" t="s">
        <v>59</v>
      </c>
      <c r="J45" s="34"/>
      <c r="K45" s="34"/>
      <c r="L45" s="34"/>
      <c r="M45" s="34"/>
      <c r="N45" s="34">
        <f t="shared" si="1"/>
        <v>0</v>
      </c>
      <c r="O45" s="34"/>
      <c r="P45" s="34"/>
      <c r="Q45" s="34"/>
      <c r="R45" s="34"/>
    </row>
    <row r="46" spans="1:21" s="7" customFormat="1" ht="15" hidden="1" customHeight="1" x14ac:dyDescent="0.2">
      <c r="A46" s="75" t="s">
        <v>65</v>
      </c>
      <c r="B46" s="97"/>
      <c r="C46" s="97"/>
      <c r="E46" s="98">
        <v>5</v>
      </c>
      <c r="F46" s="99" t="s">
        <v>12</v>
      </c>
      <c r="G46" s="98" t="s">
        <v>66</v>
      </c>
      <c r="H46" s="98" t="s">
        <v>8</v>
      </c>
      <c r="J46" s="34"/>
      <c r="K46" s="34"/>
      <c r="L46" s="34"/>
      <c r="M46" s="34"/>
      <c r="N46" s="34">
        <f t="shared" si="1"/>
        <v>0</v>
      </c>
      <c r="O46" s="34"/>
      <c r="P46" s="34"/>
      <c r="Q46" s="34"/>
      <c r="R46" s="34"/>
    </row>
    <row r="47" spans="1:21" s="7" customFormat="1" ht="15" hidden="1" customHeight="1" x14ac:dyDescent="0.2">
      <c r="A47" s="75" t="s">
        <v>60</v>
      </c>
      <c r="B47" s="97"/>
      <c r="C47" s="97"/>
      <c r="E47" s="98">
        <v>5</v>
      </c>
      <c r="F47" s="99" t="s">
        <v>12</v>
      </c>
      <c r="G47" s="98" t="s">
        <v>58</v>
      </c>
      <c r="H47" s="98" t="s">
        <v>8</v>
      </c>
      <c r="J47" s="34"/>
      <c r="K47" s="34"/>
      <c r="L47" s="34"/>
      <c r="M47" s="34"/>
      <c r="N47" s="34">
        <f t="shared" si="1"/>
        <v>0</v>
      </c>
      <c r="O47" s="34"/>
      <c r="P47" s="34"/>
      <c r="Q47" s="34"/>
      <c r="R47" s="34"/>
    </row>
    <row r="48" spans="1:21" s="7" customFormat="1" ht="15" hidden="1" customHeight="1" x14ac:dyDescent="0.2">
      <c r="A48" s="75" t="s">
        <v>61</v>
      </c>
      <c r="B48" s="97"/>
      <c r="C48" s="97"/>
      <c r="E48" s="98">
        <v>5</v>
      </c>
      <c r="F48" s="99" t="s">
        <v>12</v>
      </c>
      <c r="G48" s="98" t="s">
        <v>58</v>
      </c>
      <c r="H48" s="98" t="s">
        <v>10</v>
      </c>
      <c r="J48" s="34"/>
      <c r="K48" s="34"/>
      <c r="L48" s="34"/>
      <c r="M48" s="34"/>
      <c r="N48" s="34">
        <f t="shared" si="1"/>
        <v>0</v>
      </c>
      <c r="O48" s="34"/>
      <c r="P48" s="34"/>
      <c r="Q48" s="34"/>
      <c r="R48" s="34"/>
    </row>
    <row r="49" spans="1:18" s="7" customFormat="1" ht="15" hidden="1" customHeight="1" x14ac:dyDescent="0.2">
      <c r="A49" s="75" t="s">
        <v>62</v>
      </c>
      <c r="B49" s="97"/>
      <c r="C49" s="97"/>
      <c r="E49" s="98">
        <v>5</v>
      </c>
      <c r="F49" s="99" t="s">
        <v>12</v>
      </c>
      <c r="G49" s="98" t="s">
        <v>58</v>
      </c>
      <c r="H49" s="98" t="s">
        <v>63</v>
      </c>
      <c r="J49" s="34"/>
      <c r="K49" s="34"/>
      <c r="L49" s="34"/>
      <c r="M49" s="34"/>
      <c r="N49" s="34">
        <f t="shared" si="1"/>
        <v>0</v>
      </c>
      <c r="O49" s="34"/>
      <c r="P49" s="34"/>
      <c r="Q49" s="34"/>
      <c r="R49" s="34"/>
    </row>
    <row r="50" spans="1:18" s="7" customFormat="1" ht="15" hidden="1" customHeight="1" x14ac:dyDescent="0.2">
      <c r="A50" s="75" t="s">
        <v>154</v>
      </c>
      <c r="B50" s="97"/>
      <c r="C50" s="97"/>
      <c r="E50" s="98">
        <v>5</v>
      </c>
      <c r="F50" s="99" t="s">
        <v>12</v>
      </c>
      <c r="G50" s="98" t="s">
        <v>58</v>
      </c>
      <c r="H50" s="98" t="s">
        <v>15</v>
      </c>
      <c r="J50" s="34"/>
      <c r="K50" s="34"/>
      <c r="L50" s="34"/>
      <c r="M50" s="34"/>
      <c r="N50" s="34">
        <f t="shared" si="1"/>
        <v>0</v>
      </c>
      <c r="O50" s="34"/>
      <c r="P50" s="34"/>
      <c r="Q50" s="34"/>
      <c r="R50" s="34"/>
    </row>
    <row r="51" spans="1:18" s="7" customFormat="1" ht="15" hidden="1" customHeight="1" x14ac:dyDescent="0.2">
      <c r="A51" s="75" t="s">
        <v>155</v>
      </c>
      <c r="B51" s="97"/>
      <c r="C51" s="97"/>
      <c r="E51" s="98">
        <v>5</v>
      </c>
      <c r="F51" s="98" t="s">
        <v>12</v>
      </c>
      <c r="G51" s="98" t="s">
        <v>58</v>
      </c>
      <c r="H51" s="98" t="s">
        <v>17</v>
      </c>
      <c r="J51" s="34"/>
      <c r="K51" s="34"/>
      <c r="L51" s="34"/>
      <c r="M51" s="34"/>
      <c r="N51" s="34">
        <f t="shared" si="1"/>
        <v>0</v>
      </c>
      <c r="O51" s="34"/>
      <c r="P51" s="34"/>
      <c r="Q51" s="34"/>
      <c r="R51" s="34"/>
    </row>
    <row r="52" spans="1:18" s="7" customFormat="1" ht="15" hidden="1" customHeight="1" x14ac:dyDescent="0.2">
      <c r="A52" s="75" t="s">
        <v>62</v>
      </c>
      <c r="B52" s="97"/>
      <c r="C52" s="97"/>
      <c r="E52" s="98">
        <v>5</v>
      </c>
      <c r="F52" s="99" t="s">
        <v>12</v>
      </c>
      <c r="G52" s="98" t="s">
        <v>58</v>
      </c>
      <c r="H52" s="98" t="s">
        <v>63</v>
      </c>
      <c r="J52" s="34"/>
      <c r="K52" s="34"/>
      <c r="L52" s="34"/>
      <c r="M52" s="34"/>
      <c r="N52" s="34">
        <f t="shared" si="1"/>
        <v>0</v>
      </c>
      <c r="O52" s="34"/>
      <c r="P52" s="34"/>
      <c r="Q52" s="34"/>
      <c r="R52" s="34"/>
    </row>
    <row r="53" spans="1:18" s="7" customFormat="1" ht="15" hidden="1" customHeight="1" x14ac:dyDescent="0.2">
      <c r="A53" s="75" t="s">
        <v>64</v>
      </c>
      <c r="B53" s="97"/>
      <c r="C53" s="97"/>
      <c r="E53" s="98">
        <v>5</v>
      </c>
      <c r="F53" s="99" t="s">
        <v>12</v>
      </c>
      <c r="G53" s="98" t="s">
        <v>58</v>
      </c>
      <c r="H53" s="98" t="s">
        <v>19</v>
      </c>
      <c r="J53" s="34"/>
      <c r="K53" s="34"/>
      <c r="L53" s="34"/>
      <c r="M53" s="34"/>
      <c r="N53" s="34">
        <f t="shared" si="1"/>
        <v>0</v>
      </c>
      <c r="O53" s="34"/>
      <c r="P53" s="34"/>
      <c r="Q53" s="34"/>
      <c r="R53" s="34"/>
    </row>
    <row r="54" spans="1:18" s="7" customFormat="1" ht="15" hidden="1" customHeight="1" x14ac:dyDescent="0.2">
      <c r="A54" s="75" t="s">
        <v>156</v>
      </c>
      <c r="B54" s="97"/>
      <c r="C54" s="97"/>
      <c r="E54" s="98">
        <v>5</v>
      </c>
      <c r="F54" s="99" t="s">
        <v>12</v>
      </c>
      <c r="G54" s="98" t="s">
        <v>92</v>
      </c>
      <c r="H54" s="98" t="s">
        <v>8</v>
      </c>
      <c r="J54" s="34"/>
      <c r="K54" s="34"/>
      <c r="L54" s="34"/>
      <c r="M54" s="34"/>
      <c r="N54" s="34">
        <f t="shared" si="1"/>
        <v>0</v>
      </c>
      <c r="O54" s="34"/>
      <c r="P54" s="34"/>
      <c r="Q54" s="34"/>
      <c r="R54" s="34"/>
    </row>
    <row r="55" spans="1:18" s="7" customFormat="1" ht="15" hidden="1" customHeight="1" x14ac:dyDescent="0.2">
      <c r="A55" s="75" t="s">
        <v>65</v>
      </c>
      <c r="B55" s="97"/>
      <c r="C55" s="97"/>
      <c r="E55" s="98">
        <v>5</v>
      </c>
      <c r="F55" s="99" t="s">
        <v>12</v>
      </c>
      <c r="G55" s="98" t="s">
        <v>66</v>
      </c>
      <c r="H55" s="98" t="s">
        <v>8</v>
      </c>
      <c r="J55" s="34"/>
      <c r="K55" s="34"/>
      <c r="L55" s="34"/>
      <c r="M55" s="34"/>
      <c r="N55" s="34">
        <f t="shared" si="1"/>
        <v>0</v>
      </c>
      <c r="O55" s="34"/>
      <c r="P55" s="34"/>
      <c r="Q55" s="34"/>
      <c r="R55" s="34"/>
    </row>
    <row r="56" spans="1:18" s="7" customFormat="1" ht="15" hidden="1" customHeight="1" x14ac:dyDescent="0.2">
      <c r="A56" s="75" t="s">
        <v>67</v>
      </c>
      <c r="B56" s="97"/>
      <c r="C56" s="97"/>
      <c r="E56" s="98">
        <v>5</v>
      </c>
      <c r="F56" s="99" t="s">
        <v>12</v>
      </c>
      <c r="G56" s="98" t="s">
        <v>66</v>
      </c>
      <c r="H56" s="98" t="s">
        <v>10</v>
      </c>
      <c r="J56" s="34"/>
      <c r="K56" s="34"/>
      <c r="L56" s="34"/>
      <c r="M56" s="34"/>
      <c r="N56" s="34">
        <f t="shared" si="1"/>
        <v>0</v>
      </c>
      <c r="O56" s="34"/>
      <c r="P56" s="34"/>
      <c r="Q56" s="34"/>
      <c r="R56" s="34"/>
    </row>
    <row r="57" spans="1:18" s="7" customFormat="1" ht="15" hidden="1" customHeight="1" x14ac:dyDescent="0.2">
      <c r="A57" s="75" t="s">
        <v>157</v>
      </c>
      <c r="B57" s="97"/>
      <c r="C57" s="97"/>
      <c r="E57" s="98">
        <v>5</v>
      </c>
      <c r="F57" s="99" t="s">
        <v>12</v>
      </c>
      <c r="G57" s="98" t="s">
        <v>69</v>
      </c>
      <c r="H57" s="98" t="s">
        <v>8</v>
      </c>
      <c r="J57" s="34"/>
      <c r="K57" s="34"/>
      <c r="L57" s="34"/>
      <c r="M57" s="34"/>
      <c r="N57" s="34">
        <f t="shared" si="1"/>
        <v>0</v>
      </c>
      <c r="O57" s="34"/>
      <c r="P57" s="34"/>
      <c r="Q57" s="34"/>
      <c r="R57" s="34"/>
    </row>
    <row r="58" spans="1:18" s="7" customFormat="1" ht="15" hidden="1" customHeight="1" x14ac:dyDescent="0.2">
      <c r="A58" s="75" t="s">
        <v>158</v>
      </c>
      <c r="B58" s="97"/>
      <c r="C58" s="97"/>
      <c r="E58" s="98">
        <v>5</v>
      </c>
      <c r="F58" s="99" t="s">
        <v>12</v>
      </c>
      <c r="G58" s="98" t="s">
        <v>69</v>
      </c>
      <c r="H58" s="98" t="s">
        <v>10</v>
      </c>
      <c r="J58" s="34"/>
      <c r="K58" s="34"/>
      <c r="L58" s="34"/>
      <c r="M58" s="34"/>
      <c r="N58" s="34">
        <f t="shared" si="1"/>
        <v>0</v>
      </c>
      <c r="O58" s="34"/>
      <c r="P58" s="34"/>
      <c r="Q58" s="34"/>
      <c r="R58" s="34"/>
    </row>
    <row r="59" spans="1:18" s="7" customFormat="1" ht="15" hidden="1" customHeight="1" x14ac:dyDescent="0.2">
      <c r="A59" s="75" t="s">
        <v>68</v>
      </c>
      <c r="B59" s="97"/>
      <c r="C59" s="97"/>
      <c r="E59" s="98">
        <v>5</v>
      </c>
      <c r="F59" s="99" t="s">
        <v>12</v>
      </c>
      <c r="G59" s="98" t="s">
        <v>69</v>
      </c>
      <c r="H59" s="98" t="s">
        <v>15</v>
      </c>
      <c r="J59" s="34"/>
      <c r="K59" s="34"/>
      <c r="L59" s="34"/>
      <c r="M59" s="34"/>
      <c r="N59" s="34">
        <f t="shared" si="1"/>
        <v>0</v>
      </c>
      <c r="O59" s="34"/>
      <c r="P59" s="34"/>
      <c r="Q59" s="34"/>
      <c r="R59" s="34"/>
    </row>
    <row r="60" spans="1:18" s="7" customFormat="1" ht="15" hidden="1" customHeight="1" x14ac:dyDescent="0.2">
      <c r="A60" s="75" t="s">
        <v>159</v>
      </c>
      <c r="B60" s="97"/>
      <c r="C60" s="97"/>
      <c r="E60" s="98">
        <v>5</v>
      </c>
      <c r="F60" s="99" t="s">
        <v>12</v>
      </c>
      <c r="G60" s="98" t="s">
        <v>162</v>
      </c>
      <c r="H60" s="98" t="s">
        <v>8</v>
      </c>
      <c r="J60" s="34"/>
      <c r="K60" s="34"/>
      <c r="L60" s="34"/>
      <c r="M60" s="34"/>
      <c r="N60" s="34">
        <f t="shared" si="1"/>
        <v>0</v>
      </c>
      <c r="O60" s="34"/>
      <c r="P60" s="34"/>
      <c r="Q60" s="34"/>
      <c r="R60" s="34"/>
    </row>
    <row r="61" spans="1:18" s="7" customFormat="1" ht="15" hidden="1" customHeight="1" x14ac:dyDescent="0.2">
      <c r="A61" s="75" t="s">
        <v>160</v>
      </c>
      <c r="B61" s="97"/>
      <c r="C61" s="97"/>
      <c r="E61" s="98">
        <v>5</v>
      </c>
      <c r="F61" s="99" t="s">
        <v>12</v>
      </c>
      <c r="G61" s="98" t="s">
        <v>162</v>
      </c>
      <c r="H61" s="100" t="s">
        <v>48</v>
      </c>
      <c r="J61" s="34"/>
      <c r="K61" s="34"/>
      <c r="L61" s="34"/>
      <c r="M61" s="34"/>
      <c r="N61" s="34">
        <f t="shared" si="1"/>
        <v>0</v>
      </c>
      <c r="O61" s="34"/>
      <c r="P61" s="34"/>
      <c r="Q61" s="34"/>
      <c r="R61" s="34"/>
    </row>
    <row r="62" spans="1:18" s="7" customFormat="1" ht="15" hidden="1" customHeight="1" x14ac:dyDescent="0.2">
      <c r="A62" s="75" t="s">
        <v>70</v>
      </c>
      <c r="B62" s="97"/>
      <c r="C62" s="97"/>
      <c r="E62" s="98">
        <v>5</v>
      </c>
      <c r="F62" s="99" t="s">
        <v>12</v>
      </c>
      <c r="G62" s="98" t="s">
        <v>162</v>
      </c>
      <c r="H62" s="98" t="s">
        <v>10</v>
      </c>
      <c r="J62" s="34"/>
      <c r="K62" s="34"/>
      <c r="L62" s="34"/>
      <c r="M62" s="34"/>
      <c r="N62" s="34">
        <f t="shared" si="1"/>
        <v>0</v>
      </c>
      <c r="O62" s="34"/>
      <c r="P62" s="34"/>
      <c r="Q62" s="34"/>
      <c r="R62" s="34"/>
    </row>
    <row r="63" spans="1:18" s="7" customFormat="1" ht="15" hidden="1" customHeight="1" x14ac:dyDescent="0.2">
      <c r="A63" s="75" t="s">
        <v>161</v>
      </c>
      <c r="B63" s="97"/>
      <c r="C63" s="97"/>
      <c r="E63" s="98">
        <v>5</v>
      </c>
      <c r="F63" s="99" t="s">
        <v>12</v>
      </c>
      <c r="G63" s="98" t="s">
        <v>162</v>
      </c>
      <c r="H63" s="98" t="s">
        <v>15</v>
      </c>
      <c r="J63" s="34"/>
      <c r="K63" s="34"/>
      <c r="L63" s="34"/>
      <c r="M63" s="34"/>
      <c r="N63" s="34">
        <f t="shared" si="1"/>
        <v>0</v>
      </c>
      <c r="O63" s="34"/>
      <c r="P63" s="34"/>
      <c r="Q63" s="34"/>
      <c r="R63" s="34"/>
    </row>
    <row r="64" spans="1:18" s="7" customFormat="1" ht="15" hidden="1" customHeight="1" x14ac:dyDescent="0.2">
      <c r="A64" s="75" t="s">
        <v>71</v>
      </c>
      <c r="B64" s="97"/>
      <c r="C64" s="97"/>
      <c r="E64" s="98">
        <v>5</v>
      </c>
      <c r="F64" s="99" t="s">
        <v>12</v>
      </c>
      <c r="G64" s="98" t="s">
        <v>69</v>
      </c>
      <c r="H64" s="98" t="s">
        <v>48</v>
      </c>
      <c r="J64" s="34"/>
      <c r="K64" s="34"/>
      <c r="L64" s="34"/>
      <c r="M64" s="34"/>
      <c r="N64" s="34">
        <f t="shared" si="1"/>
        <v>0</v>
      </c>
      <c r="O64" s="34"/>
      <c r="P64" s="34"/>
      <c r="Q64" s="34"/>
      <c r="R64" s="34"/>
    </row>
    <row r="65" spans="1:18" s="7" customFormat="1" ht="15" hidden="1" customHeight="1" x14ac:dyDescent="0.2">
      <c r="A65" s="75" t="s">
        <v>163</v>
      </c>
      <c r="B65" s="97"/>
      <c r="C65" s="97"/>
      <c r="E65" s="98">
        <v>5</v>
      </c>
      <c r="F65" s="99" t="s">
        <v>12</v>
      </c>
      <c r="G65" s="98" t="s">
        <v>73</v>
      </c>
      <c r="H65" s="98" t="s">
        <v>10</v>
      </c>
      <c r="J65" s="34"/>
      <c r="K65" s="34"/>
      <c r="L65" s="34"/>
      <c r="M65" s="34"/>
      <c r="N65" s="34">
        <f t="shared" si="1"/>
        <v>0</v>
      </c>
      <c r="O65" s="34"/>
      <c r="P65" s="34"/>
      <c r="Q65" s="34"/>
      <c r="R65" s="34"/>
    </row>
    <row r="66" spans="1:18" s="7" customFormat="1" ht="15" hidden="1" customHeight="1" x14ac:dyDescent="0.2">
      <c r="A66" s="75" t="s">
        <v>164</v>
      </c>
      <c r="B66" s="97"/>
      <c r="C66" s="97"/>
      <c r="E66" s="98">
        <v>5</v>
      </c>
      <c r="F66" s="99" t="s">
        <v>12</v>
      </c>
      <c r="G66" s="98" t="s">
        <v>73</v>
      </c>
      <c r="H66" s="98" t="s">
        <v>15</v>
      </c>
      <c r="J66" s="34"/>
      <c r="K66" s="34"/>
      <c r="L66" s="34"/>
      <c r="M66" s="34"/>
      <c r="N66" s="34">
        <f t="shared" si="1"/>
        <v>0</v>
      </c>
      <c r="O66" s="34"/>
      <c r="P66" s="34"/>
      <c r="Q66" s="34"/>
      <c r="R66" s="34"/>
    </row>
    <row r="67" spans="1:18" s="7" customFormat="1" ht="15" customHeight="1" x14ac:dyDescent="0.2">
      <c r="A67" s="75" t="s">
        <v>164</v>
      </c>
      <c r="B67" s="97"/>
      <c r="C67" s="97"/>
      <c r="E67" s="260" t="s">
        <v>678</v>
      </c>
      <c r="F67" s="260"/>
      <c r="G67" s="260"/>
      <c r="H67" s="260"/>
      <c r="J67" s="34">
        <v>300000</v>
      </c>
      <c r="K67" s="34"/>
      <c r="L67" s="34"/>
      <c r="M67" s="34"/>
      <c r="N67" s="34">
        <f t="shared" si="1"/>
        <v>500000</v>
      </c>
      <c r="O67" s="34"/>
      <c r="P67" s="34">
        <v>500000</v>
      </c>
      <c r="Q67" s="34"/>
      <c r="R67" s="34">
        <v>500000</v>
      </c>
    </row>
    <row r="68" spans="1:18" s="7" customFormat="1" ht="15" customHeight="1" x14ac:dyDescent="0.2">
      <c r="A68" s="75" t="s">
        <v>165</v>
      </c>
      <c r="B68" s="97"/>
      <c r="C68" s="97"/>
      <c r="E68" s="260" t="s">
        <v>691</v>
      </c>
      <c r="F68" s="260"/>
      <c r="G68" s="260"/>
      <c r="H68" s="260"/>
      <c r="J68" s="34">
        <v>300000</v>
      </c>
      <c r="K68" s="34"/>
      <c r="L68" s="34"/>
      <c r="M68" s="34"/>
      <c r="N68" s="34">
        <f>P68-L68</f>
        <v>500000</v>
      </c>
      <c r="O68" s="34"/>
      <c r="P68" s="34">
        <v>500000</v>
      </c>
      <c r="Q68" s="34"/>
      <c r="R68" s="34">
        <v>500000</v>
      </c>
    </row>
    <row r="69" spans="1:18" s="7" customFormat="1" ht="15" hidden="1" customHeight="1" x14ac:dyDescent="0.2">
      <c r="A69" s="75" t="s">
        <v>166</v>
      </c>
      <c r="B69" s="97"/>
      <c r="C69" s="97"/>
      <c r="E69" s="98">
        <v>5</v>
      </c>
      <c r="F69" s="99" t="s">
        <v>12</v>
      </c>
      <c r="G69" s="98" t="s">
        <v>73</v>
      </c>
      <c r="H69" s="98" t="s">
        <v>8</v>
      </c>
      <c r="J69" s="34"/>
      <c r="K69" s="34"/>
      <c r="L69" s="34"/>
      <c r="M69" s="34"/>
      <c r="N69" s="34">
        <f t="shared" si="1"/>
        <v>0</v>
      </c>
      <c r="O69" s="34"/>
      <c r="P69" s="34"/>
      <c r="Q69" s="34"/>
      <c r="R69" s="34"/>
    </row>
    <row r="70" spans="1:18" s="7" customFormat="1" ht="15" hidden="1" customHeight="1" x14ac:dyDescent="0.2">
      <c r="A70" s="75" t="s">
        <v>167</v>
      </c>
      <c r="B70" s="97"/>
      <c r="C70" s="97"/>
      <c r="E70" s="98">
        <v>5</v>
      </c>
      <c r="F70" s="99" t="s">
        <v>12</v>
      </c>
      <c r="G70" s="98" t="s">
        <v>73</v>
      </c>
      <c r="H70" s="98" t="s">
        <v>44</v>
      </c>
      <c r="J70" s="34"/>
      <c r="K70" s="34"/>
      <c r="L70" s="34"/>
      <c r="M70" s="34"/>
      <c r="N70" s="34">
        <f t="shared" si="1"/>
        <v>0</v>
      </c>
      <c r="O70" s="34"/>
      <c r="P70" s="34"/>
      <c r="Q70" s="34"/>
      <c r="R70" s="34"/>
    </row>
    <row r="71" spans="1:18" s="7" customFormat="1" ht="15" hidden="1" customHeight="1" x14ac:dyDescent="0.2">
      <c r="A71" s="75" t="s">
        <v>72</v>
      </c>
      <c r="B71" s="97"/>
      <c r="C71" s="97"/>
      <c r="E71" s="98">
        <v>5</v>
      </c>
      <c r="F71" s="99" t="s">
        <v>12</v>
      </c>
      <c r="G71" s="98" t="s">
        <v>73</v>
      </c>
      <c r="H71" s="98" t="s">
        <v>63</v>
      </c>
      <c r="J71" s="34"/>
      <c r="K71" s="34"/>
      <c r="L71" s="34"/>
      <c r="M71" s="34"/>
      <c r="N71" s="34">
        <f t="shared" si="1"/>
        <v>0</v>
      </c>
      <c r="O71" s="34"/>
      <c r="P71" s="34"/>
      <c r="Q71" s="34"/>
      <c r="R71" s="34"/>
    </row>
    <row r="72" spans="1:18" s="7" customFormat="1" ht="15" hidden="1" customHeight="1" x14ac:dyDescent="0.2">
      <c r="A72" s="75" t="s">
        <v>74</v>
      </c>
      <c r="B72" s="97"/>
      <c r="C72" s="97"/>
      <c r="E72" s="98">
        <v>5</v>
      </c>
      <c r="F72" s="99" t="s">
        <v>12</v>
      </c>
      <c r="G72" s="98" t="s">
        <v>73</v>
      </c>
      <c r="H72" s="98" t="s">
        <v>19</v>
      </c>
      <c r="J72" s="34"/>
      <c r="K72" s="34"/>
      <c r="L72" s="34"/>
      <c r="M72" s="34"/>
      <c r="N72" s="34">
        <f t="shared" si="1"/>
        <v>0</v>
      </c>
      <c r="O72" s="34"/>
      <c r="P72" s="34"/>
      <c r="Q72" s="34"/>
      <c r="R72" s="34"/>
    </row>
    <row r="73" spans="1:18" s="7" customFormat="1" ht="15" hidden="1" customHeight="1" x14ac:dyDescent="0.2">
      <c r="A73" s="75" t="s">
        <v>72</v>
      </c>
      <c r="B73" s="97"/>
      <c r="C73" s="97"/>
      <c r="E73" s="98">
        <v>5</v>
      </c>
      <c r="F73" s="99" t="s">
        <v>12</v>
      </c>
      <c r="G73" s="98" t="s">
        <v>73</v>
      </c>
      <c r="H73" s="98" t="s">
        <v>63</v>
      </c>
      <c r="J73" s="34"/>
      <c r="K73" s="34"/>
      <c r="L73" s="34"/>
      <c r="M73" s="34"/>
      <c r="N73" s="34">
        <f t="shared" si="1"/>
        <v>0</v>
      </c>
      <c r="O73" s="34"/>
      <c r="P73" s="34"/>
      <c r="Q73" s="34"/>
      <c r="R73" s="34"/>
    </row>
    <row r="74" spans="1:18" s="7" customFormat="1" ht="15" hidden="1" customHeight="1" x14ac:dyDescent="0.2">
      <c r="A74" s="75" t="s">
        <v>72</v>
      </c>
      <c r="B74" s="97"/>
      <c r="C74" s="97"/>
      <c r="E74" s="98">
        <v>5</v>
      </c>
      <c r="F74" s="99" t="s">
        <v>12</v>
      </c>
      <c r="G74" s="98" t="s">
        <v>73</v>
      </c>
      <c r="H74" s="98" t="s">
        <v>63</v>
      </c>
      <c r="J74" s="34"/>
      <c r="K74" s="34"/>
      <c r="L74" s="34"/>
      <c r="M74" s="34"/>
      <c r="N74" s="34">
        <f t="shared" si="1"/>
        <v>0</v>
      </c>
      <c r="O74" s="34"/>
      <c r="P74" s="34"/>
      <c r="Q74" s="34"/>
      <c r="R74" s="34"/>
    </row>
    <row r="75" spans="1:18" s="7" customFormat="1" ht="15" hidden="1" customHeight="1" x14ac:dyDescent="0.2">
      <c r="A75" s="75" t="s">
        <v>75</v>
      </c>
      <c r="B75" s="97"/>
      <c r="C75" s="97"/>
      <c r="E75" s="98">
        <v>5</v>
      </c>
      <c r="F75" s="99" t="s">
        <v>12</v>
      </c>
      <c r="G75" s="98" t="s">
        <v>73</v>
      </c>
      <c r="H75" s="98" t="s">
        <v>59</v>
      </c>
      <c r="J75" s="34"/>
      <c r="K75" s="34"/>
      <c r="L75" s="34"/>
      <c r="M75" s="34"/>
      <c r="N75" s="34">
        <f t="shared" si="1"/>
        <v>0</v>
      </c>
      <c r="O75" s="34"/>
      <c r="P75" s="34"/>
      <c r="Q75" s="34"/>
      <c r="R75" s="34"/>
    </row>
    <row r="76" spans="1:18" s="7" customFormat="1" ht="15" hidden="1" customHeight="1" x14ac:dyDescent="0.2">
      <c r="A76" s="75" t="s">
        <v>76</v>
      </c>
      <c r="B76" s="97"/>
      <c r="C76" s="97"/>
      <c r="E76" s="98">
        <v>5</v>
      </c>
      <c r="F76" s="99" t="s">
        <v>12</v>
      </c>
      <c r="G76" s="98" t="s">
        <v>73</v>
      </c>
      <c r="H76" s="98" t="s">
        <v>48</v>
      </c>
      <c r="J76" s="34"/>
      <c r="K76" s="34"/>
      <c r="L76" s="34"/>
      <c r="M76" s="34"/>
      <c r="N76" s="34">
        <f t="shared" si="1"/>
        <v>0</v>
      </c>
      <c r="O76" s="34"/>
      <c r="P76" s="34"/>
      <c r="Q76" s="34"/>
      <c r="R76" s="34"/>
    </row>
    <row r="77" spans="1:18" s="7" customFormat="1" ht="15" hidden="1" customHeight="1" x14ac:dyDescent="0.2">
      <c r="A77" s="75" t="s">
        <v>77</v>
      </c>
      <c r="B77" s="97"/>
      <c r="C77" s="97"/>
      <c r="E77" s="98">
        <v>5</v>
      </c>
      <c r="F77" s="99" t="s">
        <v>12</v>
      </c>
      <c r="G77" s="98" t="s">
        <v>78</v>
      </c>
      <c r="H77" s="98" t="s">
        <v>10</v>
      </c>
      <c r="J77" s="34"/>
      <c r="K77" s="34"/>
      <c r="L77" s="34"/>
      <c r="M77" s="34"/>
      <c r="N77" s="34">
        <f t="shared" si="1"/>
        <v>0</v>
      </c>
      <c r="O77" s="34"/>
      <c r="P77" s="34"/>
      <c r="Q77" s="34"/>
      <c r="R77" s="34"/>
    </row>
    <row r="78" spans="1:18" s="7" customFormat="1" ht="15" hidden="1" customHeight="1" x14ac:dyDescent="0.2">
      <c r="A78" s="75" t="s">
        <v>79</v>
      </c>
      <c r="B78" s="97"/>
      <c r="C78" s="97"/>
      <c r="E78" s="98">
        <v>5</v>
      </c>
      <c r="F78" s="99" t="s">
        <v>12</v>
      </c>
      <c r="G78" s="98" t="s">
        <v>78</v>
      </c>
      <c r="H78" s="98" t="s">
        <v>15</v>
      </c>
      <c r="J78" s="34"/>
      <c r="K78" s="34"/>
      <c r="L78" s="34"/>
      <c r="M78" s="34"/>
      <c r="N78" s="34">
        <f t="shared" si="1"/>
        <v>0</v>
      </c>
      <c r="O78" s="34"/>
      <c r="P78" s="34"/>
      <c r="Q78" s="34"/>
      <c r="R78" s="34"/>
    </row>
    <row r="79" spans="1:18" s="7" customFormat="1" ht="15" hidden="1" customHeight="1" x14ac:dyDescent="0.2">
      <c r="A79" s="75" t="s">
        <v>168</v>
      </c>
      <c r="B79" s="97"/>
      <c r="C79" s="97"/>
      <c r="E79" s="98">
        <v>5</v>
      </c>
      <c r="F79" s="99" t="s">
        <v>12</v>
      </c>
      <c r="G79" s="98" t="s">
        <v>78</v>
      </c>
      <c r="H79" s="99" t="s">
        <v>59</v>
      </c>
      <c r="J79" s="34"/>
      <c r="K79" s="34"/>
      <c r="L79" s="34"/>
      <c r="M79" s="34"/>
      <c r="N79" s="34">
        <f t="shared" si="1"/>
        <v>0</v>
      </c>
      <c r="O79" s="34"/>
      <c r="P79" s="34"/>
      <c r="Q79" s="34"/>
      <c r="R79" s="34"/>
    </row>
    <row r="80" spans="1:18" s="7" customFormat="1" ht="15" hidden="1" customHeight="1" x14ac:dyDescent="0.2">
      <c r="A80" s="75" t="s">
        <v>169</v>
      </c>
      <c r="B80" s="97"/>
      <c r="C80" s="97"/>
      <c r="E80" s="98">
        <v>5</v>
      </c>
      <c r="F80" s="99" t="s">
        <v>12</v>
      </c>
      <c r="G80" s="98" t="s">
        <v>78</v>
      </c>
      <c r="H80" s="99" t="s">
        <v>19</v>
      </c>
      <c r="J80" s="34"/>
      <c r="K80" s="34"/>
      <c r="L80" s="34"/>
      <c r="M80" s="34"/>
      <c r="N80" s="34">
        <f t="shared" si="1"/>
        <v>0</v>
      </c>
      <c r="O80" s="34"/>
      <c r="P80" s="34"/>
      <c r="Q80" s="34"/>
      <c r="R80" s="34"/>
    </row>
    <row r="81" spans="1:18" s="7" customFormat="1" ht="15" hidden="1" customHeight="1" x14ac:dyDescent="0.2">
      <c r="A81" s="75" t="s">
        <v>170</v>
      </c>
      <c r="B81" s="97"/>
      <c r="C81" s="97"/>
      <c r="E81" s="98">
        <v>5</v>
      </c>
      <c r="F81" s="99" t="s">
        <v>12</v>
      </c>
      <c r="G81" s="98" t="s">
        <v>78</v>
      </c>
      <c r="H81" s="99" t="s">
        <v>81</v>
      </c>
      <c r="J81" s="34"/>
      <c r="K81" s="34"/>
      <c r="L81" s="34"/>
      <c r="M81" s="34"/>
      <c r="N81" s="34">
        <f t="shared" si="1"/>
        <v>0</v>
      </c>
      <c r="O81" s="34"/>
      <c r="P81" s="34"/>
      <c r="Q81" s="34"/>
      <c r="R81" s="34"/>
    </row>
    <row r="82" spans="1:18" s="7" customFormat="1" ht="15" hidden="1" customHeight="1" x14ac:dyDescent="0.2">
      <c r="A82" s="75" t="s">
        <v>82</v>
      </c>
      <c r="B82" s="97"/>
      <c r="C82" s="97"/>
      <c r="E82" s="98">
        <v>5</v>
      </c>
      <c r="F82" s="99" t="s">
        <v>12</v>
      </c>
      <c r="G82" s="98" t="s">
        <v>83</v>
      </c>
      <c r="H82" s="99" t="s">
        <v>8</v>
      </c>
      <c r="J82" s="34"/>
      <c r="K82" s="34"/>
      <c r="L82" s="34"/>
      <c r="M82" s="34"/>
      <c r="N82" s="34">
        <f t="shared" si="1"/>
        <v>0</v>
      </c>
      <c r="O82" s="34"/>
      <c r="P82" s="34"/>
      <c r="Q82" s="34"/>
      <c r="R82" s="34"/>
    </row>
    <row r="83" spans="1:18" s="7" customFormat="1" ht="15" hidden="1" customHeight="1" x14ac:dyDescent="0.2">
      <c r="A83" s="75" t="s">
        <v>84</v>
      </c>
      <c r="B83" s="97"/>
      <c r="C83" s="97"/>
      <c r="E83" s="98">
        <v>5</v>
      </c>
      <c r="F83" s="99" t="s">
        <v>12</v>
      </c>
      <c r="G83" s="98" t="s">
        <v>83</v>
      </c>
      <c r="H83" s="99" t="s">
        <v>10</v>
      </c>
      <c r="J83" s="34"/>
      <c r="K83" s="34"/>
      <c r="L83" s="34"/>
      <c r="M83" s="34"/>
      <c r="N83" s="34">
        <f t="shared" si="1"/>
        <v>0</v>
      </c>
      <c r="O83" s="34"/>
      <c r="P83" s="34"/>
      <c r="Q83" s="34"/>
      <c r="R83" s="34"/>
    </row>
    <row r="84" spans="1:18" s="7" customFormat="1" ht="15" hidden="1" customHeight="1" x14ac:dyDescent="0.2">
      <c r="A84" s="75" t="s">
        <v>85</v>
      </c>
      <c r="B84" s="97"/>
      <c r="C84" s="97"/>
      <c r="E84" s="98">
        <v>5</v>
      </c>
      <c r="F84" s="99" t="s">
        <v>12</v>
      </c>
      <c r="G84" s="98" t="s">
        <v>83</v>
      </c>
      <c r="H84" s="99" t="s">
        <v>15</v>
      </c>
      <c r="J84" s="34"/>
      <c r="K84" s="34"/>
      <c r="L84" s="34"/>
      <c r="M84" s="34"/>
      <c r="N84" s="34">
        <f t="shared" si="1"/>
        <v>0</v>
      </c>
      <c r="O84" s="34"/>
      <c r="P84" s="34"/>
      <c r="Q84" s="34"/>
      <c r="R84" s="34"/>
    </row>
    <row r="85" spans="1:18" s="7" customFormat="1" ht="15" hidden="1" customHeight="1" x14ac:dyDescent="0.2">
      <c r="A85" s="75" t="s">
        <v>171</v>
      </c>
      <c r="B85" s="97"/>
      <c r="C85" s="97"/>
      <c r="E85" s="98">
        <v>5</v>
      </c>
      <c r="F85" s="99" t="s">
        <v>12</v>
      </c>
      <c r="G85" s="98" t="s">
        <v>173</v>
      </c>
      <c r="H85" s="99" t="s">
        <v>8</v>
      </c>
      <c r="J85" s="34"/>
      <c r="K85" s="34"/>
      <c r="L85" s="34"/>
      <c r="M85" s="34"/>
      <c r="N85" s="34">
        <f t="shared" si="1"/>
        <v>0</v>
      </c>
      <c r="O85" s="34"/>
      <c r="P85" s="34"/>
      <c r="Q85" s="34"/>
      <c r="R85" s="34"/>
    </row>
    <row r="86" spans="1:18" s="7" customFormat="1" ht="15" hidden="1" customHeight="1" x14ac:dyDescent="0.2">
      <c r="A86" s="75" t="s">
        <v>172</v>
      </c>
      <c r="B86" s="97"/>
      <c r="C86" s="97"/>
      <c r="E86" s="98">
        <v>5</v>
      </c>
      <c r="F86" s="99" t="s">
        <v>12</v>
      </c>
      <c r="G86" s="98" t="s">
        <v>173</v>
      </c>
      <c r="H86" s="99" t="s">
        <v>10</v>
      </c>
      <c r="J86" s="34"/>
      <c r="K86" s="34"/>
      <c r="L86" s="34"/>
      <c r="M86" s="34"/>
      <c r="N86" s="34">
        <f t="shared" si="1"/>
        <v>0</v>
      </c>
      <c r="O86" s="34"/>
      <c r="P86" s="34"/>
      <c r="Q86" s="34"/>
      <c r="R86" s="34"/>
    </row>
    <row r="87" spans="1:18" s="7" customFormat="1" ht="15" customHeight="1" x14ac:dyDescent="0.2">
      <c r="A87" s="75" t="s">
        <v>282</v>
      </c>
      <c r="B87" s="97"/>
      <c r="C87" s="97"/>
      <c r="E87" s="260" t="s">
        <v>352</v>
      </c>
      <c r="F87" s="260"/>
      <c r="G87" s="260"/>
      <c r="H87" s="260"/>
      <c r="J87" s="34">
        <v>500000</v>
      </c>
      <c r="K87" s="34"/>
      <c r="L87" s="34"/>
      <c r="M87" s="34"/>
      <c r="N87" s="34">
        <f>P87-L87</f>
        <v>500000</v>
      </c>
      <c r="O87" s="34"/>
      <c r="P87" s="34">
        <v>500000</v>
      </c>
      <c r="Q87" s="34"/>
      <c r="R87" s="34">
        <v>500000</v>
      </c>
    </row>
    <row r="88" spans="1:18" s="7" customFormat="1" ht="15" customHeight="1" x14ac:dyDescent="0.2">
      <c r="A88" s="75" t="s">
        <v>86</v>
      </c>
      <c r="B88" s="97"/>
      <c r="C88" s="97"/>
      <c r="E88" s="260" t="s">
        <v>602</v>
      </c>
      <c r="F88" s="260"/>
      <c r="G88" s="260"/>
      <c r="H88" s="260"/>
      <c r="J88" s="34">
        <v>7050000</v>
      </c>
      <c r="K88" s="34"/>
      <c r="L88" s="34"/>
      <c r="M88" s="34"/>
      <c r="N88" s="34">
        <f t="shared" ref="N88" si="2">P88-L88</f>
        <v>7000000</v>
      </c>
      <c r="O88" s="34"/>
      <c r="P88" s="34">
        <v>7000000</v>
      </c>
      <c r="Q88" s="34"/>
      <c r="R88" s="34">
        <v>7000000</v>
      </c>
    </row>
    <row r="89" spans="1:18" s="7" customFormat="1" ht="15" hidden="1" customHeight="1" x14ac:dyDescent="0.2">
      <c r="A89" s="75" t="s">
        <v>61</v>
      </c>
      <c r="B89" s="97"/>
      <c r="C89" s="97"/>
      <c r="E89" s="260" t="s">
        <v>354</v>
      </c>
      <c r="F89" s="260"/>
      <c r="G89" s="260"/>
      <c r="H89" s="260"/>
      <c r="J89" s="34"/>
      <c r="K89" s="34"/>
      <c r="L89" s="34"/>
      <c r="M89" s="34"/>
      <c r="N89" s="34"/>
      <c r="O89" s="34"/>
      <c r="P89" s="34"/>
      <c r="Q89" s="34"/>
      <c r="R89" s="34"/>
    </row>
    <row r="90" spans="1:18" s="7" customFormat="1" ht="15" customHeight="1" x14ac:dyDescent="0.2">
      <c r="A90" s="75" t="s">
        <v>80</v>
      </c>
      <c r="B90" s="97"/>
      <c r="C90" s="97"/>
      <c r="E90" s="260" t="s">
        <v>359</v>
      </c>
      <c r="F90" s="260"/>
      <c r="G90" s="260"/>
      <c r="H90" s="260"/>
      <c r="J90" s="34">
        <v>30308057.739999998</v>
      </c>
      <c r="K90" s="34"/>
      <c r="L90" s="34"/>
      <c r="M90" s="34"/>
      <c r="N90" s="34">
        <f>P90-L90</f>
        <v>10000000</v>
      </c>
      <c r="O90" s="34"/>
      <c r="P90" s="34">
        <v>10000000</v>
      </c>
      <c r="Q90" s="34"/>
      <c r="R90" s="34">
        <v>11250000</v>
      </c>
    </row>
    <row r="91" spans="1:18" s="7" customFormat="1" ht="15" customHeight="1" x14ac:dyDescent="0.2">
      <c r="A91" s="75" t="s">
        <v>245</v>
      </c>
      <c r="B91" s="97"/>
      <c r="C91" s="97"/>
      <c r="E91" s="260" t="s">
        <v>360</v>
      </c>
      <c r="F91" s="260"/>
      <c r="G91" s="260"/>
      <c r="H91" s="260"/>
      <c r="J91" s="34">
        <f>855000+5154028.86</f>
        <v>6009028.8600000003</v>
      </c>
      <c r="K91" s="34"/>
      <c r="L91" s="34">
        <f>200200+2434400</f>
        <v>2634600</v>
      </c>
      <c r="M91" s="34"/>
      <c r="N91" s="34">
        <f>P91-L91</f>
        <v>29572688</v>
      </c>
      <c r="O91" s="34"/>
      <c r="P91" s="34">
        <v>32207288</v>
      </c>
      <c r="Q91" s="34"/>
      <c r="R91" s="34">
        <v>49215000</v>
      </c>
    </row>
    <row r="92" spans="1:18" s="7" customFormat="1" ht="18" customHeight="1" x14ac:dyDescent="0.2">
      <c r="A92" s="266" t="s">
        <v>190</v>
      </c>
      <c r="B92" s="266"/>
      <c r="C92" s="266"/>
      <c r="J92" s="136">
        <f>SUM(J18:J91)</f>
        <v>162467147.81</v>
      </c>
      <c r="K92" s="137"/>
      <c r="L92" s="20">
        <f>SUM(L20:L91)</f>
        <v>8328550</v>
      </c>
      <c r="M92" s="34"/>
      <c r="N92" s="136">
        <f>SUM(N17:N91)</f>
        <v>118814568</v>
      </c>
      <c r="O92" s="34"/>
      <c r="P92" s="136">
        <f>SUM(P17:P91)</f>
        <v>127143118</v>
      </c>
      <c r="Q92" s="34"/>
      <c r="R92" s="136">
        <f>SUM(R18:R91)</f>
        <v>123300000</v>
      </c>
    </row>
    <row r="93" spans="1:18" s="7" customFormat="1" ht="6" customHeight="1" x14ac:dyDescent="0.2">
      <c r="A93" s="19"/>
      <c r="B93" s="19"/>
      <c r="C93" s="19"/>
      <c r="J93" s="137"/>
      <c r="K93" s="137"/>
      <c r="L93" s="34"/>
      <c r="M93" s="34"/>
      <c r="N93" s="34"/>
      <c r="O93" s="34"/>
      <c r="P93" s="34"/>
      <c r="Q93" s="34"/>
      <c r="R93" s="34"/>
    </row>
    <row r="94" spans="1:18" s="7" customFormat="1" ht="18" customHeight="1" x14ac:dyDescent="0.2">
      <c r="A94" s="62" t="s">
        <v>189</v>
      </c>
      <c r="B94" s="11"/>
      <c r="C94" s="11"/>
      <c r="J94" s="34"/>
      <c r="K94" s="34"/>
      <c r="L94" s="34"/>
      <c r="M94" s="34"/>
      <c r="N94" s="34"/>
      <c r="O94" s="34"/>
      <c r="P94" s="34"/>
      <c r="Q94" s="34"/>
      <c r="R94" s="34"/>
    </row>
    <row r="95" spans="1:18" s="7" customFormat="1" ht="12.75" hidden="1" customHeight="1" x14ac:dyDescent="0.2">
      <c r="A95" s="11" t="s">
        <v>88</v>
      </c>
      <c r="B95" s="22"/>
      <c r="C95" s="22"/>
      <c r="J95" s="34"/>
      <c r="K95" s="34"/>
      <c r="L95" s="34"/>
      <c r="M95" s="34"/>
      <c r="N95" s="34"/>
      <c r="O95" s="34"/>
      <c r="P95" s="34"/>
      <c r="Q95" s="34"/>
      <c r="R95" s="34"/>
    </row>
    <row r="96" spans="1:18" s="7" customFormat="1" ht="12.75" hidden="1" customHeight="1" x14ac:dyDescent="0.2">
      <c r="A96" s="64" t="s">
        <v>89</v>
      </c>
      <c r="B96" s="9"/>
      <c r="C96" s="9"/>
      <c r="E96" s="98">
        <v>1</v>
      </c>
      <c r="F96" s="99" t="s">
        <v>12</v>
      </c>
      <c r="G96" s="98" t="s">
        <v>53</v>
      </c>
      <c r="H96" s="100" t="s">
        <v>10</v>
      </c>
      <c r="J96" s="34"/>
      <c r="K96" s="34"/>
      <c r="L96" s="34"/>
      <c r="M96" s="34"/>
      <c r="N96" s="34"/>
      <c r="O96" s="34"/>
      <c r="P96" s="34"/>
      <c r="Q96" s="34"/>
      <c r="R96" s="34"/>
    </row>
    <row r="97" spans="1:18" s="7" customFormat="1" ht="0.75" hidden="1" customHeight="1" x14ac:dyDescent="0.2">
      <c r="A97" s="75" t="s">
        <v>91</v>
      </c>
      <c r="B97" s="97"/>
      <c r="C97" s="97"/>
      <c r="E97" s="98">
        <v>1</v>
      </c>
      <c r="F97" s="99" t="s">
        <v>92</v>
      </c>
      <c r="G97" s="98" t="s">
        <v>7</v>
      </c>
      <c r="H97" s="98" t="s">
        <v>8</v>
      </c>
      <c r="J97" s="34"/>
      <c r="K97" s="34"/>
      <c r="L97" s="34"/>
      <c r="M97" s="34"/>
      <c r="N97" s="34"/>
      <c r="O97" s="34"/>
      <c r="P97" s="34"/>
      <c r="Q97" s="34"/>
      <c r="R97" s="34"/>
    </row>
    <row r="98" spans="1:18" s="7" customFormat="1" ht="6" customHeight="1" x14ac:dyDescent="0.2">
      <c r="A98" s="75"/>
      <c r="B98" s="97"/>
      <c r="C98" s="97"/>
      <c r="E98" s="98"/>
      <c r="F98" s="99"/>
      <c r="G98" s="98"/>
      <c r="H98" s="98"/>
      <c r="J98" s="34"/>
      <c r="K98" s="34"/>
      <c r="L98" s="34"/>
      <c r="M98" s="34"/>
      <c r="N98" s="34"/>
      <c r="O98" s="34"/>
      <c r="P98" s="34"/>
      <c r="Q98" s="34"/>
      <c r="R98" s="34"/>
    </row>
    <row r="99" spans="1:18" s="7" customFormat="1" ht="15" customHeight="1" x14ac:dyDescent="0.2">
      <c r="A99" s="298" t="s">
        <v>233</v>
      </c>
      <c r="B99" s="298"/>
      <c r="C99" s="298"/>
      <c r="D99" s="99"/>
      <c r="E99" s="260" t="s">
        <v>761</v>
      </c>
      <c r="F99" s="260"/>
      <c r="G99" s="260"/>
      <c r="H99" s="260"/>
      <c r="J99" s="34">
        <v>60033313.869999997</v>
      </c>
      <c r="K99" s="34"/>
      <c r="L99" s="34">
        <v>58628235.619999997</v>
      </c>
      <c r="M99" s="34"/>
      <c r="N99" s="34">
        <f>P99-L99</f>
        <v>49371764.380000003</v>
      </c>
      <c r="O99" s="34"/>
      <c r="P99" s="34">
        <v>108000000</v>
      </c>
      <c r="Q99" s="34"/>
      <c r="R99" s="34">
        <v>120000000</v>
      </c>
    </row>
    <row r="100" spans="1:18" s="7" customFormat="1" ht="15" customHeight="1" x14ac:dyDescent="0.2">
      <c r="A100" s="75" t="s">
        <v>230</v>
      </c>
      <c r="B100" s="97"/>
      <c r="C100" s="97"/>
      <c r="D100" s="99"/>
      <c r="E100" s="260" t="s">
        <v>758</v>
      </c>
      <c r="F100" s="260"/>
      <c r="G100" s="260"/>
      <c r="H100" s="260"/>
      <c r="J100" s="34">
        <v>19979936.629999999</v>
      </c>
      <c r="K100" s="34"/>
      <c r="L100" s="34"/>
      <c r="M100" s="34"/>
      <c r="N100" s="34"/>
      <c r="O100" s="34"/>
      <c r="P100" s="34"/>
      <c r="Q100" s="34"/>
      <c r="R100" s="231"/>
    </row>
    <row r="101" spans="1:18" s="7" customFormat="1" ht="15" customHeight="1" x14ac:dyDescent="0.2">
      <c r="A101" s="75" t="s">
        <v>94</v>
      </c>
      <c r="B101" s="97"/>
      <c r="C101" s="97"/>
      <c r="D101" s="99"/>
      <c r="E101" s="260" t="s">
        <v>717</v>
      </c>
      <c r="F101" s="260"/>
      <c r="G101" s="260"/>
      <c r="H101" s="260"/>
      <c r="J101" s="34"/>
      <c r="K101" s="34"/>
      <c r="L101" s="34">
        <v>15797268.289999999</v>
      </c>
      <c r="M101" s="34"/>
      <c r="N101" s="34">
        <f>P101-L101</f>
        <v>36848731.710000001</v>
      </c>
      <c r="O101" s="34"/>
      <c r="P101" s="34">
        <v>52646000</v>
      </c>
      <c r="Q101" s="34"/>
      <c r="R101" s="34">
        <v>50000000</v>
      </c>
    </row>
    <row r="102" spans="1:18" s="7" customFormat="1" ht="15" hidden="1" customHeight="1" x14ac:dyDescent="0.2">
      <c r="A102" s="75" t="s">
        <v>93</v>
      </c>
      <c r="B102" s="97"/>
      <c r="C102" s="97"/>
      <c r="E102" s="98">
        <v>1</v>
      </c>
      <c r="F102" s="99" t="s">
        <v>92</v>
      </c>
      <c r="G102" s="98" t="s">
        <v>33</v>
      </c>
      <c r="H102" s="98" t="s">
        <v>8</v>
      </c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7" customFormat="1" ht="15" hidden="1" customHeight="1" x14ac:dyDescent="0.2">
      <c r="A103" s="75" t="s">
        <v>94</v>
      </c>
      <c r="B103" s="102"/>
      <c r="C103" s="102"/>
      <c r="E103" s="98">
        <v>1</v>
      </c>
      <c r="F103" s="99" t="s">
        <v>92</v>
      </c>
      <c r="G103" s="98" t="s">
        <v>33</v>
      </c>
      <c r="H103" s="98" t="s">
        <v>48</v>
      </c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s="7" customFormat="1" ht="15" hidden="1" customHeight="1" x14ac:dyDescent="0.2">
      <c r="A104" s="75" t="s">
        <v>95</v>
      </c>
      <c r="B104" s="102"/>
      <c r="C104" s="102"/>
      <c r="D104" s="99"/>
      <c r="E104" s="98">
        <v>1</v>
      </c>
      <c r="F104" s="99" t="s">
        <v>92</v>
      </c>
      <c r="G104" s="98" t="s">
        <v>53</v>
      </c>
      <c r="H104" s="98" t="s">
        <v>10</v>
      </c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7" customFormat="1" ht="15" hidden="1" customHeight="1" x14ac:dyDescent="0.2">
      <c r="A105" s="75" t="s">
        <v>96</v>
      </c>
      <c r="B105" s="97"/>
      <c r="C105" s="97"/>
      <c r="E105" s="98">
        <v>1</v>
      </c>
      <c r="F105" s="99" t="s">
        <v>92</v>
      </c>
      <c r="G105" s="98" t="s">
        <v>92</v>
      </c>
      <c r="H105" s="98" t="s">
        <v>8</v>
      </c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s="7" customFormat="1" ht="15" hidden="1" customHeight="1" x14ac:dyDescent="0.2">
      <c r="A106" s="75" t="s">
        <v>97</v>
      </c>
      <c r="B106" s="102"/>
      <c r="C106" s="102"/>
      <c r="E106" s="98">
        <v>1</v>
      </c>
      <c r="F106" s="99" t="s">
        <v>92</v>
      </c>
      <c r="G106" s="98" t="s">
        <v>53</v>
      </c>
      <c r="H106" s="98" t="s">
        <v>15</v>
      </c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s="7" customFormat="1" ht="15" hidden="1" customHeight="1" x14ac:dyDescent="0.2">
      <c r="A107" s="75" t="s">
        <v>98</v>
      </c>
      <c r="B107" s="102"/>
      <c r="C107" s="102"/>
      <c r="D107" s="99"/>
      <c r="E107" s="98">
        <v>1</v>
      </c>
      <c r="F107" s="99" t="s">
        <v>92</v>
      </c>
      <c r="G107" s="98" t="s">
        <v>92</v>
      </c>
      <c r="H107" s="98" t="s">
        <v>10</v>
      </c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s="7" customFormat="1" ht="15" customHeight="1" x14ac:dyDescent="0.2">
      <c r="A108" s="75" t="s">
        <v>99</v>
      </c>
      <c r="B108" s="97"/>
      <c r="C108" s="97"/>
      <c r="E108" s="260" t="s">
        <v>486</v>
      </c>
      <c r="F108" s="260"/>
      <c r="G108" s="260"/>
      <c r="H108" s="260"/>
      <c r="J108" s="34">
        <v>450000</v>
      </c>
      <c r="K108" s="34"/>
      <c r="L108" s="34"/>
      <c r="M108" s="34"/>
      <c r="N108" s="34"/>
      <c r="O108" s="34"/>
      <c r="P108" s="34"/>
      <c r="Q108" s="34"/>
      <c r="R108" s="34"/>
    </row>
    <row r="109" spans="1:18" s="7" customFormat="1" ht="15" hidden="1" customHeight="1" x14ac:dyDescent="0.2">
      <c r="A109" s="75" t="s">
        <v>176</v>
      </c>
      <c r="B109" s="97"/>
      <c r="C109" s="97"/>
      <c r="E109" s="260" t="s">
        <v>768</v>
      </c>
      <c r="F109" s="260"/>
      <c r="G109" s="260"/>
      <c r="H109" s="260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s="7" customFormat="1" ht="15" hidden="1" customHeight="1" x14ac:dyDescent="0.2">
      <c r="A110" s="75" t="s">
        <v>100</v>
      </c>
      <c r="B110" s="97"/>
      <c r="C110" s="97"/>
      <c r="E110" s="260" t="s">
        <v>769</v>
      </c>
      <c r="F110" s="260"/>
      <c r="G110" s="260"/>
      <c r="H110" s="260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s="7" customFormat="1" ht="15" hidden="1" customHeight="1" x14ac:dyDescent="0.2">
      <c r="A111" s="75" t="s">
        <v>102</v>
      </c>
      <c r="B111" s="97"/>
      <c r="C111" s="97"/>
      <c r="E111" s="260" t="s">
        <v>770</v>
      </c>
      <c r="F111" s="260"/>
      <c r="G111" s="260"/>
      <c r="H111" s="260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s="7" customFormat="1" ht="15" hidden="1" customHeight="1" x14ac:dyDescent="0.2">
      <c r="A112" s="75" t="s">
        <v>103</v>
      </c>
      <c r="B112" s="97"/>
      <c r="C112" s="97"/>
      <c r="E112" s="260" t="s">
        <v>771</v>
      </c>
      <c r="F112" s="260"/>
      <c r="G112" s="260"/>
      <c r="H112" s="260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s="7" customFormat="1" ht="15" customHeight="1" x14ac:dyDescent="0.2">
      <c r="A113" s="75" t="s">
        <v>174</v>
      </c>
      <c r="B113" s="97"/>
      <c r="C113" s="97"/>
      <c r="E113" s="260" t="s">
        <v>850</v>
      </c>
      <c r="F113" s="260"/>
      <c r="G113" s="260"/>
      <c r="H113" s="260"/>
      <c r="J113" s="34">
        <v>5040000</v>
      </c>
      <c r="K113" s="34"/>
      <c r="L113" s="34"/>
      <c r="M113" s="34"/>
      <c r="N113" s="34">
        <f>P113-L113</f>
        <v>6000000</v>
      </c>
      <c r="O113" s="34"/>
      <c r="P113" s="34">
        <v>6000000</v>
      </c>
      <c r="Q113" s="34"/>
      <c r="R113" s="34">
        <v>2000000</v>
      </c>
    </row>
    <row r="114" spans="1:18" s="7" customFormat="1" ht="15" customHeight="1" x14ac:dyDescent="0.2">
      <c r="A114" s="75" t="s">
        <v>264</v>
      </c>
      <c r="B114" s="97"/>
      <c r="C114" s="97"/>
      <c r="D114" s="99"/>
      <c r="E114" s="260" t="s">
        <v>772</v>
      </c>
      <c r="F114" s="260"/>
      <c r="G114" s="260"/>
      <c r="H114" s="260"/>
      <c r="J114" s="34"/>
      <c r="K114" s="34"/>
      <c r="L114" s="34"/>
      <c r="M114" s="34"/>
      <c r="N114" s="34">
        <f>P114-L114</f>
        <v>27988507</v>
      </c>
      <c r="O114" s="34"/>
      <c r="P114" s="34">
        <v>27988507</v>
      </c>
      <c r="Q114" s="34"/>
      <c r="R114" s="34">
        <v>4700000</v>
      </c>
    </row>
    <row r="115" spans="1:18" s="7" customFormat="1" ht="15" hidden="1" customHeight="1" x14ac:dyDescent="0.2">
      <c r="A115" s="75" t="s">
        <v>105</v>
      </c>
      <c r="B115" s="97"/>
      <c r="C115" s="97"/>
      <c r="D115" s="99"/>
      <c r="E115" s="98">
        <v>1</v>
      </c>
      <c r="F115" s="99" t="s">
        <v>92</v>
      </c>
      <c r="G115" s="98" t="s">
        <v>66</v>
      </c>
      <c r="H115" s="98" t="s">
        <v>8</v>
      </c>
      <c r="J115" s="34"/>
      <c r="K115" s="34"/>
      <c r="L115" s="34"/>
      <c r="M115" s="34"/>
      <c r="N115" s="34">
        <f>P115-L115</f>
        <v>0</v>
      </c>
      <c r="O115" s="34"/>
      <c r="P115" s="34"/>
      <c r="Q115" s="34"/>
      <c r="R115" s="34"/>
    </row>
    <row r="116" spans="1:18" s="7" customFormat="1" ht="15" hidden="1" customHeight="1" x14ac:dyDescent="0.2">
      <c r="A116" s="101" t="s">
        <v>246</v>
      </c>
      <c r="B116" s="97"/>
      <c r="C116" s="97"/>
      <c r="D116" s="99"/>
      <c r="E116" s="260" t="s">
        <v>773</v>
      </c>
      <c r="F116" s="260"/>
      <c r="G116" s="260"/>
      <c r="H116" s="260"/>
      <c r="J116" s="34"/>
      <c r="K116" s="34"/>
      <c r="L116" s="34"/>
      <c r="M116" s="34"/>
      <c r="N116" s="34"/>
      <c r="O116" s="34"/>
      <c r="P116" s="34"/>
      <c r="Q116" s="34"/>
      <c r="R116" s="34">
        <v>0</v>
      </c>
    </row>
    <row r="117" spans="1:18" s="7" customFormat="1" ht="15" hidden="1" customHeight="1" x14ac:dyDescent="0.2">
      <c r="A117" s="75" t="s">
        <v>106</v>
      </c>
      <c r="B117" s="97"/>
      <c r="C117" s="97"/>
      <c r="D117" s="99"/>
      <c r="E117" s="260" t="s">
        <v>603</v>
      </c>
      <c r="F117" s="260"/>
      <c r="G117" s="260"/>
      <c r="H117" s="260"/>
      <c r="J117" s="34"/>
      <c r="K117" s="34"/>
      <c r="L117" s="34"/>
      <c r="M117" s="34"/>
      <c r="N117" s="34">
        <f>P117-L117</f>
        <v>0</v>
      </c>
      <c r="O117" s="34"/>
      <c r="P117" s="34"/>
      <c r="Q117" s="34"/>
      <c r="R117" s="34">
        <v>0</v>
      </c>
    </row>
    <row r="118" spans="1:18" s="7" customFormat="1" ht="12.75" hidden="1" customHeight="1" x14ac:dyDescent="0.2">
      <c r="A118" s="75" t="s">
        <v>106</v>
      </c>
      <c r="B118" s="97"/>
      <c r="C118" s="97"/>
      <c r="D118" s="99"/>
      <c r="E118" s="98">
        <v>1</v>
      </c>
      <c r="F118" s="99" t="s">
        <v>92</v>
      </c>
      <c r="G118" s="98" t="s">
        <v>58</v>
      </c>
      <c r="H118" s="100" t="s">
        <v>48</v>
      </c>
      <c r="J118" s="34"/>
      <c r="K118" s="34"/>
      <c r="L118" s="34"/>
      <c r="M118" s="34"/>
      <c r="N118" s="34">
        <f t="shared" ref="N118:N119" si="3">P118-L118</f>
        <v>0</v>
      </c>
      <c r="O118" s="34"/>
      <c r="P118" s="34"/>
      <c r="Q118" s="34"/>
      <c r="R118" s="34"/>
    </row>
    <row r="119" spans="1:18" s="7" customFormat="1" ht="12.75" hidden="1" customHeight="1" x14ac:dyDescent="0.2">
      <c r="A119" s="75" t="s">
        <v>177</v>
      </c>
      <c r="B119" s="97"/>
      <c r="C119" s="97"/>
      <c r="D119" s="99"/>
      <c r="E119" s="98">
        <v>1</v>
      </c>
      <c r="F119" s="99" t="s">
        <v>92</v>
      </c>
      <c r="G119" s="98" t="s">
        <v>28</v>
      </c>
      <c r="H119" s="98" t="s">
        <v>8</v>
      </c>
      <c r="J119" s="34"/>
      <c r="K119" s="34"/>
      <c r="L119" s="34"/>
      <c r="M119" s="34"/>
      <c r="N119" s="34">
        <f t="shared" si="3"/>
        <v>0</v>
      </c>
      <c r="O119" s="34"/>
      <c r="P119" s="34"/>
      <c r="Q119" s="34"/>
      <c r="R119" s="34"/>
    </row>
    <row r="120" spans="1:18" s="7" customFormat="1" ht="18.75" customHeight="1" x14ac:dyDescent="0.2">
      <c r="A120" s="88" t="s">
        <v>107</v>
      </c>
      <c r="B120" s="24"/>
      <c r="C120" s="24"/>
      <c r="D120" s="25"/>
      <c r="E120" s="25"/>
      <c r="F120" s="25"/>
      <c r="G120" s="25"/>
      <c r="H120" s="25"/>
      <c r="I120" s="25"/>
      <c r="J120" s="20">
        <f>SUM(J99:J119)</f>
        <v>85503250.5</v>
      </c>
      <c r="K120" s="21"/>
      <c r="L120" s="20">
        <f>SUM(L99:L119)</f>
        <v>74425503.909999996</v>
      </c>
      <c r="M120" s="146"/>
      <c r="N120" s="20">
        <f>SUM(N99:N119)</f>
        <v>120209003.09</v>
      </c>
      <c r="O120" s="146"/>
      <c r="P120" s="20">
        <f>SUM(P99:P119)</f>
        <v>194634507</v>
      </c>
      <c r="Q120" s="146"/>
      <c r="R120" s="20">
        <f>SUM(R99:R119)</f>
        <v>176700000</v>
      </c>
    </row>
    <row r="121" spans="1:18" s="7" customFormat="1" ht="5.25" customHeight="1" x14ac:dyDescent="0.2">
      <c r="A121" s="58"/>
      <c r="B121" s="24"/>
      <c r="C121" s="24"/>
      <c r="D121" s="25"/>
      <c r="E121" s="25"/>
      <c r="F121" s="25"/>
      <c r="G121" s="25"/>
      <c r="H121" s="25"/>
      <c r="I121" s="25"/>
      <c r="J121" s="21"/>
      <c r="K121" s="21"/>
      <c r="L121" s="21"/>
      <c r="M121" s="146"/>
      <c r="N121" s="21"/>
      <c r="O121" s="146"/>
      <c r="P121" s="21"/>
      <c r="Q121" s="146"/>
      <c r="R121" s="21"/>
    </row>
    <row r="122" spans="1:18" s="7" customFormat="1" ht="16.5" customHeight="1" thickBot="1" x14ac:dyDescent="0.25">
      <c r="A122" s="11" t="s">
        <v>109</v>
      </c>
      <c r="B122" s="26"/>
      <c r="C122" s="26"/>
      <c r="J122" s="27">
        <f>J92+J120</f>
        <v>247970398.31</v>
      </c>
      <c r="K122" s="21"/>
      <c r="L122" s="27">
        <f>L92+L120</f>
        <v>82754053.909999996</v>
      </c>
      <c r="M122" s="27">
        <f>M92+M120</f>
        <v>0</v>
      </c>
      <c r="N122" s="27">
        <f>N92+N120</f>
        <v>239023571.09</v>
      </c>
      <c r="O122" s="27">
        <f>O92+O120</f>
        <v>0</v>
      </c>
      <c r="P122" s="27">
        <f>P92+P120</f>
        <v>321777625</v>
      </c>
      <c r="Q122" s="34"/>
      <c r="R122" s="27">
        <f>R92+R120</f>
        <v>300000000</v>
      </c>
    </row>
    <row r="123" spans="1:18" s="7" customFormat="1" ht="16.5" customHeight="1" thickTop="1" x14ac:dyDescent="0.2">
      <c r="A123" s="11"/>
      <c r="B123" s="26"/>
      <c r="C123" s="26"/>
      <c r="J123" s="21"/>
      <c r="K123" s="21"/>
      <c r="L123" s="21"/>
      <c r="M123" s="21"/>
      <c r="N123" s="21"/>
      <c r="O123" s="21"/>
      <c r="P123" s="21"/>
      <c r="Q123" s="34"/>
      <c r="R123" s="21"/>
    </row>
    <row r="124" spans="1:18" s="7" customFormat="1" ht="16.5" customHeight="1" x14ac:dyDescent="0.2">
      <c r="A124" s="11"/>
      <c r="B124" s="26"/>
      <c r="C124" s="26"/>
      <c r="J124" s="21"/>
      <c r="K124" s="21"/>
      <c r="L124" s="21"/>
      <c r="M124" s="21"/>
      <c r="N124" s="21"/>
      <c r="O124" s="21"/>
      <c r="P124" s="21"/>
      <c r="Q124" s="34"/>
      <c r="R124" s="21"/>
    </row>
    <row r="125" spans="1:18" s="7" customFormat="1" x14ac:dyDescent="0.2">
      <c r="A125" s="29"/>
      <c r="B125" s="29"/>
      <c r="C125" s="29"/>
      <c r="D125" s="32"/>
      <c r="E125" s="29"/>
      <c r="F125" s="29"/>
      <c r="H125" s="33"/>
      <c r="I125" s="33"/>
      <c r="J125" s="33"/>
      <c r="K125" s="33"/>
      <c r="L125" s="33"/>
      <c r="M125" s="33"/>
    </row>
    <row r="126" spans="1:18" x14ac:dyDescent="0.2">
      <c r="A126" s="68"/>
      <c r="B126" s="261" t="s">
        <v>844</v>
      </c>
      <c r="C126" s="261"/>
      <c r="D126" s="31"/>
      <c r="E126" s="30"/>
      <c r="G126" s="29"/>
      <c r="I126" s="29"/>
      <c r="J126" s="261" t="s">
        <v>846</v>
      </c>
      <c r="K126" s="261"/>
      <c r="L126" s="261"/>
      <c r="M126" s="42"/>
      <c r="N126" s="44"/>
      <c r="O126" s="44"/>
      <c r="P126" s="263" t="s">
        <v>134</v>
      </c>
      <c r="Q126" s="263"/>
      <c r="R126" s="263"/>
    </row>
    <row r="127" spans="1:18" ht="12" customHeight="1" x14ac:dyDescent="0.2">
      <c r="A127" s="45"/>
      <c r="B127" s="45"/>
      <c r="D127" s="31"/>
      <c r="E127" s="46"/>
      <c r="G127" s="29"/>
      <c r="I127" s="29"/>
      <c r="J127" s="142"/>
      <c r="M127" s="91"/>
      <c r="N127" s="34"/>
      <c r="O127" s="34"/>
      <c r="P127" s="46"/>
    </row>
    <row r="128" spans="1:18" ht="12" customHeight="1" x14ac:dyDescent="0.2">
      <c r="A128" s="45"/>
      <c r="B128" s="45"/>
      <c r="D128" s="31"/>
      <c r="E128" s="46"/>
      <c r="G128" s="29"/>
      <c r="I128" s="29"/>
      <c r="J128" s="193"/>
      <c r="M128" s="193"/>
      <c r="N128" s="34"/>
      <c r="O128" s="34"/>
      <c r="P128" s="46"/>
    </row>
    <row r="129" spans="1:18" ht="12" customHeight="1" x14ac:dyDescent="0.2">
      <c r="A129" s="45"/>
      <c r="B129" s="45"/>
      <c r="D129" s="31"/>
      <c r="E129" s="46"/>
      <c r="G129" s="29"/>
      <c r="I129" s="29"/>
      <c r="J129" s="142"/>
      <c r="M129" s="91"/>
      <c r="N129" s="34"/>
      <c r="O129" s="34"/>
      <c r="P129" s="46"/>
    </row>
    <row r="130" spans="1:18" ht="12" customHeight="1" x14ac:dyDescent="0.2">
      <c r="A130" s="47"/>
      <c r="B130" s="47"/>
      <c r="D130" s="29"/>
      <c r="E130" s="48"/>
      <c r="G130" s="29"/>
      <c r="I130" s="29"/>
      <c r="J130" s="29"/>
      <c r="M130" s="29"/>
      <c r="P130" s="48"/>
    </row>
    <row r="131" spans="1:18" x14ac:dyDescent="0.2">
      <c r="A131" s="69"/>
      <c r="B131" s="275" t="s">
        <v>821</v>
      </c>
      <c r="C131" s="275"/>
      <c r="D131" s="275"/>
      <c r="E131" s="51"/>
      <c r="G131" s="29"/>
      <c r="I131" s="29"/>
      <c r="J131" s="275" t="s">
        <v>271</v>
      </c>
      <c r="K131" s="275"/>
      <c r="L131" s="275"/>
      <c r="M131" s="52"/>
      <c r="N131" s="54"/>
      <c r="O131" s="54"/>
      <c r="P131" s="264" t="s">
        <v>816</v>
      </c>
      <c r="Q131" s="264"/>
      <c r="R131" s="264"/>
    </row>
    <row r="132" spans="1:18" x14ac:dyDescent="0.2">
      <c r="A132" s="67"/>
      <c r="B132" s="261" t="s">
        <v>787</v>
      </c>
      <c r="C132" s="261"/>
      <c r="D132" s="261"/>
      <c r="E132" s="30"/>
      <c r="G132" s="29"/>
      <c r="I132" s="29"/>
      <c r="J132" s="261" t="s">
        <v>254</v>
      </c>
      <c r="K132" s="261"/>
      <c r="L132" s="261"/>
      <c r="M132" s="31"/>
      <c r="N132" s="33"/>
      <c r="O132" s="33"/>
      <c r="P132" s="265" t="s">
        <v>138</v>
      </c>
      <c r="Q132" s="265"/>
      <c r="R132" s="265"/>
    </row>
  </sheetData>
  <customSheetViews>
    <customSheetView guid="{1998FCB8-1FEB-4076-ACE6-A225EE4366B3}" showPageBreaks="1" printArea="1" hiddenRows="1" view="pageBreakPreview">
      <pane xSplit="1" ySplit="15" topLeftCell="B120" activePane="bottomRight" state="frozen"/>
      <selection pane="bottomRight" activeCell="J99" sqref="J99"/>
      <rowBreaks count="1" manualBreakCount="1">
        <brk id="10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  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20" activePane="bottomRight" state="frozen"/>
      <selection pane="bottomRight" activeCell="R92" sqref="R92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J124" sqref="J124"/>
      <rowBreaks count="1" manualBreakCount="1">
        <brk id="106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87" activePane="bottomRight" state="frozen"/>
      <selection pane="bottomRight" activeCell="A103" sqref="A103:XFD103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20" activePane="bottomRight" state="frozen"/>
      <selection pane="bottomRight" activeCell="R92" sqref="R92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20" activePane="bottomRight" state="frozen"/>
      <selection pane="bottomRight" activeCell="R92" sqref="R92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7" activePane="bottomRight" state="frozen"/>
      <selection pane="bottomRight" activeCell="L92" sqref="L92"/>
      <rowBreaks count="1" manualBreakCount="1">
        <brk id="10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&amp;R&amp;"Arial,Bold"&amp;10        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126" activePane="bottomRight" state="frozen"/>
      <selection pane="bottomRight" activeCell="S93" sqref="S93"/>
      <rowBreaks count="1" manualBreakCount="1">
        <brk id="10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          </oddHeader>
        <oddFooter>&amp;C&amp;"Arial Narrow,Regular"&amp;9Page &amp;P of &amp;N</oddFooter>
      </headerFooter>
    </customSheetView>
  </customSheetViews>
  <mergeCells count="46">
    <mergeCell ref="B131:D131"/>
    <mergeCell ref="P131:R131"/>
    <mergeCell ref="P126:R126"/>
    <mergeCell ref="P132:R132"/>
    <mergeCell ref="A3:S3"/>
    <mergeCell ref="A4:S4"/>
    <mergeCell ref="L11:P11"/>
    <mergeCell ref="P12:P14"/>
    <mergeCell ref="A13:C13"/>
    <mergeCell ref="E13:H13"/>
    <mergeCell ref="J131:L131"/>
    <mergeCell ref="J132:L132"/>
    <mergeCell ref="A15:C15"/>
    <mergeCell ref="E15:H15"/>
    <mergeCell ref="A92:C92"/>
    <mergeCell ref="A99:C99"/>
    <mergeCell ref="B126:C126"/>
    <mergeCell ref="J126:L126"/>
    <mergeCell ref="B132:D132"/>
    <mergeCell ref="E20:H20"/>
    <mergeCell ref="E26:H27"/>
    <mergeCell ref="E28:H29"/>
    <mergeCell ref="E30:H31"/>
    <mergeCell ref="E32:H33"/>
    <mergeCell ref="E34:H35"/>
    <mergeCell ref="E36:H36"/>
    <mergeCell ref="E37:H37"/>
    <mergeCell ref="E67:H67"/>
    <mergeCell ref="E68:H68"/>
    <mergeCell ref="E87:H87"/>
    <mergeCell ref="E88:H88"/>
    <mergeCell ref="E89:H89"/>
    <mergeCell ref="E90:H90"/>
    <mergeCell ref="E91:H91"/>
    <mergeCell ref="E99:H99"/>
    <mergeCell ref="E100:H100"/>
    <mergeCell ref="E101:H101"/>
    <mergeCell ref="E108:H108"/>
    <mergeCell ref="E113:H113"/>
    <mergeCell ref="E109:H109"/>
    <mergeCell ref="E117:H117"/>
    <mergeCell ref="E110:H110"/>
    <mergeCell ref="E111:H111"/>
    <mergeCell ref="E112:H112"/>
    <mergeCell ref="E114:H114"/>
    <mergeCell ref="E116:H116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9"/>
  <headerFooter alignWithMargins="0">
    <oddHeader xml:space="preserve">&amp;R&amp;"Arial,Bold"&amp;10               </oddHeader>
    <oddFooter>&amp;C&amp;"Arial Narrow,Regular"&amp;9Page &amp;P of &amp;N</oddFooter>
  </headerFooter>
  <rowBreaks count="1" manualBreakCount="1">
    <brk id="99" max="1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1"/>
  <sheetViews>
    <sheetView view="pageBreakPreview" zoomScaleNormal="85" zoomScaleSheetLayoutView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P12" sqref="P12:P14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242</v>
      </c>
      <c r="H6" s="3"/>
      <c r="I6" s="3"/>
      <c r="R6" s="71">
        <v>9999</v>
      </c>
    </row>
    <row r="7" spans="1:19" ht="15" customHeight="1" x14ac:dyDescent="0.2">
      <c r="A7" s="5" t="s">
        <v>118</v>
      </c>
      <c r="B7" s="2" t="s">
        <v>112</v>
      </c>
      <c r="C7" s="5" t="s">
        <v>243</v>
      </c>
    </row>
    <row r="8" spans="1:19" ht="15" customHeight="1" x14ac:dyDescent="0.2">
      <c r="A8" s="5" t="s">
        <v>119</v>
      </c>
      <c r="B8" s="2" t="s">
        <v>112</v>
      </c>
      <c r="C8" s="5" t="s">
        <v>244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15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72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">
        <v>307</v>
      </c>
      <c r="K13" s="39"/>
      <c r="L13" s="205" t="s">
        <v>809</v>
      </c>
      <c r="M13" s="39"/>
      <c r="N13" s="205" t="s">
        <v>809</v>
      </c>
      <c r="O13" s="39"/>
      <c r="P13" s="274"/>
      <c r="Q13" s="40"/>
      <c r="R13" s="39">
        <v>2023</v>
      </c>
    </row>
    <row r="14" spans="1:19" ht="15" customHeight="1" x14ac:dyDescent="0.2">
      <c r="A14" s="141"/>
      <c r="B14" s="141"/>
      <c r="C14" s="141"/>
      <c r="D14" s="9"/>
      <c r="E14" s="141"/>
      <c r="F14" s="141"/>
      <c r="G14" s="141"/>
      <c r="H14" s="141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187</v>
      </c>
      <c r="B17" s="12"/>
      <c r="C17" s="12"/>
    </row>
    <row r="18" spans="1:18" s="7" customFormat="1" ht="6" customHeight="1" x14ac:dyDescent="0.2">
      <c r="A18" s="62"/>
      <c r="B18" s="12"/>
      <c r="C18" s="12"/>
    </row>
    <row r="19" spans="1:18" s="7" customFormat="1" ht="15" customHeight="1" x14ac:dyDescent="0.2">
      <c r="A19" s="75" t="s">
        <v>79</v>
      </c>
      <c r="B19" s="97"/>
      <c r="C19" s="97"/>
      <c r="E19" s="261" t="s">
        <v>352</v>
      </c>
      <c r="F19" s="261"/>
      <c r="G19" s="261"/>
      <c r="H19" s="261"/>
      <c r="J19" s="34">
        <v>189000</v>
      </c>
      <c r="K19" s="34"/>
      <c r="L19" s="34"/>
      <c r="M19" s="34"/>
      <c r="N19" s="34">
        <f>P19-L19</f>
        <v>189000</v>
      </c>
      <c r="O19" s="34"/>
      <c r="P19" s="34">
        <v>189000</v>
      </c>
      <c r="Q19" s="34"/>
      <c r="R19" s="34">
        <v>189000</v>
      </c>
    </row>
    <row r="20" spans="1:18" s="7" customFormat="1" ht="18.95" customHeight="1" x14ac:dyDescent="0.2">
      <c r="A20" s="276" t="s">
        <v>190</v>
      </c>
      <c r="B20" s="276"/>
      <c r="C20" s="276"/>
      <c r="J20" s="136">
        <f>SUM(J19:J19)</f>
        <v>189000</v>
      </c>
      <c r="K20" s="137"/>
      <c r="L20" s="136"/>
      <c r="M20" s="34"/>
      <c r="N20" s="136">
        <f>SUM(N19:N19)</f>
        <v>189000</v>
      </c>
      <c r="O20" s="34"/>
      <c r="P20" s="136">
        <f>SUM(P19:P19)</f>
        <v>189000</v>
      </c>
      <c r="Q20" s="34"/>
      <c r="R20" s="136">
        <f>SUM(R19:R19)</f>
        <v>189000</v>
      </c>
    </row>
    <row r="21" spans="1:18" s="7" customFormat="1" ht="6" customHeight="1" x14ac:dyDescent="0.2">
      <c r="J21" s="34"/>
      <c r="K21" s="34"/>
      <c r="L21" s="34"/>
      <c r="M21" s="34"/>
      <c r="N21" s="34"/>
      <c r="O21" s="34"/>
      <c r="P21" s="34"/>
      <c r="Q21" s="34"/>
      <c r="R21" s="34"/>
    </row>
    <row r="22" spans="1:18" s="7" customFormat="1" ht="20.100000000000001" customHeight="1" thickBot="1" x14ac:dyDescent="0.25">
      <c r="A22" s="11" t="s">
        <v>109</v>
      </c>
      <c r="B22" s="26"/>
      <c r="C22" s="26"/>
      <c r="J22" s="27">
        <f>J20</f>
        <v>189000</v>
      </c>
      <c r="K22" s="21"/>
      <c r="L22" s="27">
        <f>L20</f>
        <v>0</v>
      </c>
      <c r="M22" s="34"/>
      <c r="N22" s="27">
        <f>N20</f>
        <v>189000</v>
      </c>
      <c r="O22" s="34"/>
      <c r="P22" s="27">
        <f>P20</f>
        <v>189000</v>
      </c>
      <c r="Q22" s="34"/>
      <c r="R22" s="27">
        <f>R20</f>
        <v>189000</v>
      </c>
    </row>
    <row r="23" spans="1:18" s="7" customFormat="1" ht="13.5" thickTop="1" x14ac:dyDescent="0.2">
      <c r="A23" s="29"/>
      <c r="B23" s="29"/>
      <c r="C23" s="29"/>
      <c r="D23" s="32"/>
      <c r="E23" s="29"/>
      <c r="F23" s="29"/>
      <c r="H23" s="33"/>
      <c r="I23" s="33"/>
      <c r="J23" s="33"/>
      <c r="K23" s="33"/>
      <c r="L23" s="33"/>
      <c r="M23" s="33"/>
    </row>
    <row r="24" spans="1:18" s="7" customFormat="1" x14ac:dyDescent="0.2"/>
    <row r="25" spans="1:18" s="7" customFormat="1" x14ac:dyDescent="0.2"/>
    <row r="26" spans="1:18" x14ac:dyDescent="0.2">
      <c r="A26" s="41"/>
      <c r="C26" s="142" t="s">
        <v>261</v>
      </c>
      <c r="D26" s="31"/>
      <c r="E26" s="30"/>
      <c r="G26" s="29"/>
      <c r="I26" s="29"/>
      <c r="M26" s="42"/>
      <c r="N26" s="263" t="s">
        <v>134</v>
      </c>
      <c r="O26" s="263"/>
      <c r="P26" s="263"/>
    </row>
    <row r="27" spans="1:18" x14ac:dyDescent="0.2">
      <c r="A27" s="41"/>
      <c r="C27" s="142"/>
      <c r="D27" s="31"/>
      <c r="E27" s="30"/>
      <c r="G27" s="29"/>
      <c r="I27" s="29"/>
      <c r="M27" s="42"/>
      <c r="N27" s="94"/>
      <c r="O27" s="94"/>
      <c r="P27" s="94"/>
    </row>
    <row r="28" spans="1:18" x14ac:dyDescent="0.2">
      <c r="A28" s="45"/>
      <c r="C28" s="142"/>
      <c r="D28" s="31"/>
      <c r="E28" s="46"/>
      <c r="G28" s="29"/>
      <c r="I28" s="29"/>
      <c r="M28" s="95"/>
      <c r="N28" s="34"/>
      <c r="O28" s="34"/>
      <c r="P28" s="46"/>
    </row>
    <row r="29" spans="1:18" x14ac:dyDescent="0.2">
      <c r="A29" s="47"/>
      <c r="C29" s="29"/>
      <c r="D29" s="29"/>
      <c r="E29" s="48"/>
      <c r="G29" s="29"/>
      <c r="I29" s="29"/>
      <c r="M29" s="29"/>
      <c r="P29" s="48"/>
    </row>
    <row r="30" spans="1:18" x14ac:dyDescent="0.2">
      <c r="A30" s="49"/>
      <c r="C30" s="96" t="s">
        <v>271</v>
      </c>
      <c r="D30" s="50"/>
      <c r="E30" s="51"/>
      <c r="G30" s="29"/>
      <c r="I30" s="29"/>
      <c r="M30" s="52"/>
      <c r="N30" s="264" t="s">
        <v>136</v>
      </c>
      <c r="O30" s="264"/>
      <c r="P30" s="264"/>
    </row>
    <row r="31" spans="1:18" x14ac:dyDescent="0.2">
      <c r="A31" s="47"/>
      <c r="C31" s="95" t="s">
        <v>254</v>
      </c>
      <c r="D31" s="29"/>
      <c r="E31" s="30"/>
      <c r="G31" s="29"/>
      <c r="I31" s="29"/>
      <c r="M31" s="31"/>
      <c r="N31" s="265" t="s">
        <v>138</v>
      </c>
      <c r="O31" s="265"/>
      <c r="P31" s="265"/>
    </row>
  </sheetData>
  <customSheetViews>
    <customSheetView guid="{1998FCB8-1FEB-4076-ACE6-A225EE4366B3}" showPageBreaks="1" printArea="1" view="pageBreakPreview">
      <pane xSplit="1" ySplit="15" topLeftCell="B16" activePane="bottomRight" state="frozen"/>
      <selection pane="bottomRight" activeCell="R14" sqref="R14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8" activePane="bottomRight" state="frozen"/>
      <selection pane="bottomRight" activeCell="P18" sqref="P18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R24" sqref="R23:R24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view="pageBreakPreview">
      <pane xSplit="1" ySplit="16" topLeftCell="B17" activePane="bottomRight" state="frozen"/>
      <selection pane="bottomRight" activeCell="R14" sqref="R14"/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</oddHeader>
        <oddFooter>&amp;C&amp;"Arial Narrow,Regular"&amp;9Page &amp;P of &amp;N</oddFooter>
      </headerFooter>
    </customSheetView>
    <customSheetView guid="{575E8042-A1F4-4988-9C50-0764AD6CB053}" showPageBreaks="1" printArea="1" view="pageBreakPreview">
      <pane xSplit="1" ySplit="15" topLeftCell="B16" activePane="bottomRight" state="frozen"/>
      <selection pane="bottomRight" activeCell="R14" sqref="R14"/>
      <pageMargins left="0.75" right="0.5" top="1" bottom="1" header="0.75" footer="0.5"/>
      <printOptions horizontalCentered="1"/>
      <pageSetup paperSize="5" scale="90" orientation="landscape" horizontalDpi="4294967293" verticalDpi="300" r:id="rId9"/>
      <headerFooter alignWithMargins="0">
        <oddHeader xml:space="preserve">&amp;R&amp;"Arial,Bold"&amp;10    </oddHeader>
        <oddFooter>&amp;C&amp;"Arial Narrow,Regular"&amp;9Page &amp;P of &amp;N</oddFooter>
      </headerFooter>
    </customSheetView>
  </customSheetViews>
  <mergeCells count="13">
    <mergeCell ref="A3:S3"/>
    <mergeCell ref="A4:S4"/>
    <mergeCell ref="L11:P11"/>
    <mergeCell ref="A13:C13"/>
    <mergeCell ref="E13:H13"/>
    <mergeCell ref="P12:P14"/>
    <mergeCell ref="N26:P26"/>
    <mergeCell ref="N30:P30"/>
    <mergeCell ref="N31:P31"/>
    <mergeCell ref="A15:C15"/>
    <mergeCell ref="E15:H15"/>
    <mergeCell ref="A20:C20"/>
    <mergeCell ref="E19:H19"/>
  </mergeCells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  </oddHeader>
    <oddFooter>&amp;C&amp;"Arial Narrow,Regular"&amp;9Page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52"/>
  <sheetViews>
    <sheetView view="pageBreakPreview" zoomScaleNormal="85" zoomScaleSheetLayoutView="100" workbookViewId="0">
      <pane xSplit="1" ySplit="14" topLeftCell="B73" activePane="bottomRight" state="frozen"/>
      <selection pane="topRight" activeCell="B1" sqref="B1"/>
      <selection pane="bottomLeft" activeCell="A15" sqref="A15"/>
      <selection pane="bottomRight" activeCell="F143" sqref="F143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2" style="1" customWidth="1"/>
    <col min="21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196</v>
      </c>
      <c r="H6" s="3"/>
      <c r="I6" s="3"/>
      <c r="R6" s="4" t="s">
        <v>195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297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39"/>
      <c r="L13" s="39" t="str">
        <f>'1011'!L13</f>
        <v>2022</v>
      </c>
      <c r="M13" s="206"/>
      <c r="N13" s="20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270" t="s">
        <v>3</v>
      </c>
      <c r="B14" s="270"/>
      <c r="C14" s="270"/>
      <c r="D14" s="7"/>
      <c r="E14" s="272" t="s">
        <v>4</v>
      </c>
      <c r="F14" s="272"/>
      <c r="G14" s="272"/>
      <c r="H14" s="272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J16" s="56"/>
      <c r="K16" s="56"/>
      <c r="L16" s="56"/>
      <c r="M16" s="56"/>
      <c r="N16" s="56"/>
      <c r="O16" s="56"/>
      <c r="P16" s="56"/>
      <c r="Q16" s="56"/>
      <c r="R16" s="56"/>
    </row>
    <row r="17" spans="1:18" s="7" customFormat="1" ht="12.75" customHeight="1" x14ac:dyDescent="0.2">
      <c r="A17" s="62" t="s">
        <v>186</v>
      </c>
      <c r="B17" s="12"/>
      <c r="C17" s="12"/>
      <c r="J17" s="13"/>
      <c r="K17" s="13"/>
    </row>
    <row r="18" spans="1:18" s="7" customFormat="1" ht="12.75" customHeight="1" x14ac:dyDescent="0.2">
      <c r="A18" s="75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34">
        <v>7434000.0499999998</v>
      </c>
      <c r="K18" s="13"/>
      <c r="L18" s="34">
        <v>3513620</v>
      </c>
      <c r="M18" s="34"/>
      <c r="N18" s="34">
        <f>P18-L18</f>
        <v>7233271.3100000005</v>
      </c>
      <c r="O18" s="34"/>
      <c r="P18" s="34">
        <v>10746891.310000001</v>
      </c>
      <c r="Q18" s="34"/>
      <c r="R18" s="34">
        <v>11203684.49</v>
      </c>
    </row>
    <row r="19" spans="1:18" s="7" customFormat="1" ht="12.75" customHeight="1" x14ac:dyDescent="0.2">
      <c r="A19" s="75" t="s">
        <v>11</v>
      </c>
      <c r="B19" s="97"/>
      <c r="C19" s="97"/>
      <c r="D19" s="98"/>
      <c r="E19" s="261" t="s">
        <v>313</v>
      </c>
      <c r="F19" s="261"/>
      <c r="G19" s="261"/>
      <c r="H19" s="261"/>
      <c r="I19" s="98"/>
      <c r="J19" s="34">
        <v>625221.47</v>
      </c>
      <c r="K19" s="13"/>
      <c r="L19" s="34">
        <v>304000</v>
      </c>
      <c r="M19" s="34"/>
      <c r="N19" s="34">
        <f t="shared" ref="N19:N22" si="0">P19-L19</f>
        <v>488000</v>
      </c>
      <c r="O19" s="34"/>
      <c r="P19" s="34">
        <v>792000</v>
      </c>
      <c r="Q19" s="34"/>
      <c r="R19" s="34">
        <v>792000</v>
      </c>
    </row>
    <row r="20" spans="1:18" s="7" customFormat="1" ht="12.75" customHeight="1" x14ac:dyDescent="0.2">
      <c r="A20" s="75" t="s">
        <v>13</v>
      </c>
      <c r="B20" s="97"/>
      <c r="C20" s="97"/>
      <c r="D20" s="98"/>
      <c r="E20" s="261" t="s">
        <v>314</v>
      </c>
      <c r="F20" s="261"/>
      <c r="G20" s="261"/>
      <c r="H20" s="261"/>
      <c r="I20" s="98"/>
      <c r="J20" s="34"/>
      <c r="K20" s="13"/>
      <c r="L20" s="34"/>
      <c r="M20" s="34"/>
      <c r="N20" s="34">
        <f t="shared" si="0"/>
        <v>102000</v>
      </c>
      <c r="O20" s="34"/>
      <c r="P20" s="34">
        <v>102000</v>
      </c>
      <c r="Q20" s="34"/>
      <c r="R20" s="34">
        <v>102000</v>
      </c>
    </row>
    <row r="21" spans="1:18" s="7" customFormat="1" ht="12.75" customHeight="1" x14ac:dyDescent="0.2">
      <c r="A21" s="75" t="s">
        <v>14</v>
      </c>
      <c r="B21" s="97"/>
      <c r="C21" s="97"/>
      <c r="D21" s="98"/>
      <c r="E21" s="261" t="s">
        <v>315</v>
      </c>
      <c r="F21" s="261"/>
      <c r="G21" s="261"/>
      <c r="H21" s="261"/>
      <c r="I21" s="98"/>
      <c r="J21" s="34"/>
      <c r="K21" s="13"/>
      <c r="L21" s="34"/>
      <c r="M21" s="34"/>
      <c r="N21" s="34">
        <f t="shared" si="0"/>
        <v>102000</v>
      </c>
      <c r="O21" s="34"/>
      <c r="P21" s="34">
        <v>102000</v>
      </c>
      <c r="Q21" s="34"/>
      <c r="R21" s="34">
        <v>102000</v>
      </c>
    </row>
    <row r="22" spans="1:18" s="7" customFormat="1" ht="12.75" customHeight="1" x14ac:dyDescent="0.2">
      <c r="A22" s="75" t="s">
        <v>16</v>
      </c>
      <c r="B22" s="97"/>
      <c r="C22" s="97"/>
      <c r="D22" s="98"/>
      <c r="E22" s="261" t="s">
        <v>316</v>
      </c>
      <c r="F22" s="261"/>
      <c r="G22" s="261"/>
      <c r="H22" s="261"/>
      <c r="I22" s="174"/>
      <c r="J22" s="34">
        <v>156000</v>
      </c>
      <c r="K22" s="13"/>
      <c r="L22" s="34">
        <v>150000</v>
      </c>
      <c r="M22" s="34"/>
      <c r="N22" s="34">
        <f t="shared" si="0"/>
        <v>48000</v>
      </c>
      <c r="O22" s="34"/>
      <c r="P22" s="34">
        <v>198000</v>
      </c>
      <c r="Q22" s="34"/>
      <c r="R22" s="34">
        <v>198000</v>
      </c>
    </row>
    <row r="23" spans="1:18" s="7" customFormat="1" ht="12.75" hidden="1" customHeight="1" x14ac:dyDescent="0.2">
      <c r="A23" s="75" t="s">
        <v>22</v>
      </c>
      <c r="B23" s="97"/>
      <c r="C23" s="97"/>
      <c r="D23" s="98"/>
      <c r="E23" s="261" t="s">
        <v>318</v>
      </c>
      <c r="F23" s="261"/>
      <c r="G23" s="261"/>
      <c r="H23" s="261"/>
      <c r="J23" s="34">
        <v>0</v>
      </c>
      <c r="K23" s="13"/>
      <c r="L23" s="34"/>
      <c r="M23" s="34"/>
      <c r="N23" s="34"/>
      <c r="O23" s="34"/>
      <c r="P23" s="34"/>
      <c r="Q23" s="34"/>
      <c r="R23" s="34"/>
    </row>
    <row r="24" spans="1:18" s="7" customFormat="1" ht="12.75" customHeight="1" x14ac:dyDescent="0.2">
      <c r="A24" s="75" t="s">
        <v>26</v>
      </c>
      <c r="B24" s="97"/>
      <c r="C24" s="97"/>
      <c r="D24" s="98"/>
      <c r="E24" s="261" t="s">
        <v>320</v>
      </c>
      <c r="F24" s="261"/>
      <c r="G24" s="261"/>
      <c r="H24" s="261"/>
      <c r="J24" s="7">
        <v>638962.1</v>
      </c>
      <c r="K24" s="34"/>
      <c r="L24" s="34"/>
      <c r="M24" s="34"/>
      <c r="N24" s="34">
        <f>P24-L24</f>
        <v>896457</v>
      </c>
      <c r="O24" s="34"/>
      <c r="P24" s="34">
        <v>896457</v>
      </c>
      <c r="Q24" s="34"/>
      <c r="R24" s="34">
        <v>936347</v>
      </c>
    </row>
    <row r="25" spans="1:18" s="7" customFormat="1" ht="12.75" customHeight="1" x14ac:dyDescent="0.2">
      <c r="A25" s="75" t="s">
        <v>25</v>
      </c>
      <c r="B25" s="97"/>
      <c r="C25" s="97"/>
      <c r="D25" s="98"/>
      <c r="E25" s="261" t="s">
        <v>321</v>
      </c>
      <c r="F25" s="261"/>
      <c r="G25" s="261"/>
      <c r="H25" s="261"/>
      <c r="J25" s="34">
        <v>133500</v>
      </c>
      <c r="K25" s="34"/>
      <c r="L25" s="34"/>
      <c r="M25" s="34"/>
      <c r="N25" s="34">
        <f>P25-L24</f>
        <v>165000</v>
      </c>
      <c r="O25" s="34"/>
      <c r="P25" s="34">
        <v>165000</v>
      </c>
      <c r="Q25" s="34"/>
      <c r="R25" s="34">
        <v>165000</v>
      </c>
    </row>
    <row r="26" spans="1:18" s="7" customFormat="1" ht="12.75" customHeight="1" x14ac:dyDescent="0.2">
      <c r="A26" s="75" t="s">
        <v>139</v>
      </c>
      <c r="B26" s="97"/>
      <c r="C26" s="97"/>
      <c r="D26" s="98"/>
      <c r="E26" s="261" t="s">
        <v>322</v>
      </c>
      <c r="F26" s="261"/>
      <c r="G26" s="261"/>
      <c r="H26" s="261"/>
      <c r="J26" s="34">
        <v>615160</v>
      </c>
      <c r="K26" s="13"/>
      <c r="L26" s="34">
        <v>569824</v>
      </c>
      <c r="M26" s="34"/>
      <c r="N26" s="34">
        <f>P26-L26</f>
        <v>326633</v>
      </c>
      <c r="O26" s="34"/>
      <c r="P26" s="34">
        <v>896457</v>
      </c>
      <c r="Q26" s="34"/>
      <c r="R26" s="34">
        <v>936347</v>
      </c>
    </row>
    <row r="27" spans="1:18" s="7" customFormat="1" ht="12.75" customHeight="1" x14ac:dyDescent="0.2">
      <c r="A27" s="75" t="s">
        <v>248</v>
      </c>
      <c r="B27" s="97"/>
      <c r="C27" s="97"/>
      <c r="D27" s="98"/>
      <c r="E27" s="261" t="s">
        <v>323</v>
      </c>
      <c r="F27" s="261"/>
      <c r="G27" s="261"/>
      <c r="H27" s="261"/>
      <c r="J27" s="34">
        <v>892104.89</v>
      </c>
      <c r="K27" s="34"/>
      <c r="L27" s="34">
        <v>421634.4</v>
      </c>
      <c r="M27" s="34"/>
      <c r="N27" s="34">
        <f t="shared" ref="N27:N32" si="1">P27-L27</f>
        <v>869263.68</v>
      </c>
      <c r="O27" s="34"/>
      <c r="P27" s="34">
        <v>1290898.08</v>
      </c>
      <c r="Q27" s="34"/>
      <c r="R27" s="34">
        <v>1348339.68</v>
      </c>
    </row>
    <row r="28" spans="1:18" s="7" customFormat="1" ht="12.75" customHeight="1" x14ac:dyDescent="0.2">
      <c r="A28" s="75" t="s">
        <v>29</v>
      </c>
      <c r="B28" s="97"/>
      <c r="C28" s="97"/>
      <c r="D28" s="98"/>
      <c r="E28" s="261" t="s">
        <v>324</v>
      </c>
      <c r="F28" s="261"/>
      <c r="G28" s="261"/>
      <c r="H28" s="261"/>
      <c r="J28" s="34">
        <v>32000</v>
      </c>
      <c r="K28" s="34"/>
      <c r="L28" s="34">
        <v>15200</v>
      </c>
      <c r="M28" s="34"/>
      <c r="N28" s="34">
        <f t="shared" si="1"/>
        <v>24400</v>
      </c>
      <c r="O28" s="34"/>
      <c r="P28" s="34">
        <v>39600</v>
      </c>
      <c r="Q28" s="34"/>
      <c r="R28" s="34">
        <v>39600</v>
      </c>
    </row>
    <row r="29" spans="1:18" s="7" customFormat="1" ht="12.75" customHeight="1" x14ac:dyDescent="0.2">
      <c r="A29" s="75" t="s">
        <v>30</v>
      </c>
      <c r="B29" s="97"/>
      <c r="C29" s="97"/>
      <c r="D29" s="98"/>
      <c r="E29" s="261" t="s">
        <v>325</v>
      </c>
      <c r="F29" s="261"/>
      <c r="G29" s="261"/>
      <c r="H29" s="261"/>
      <c r="J29" s="34">
        <v>108303.64</v>
      </c>
      <c r="K29" s="34"/>
      <c r="L29" s="34">
        <v>69797.91</v>
      </c>
      <c r="M29" s="34"/>
      <c r="N29" s="34">
        <f t="shared" si="1"/>
        <v>137733.69</v>
      </c>
      <c r="O29" s="34"/>
      <c r="P29" s="34">
        <v>207531.6</v>
      </c>
      <c r="Q29" s="34"/>
      <c r="R29" s="34">
        <v>244833.03</v>
      </c>
    </row>
    <row r="30" spans="1:18" s="7" customFormat="1" ht="12.75" customHeight="1" x14ac:dyDescent="0.2">
      <c r="A30" s="75" t="s">
        <v>31</v>
      </c>
      <c r="B30" s="97"/>
      <c r="C30" s="97"/>
      <c r="D30" s="98"/>
      <c r="E30" s="261" t="s">
        <v>326</v>
      </c>
      <c r="F30" s="261"/>
      <c r="G30" s="261"/>
      <c r="H30" s="261"/>
      <c r="J30" s="34">
        <v>31819.19</v>
      </c>
      <c r="K30" s="34"/>
      <c r="L30" s="34">
        <v>15200</v>
      </c>
      <c r="M30" s="34"/>
      <c r="N30" s="34">
        <f t="shared" si="1"/>
        <v>24400</v>
      </c>
      <c r="O30" s="34"/>
      <c r="P30" s="34">
        <v>39600</v>
      </c>
      <c r="Q30" s="34"/>
      <c r="R30" s="34">
        <v>39600</v>
      </c>
    </row>
    <row r="31" spans="1:18" s="7" customFormat="1" ht="12.75" customHeight="1" x14ac:dyDescent="0.2">
      <c r="A31" s="75" t="s">
        <v>32</v>
      </c>
      <c r="B31" s="97"/>
      <c r="C31" s="97"/>
      <c r="D31" s="98"/>
      <c r="E31" s="261" t="s">
        <v>327</v>
      </c>
      <c r="F31" s="261"/>
      <c r="G31" s="261"/>
      <c r="H31" s="261"/>
      <c r="J31" s="34">
        <v>337089.12</v>
      </c>
      <c r="K31" s="34"/>
      <c r="L31" s="34">
        <v>1093909.99</v>
      </c>
      <c r="M31" s="34"/>
      <c r="N31" s="34">
        <f t="shared" si="1"/>
        <v>102597.83000000007</v>
      </c>
      <c r="O31" s="34"/>
      <c r="P31" s="34">
        <v>1196507.82</v>
      </c>
      <c r="Q31" s="34"/>
      <c r="R31" s="34">
        <v>305449.84000000003</v>
      </c>
    </row>
    <row r="32" spans="1:18" s="7" customFormat="1" ht="12.75" customHeight="1" x14ac:dyDescent="0.2">
      <c r="A32" s="75" t="s">
        <v>34</v>
      </c>
      <c r="B32" s="97"/>
      <c r="C32" s="97"/>
      <c r="D32" s="98"/>
      <c r="E32" s="261" t="s">
        <v>328</v>
      </c>
      <c r="F32" s="261"/>
      <c r="G32" s="261"/>
      <c r="H32" s="261"/>
      <c r="J32" s="34">
        <v>400000</v>
      </c>
      <c r="K32" s="34"/>
      <c r="L32" s="34"/>
      <c r="M32" s="34"/>
      <c r="N32" s="34">
        <f t="shared" si="1"/>
        <v>175000</v>
      </c>
      <c r="O32" s="34"/>
      <c r="P32" s="34">
        <v>175000</v>
      </c>
      <c r="Q32" s="34"/>
      <c r="R32" s="34">
        <v>225000</v>
      </c>
    </row>
    <row r="33" spans="1:18" s="7" customFormat="1" ht="12.75" hidden="1" customHeight="1" x14ac:dyDescent="0.2">
      <c r="A33" s="75" t="s">
        <v>148</v>
      </c>
      <c r="B33" s="97"/>
      <c r="C33" s="97"/>
      <c r="D33" s="98"/>
      <c r="E33" s="98">
        <v>5</v>
      </c>
      <c r="F33" s="99" t="s">
        <v>7</v>
      </c>
      <c r="G33" s="98" t="s">
        <v>28</v>
      </c>
      <c r="H33" s="98" t="s">
        <v>63</v>
      </c>
      <c r="J33" s="34"/>
      <c r="K33" s="34"/>
      <c r="L33" s="34"/>
      <c r="M33" s="34"/>
      <c r="N33" s="34"/>
      <c r="O33" s="34"/>
      <c r="P33" s="34"/>
      <c r="Q33" s="34"/>
      <c r="R33" s="34"/>
    </row>
    <row r="34" spans="1:18" s="7" customFormat="1" ht="18.95" customHeight="1" x14ac:dyDescent="0.2">
      <c r="A34" s="58" t="s">
        <v>35</v>
      </c>
      <c r="B34" s="24"/>
      <c r="C34" s="24"/>
      <c r="J34" s="136">
        <f>SUM(J18:J33)</f>
        <v>11404160.459999999</v>
      </c>
      <c r="K34" s="137"/>
      <c r="L34" s="136">
        <f>SUM(L18:L33)</f>
        <v>6153186.3000000007</v>
      </c>
      <c r="M34" s="34"/>
      <c r="N34" s="136">
        <f>SUM(N18:N33)</f>
        <v>10694756.51</v>
      </c>
      <c r="O34" s="34"/>
      <c r="P34" s="136">
        <f>SUM(P18:P33)</f>
        <v>16847942.810000002</v>
      </c>
      <c r="Q34" s="34"/>
      <c r="R34" s="136">
        <f>SUM(R18:R33)</f>
        <v>16638201.039999999</v>
      </c>
    </row>
    <row r="35" spans="1:18" s="7" customFormat="1" ht="6" customHeight="1" x14ac:dyDescent="0.2">
      <c r="A35" s="17"/>
      <c r="B35" s="17"/>
      <c r="C35" s="17"/>
      <c r="J35" s="137"/>
      <c r="K35" s="137"/>
      <c r="L35" s="34"/>
      <c r="M35" s="34"/>
      <c r="N35" s="34"/>
      <c r="O35" s="34"/>
      <c r="P35" s="34"/>
      <c r="Q35" s="34"/>
      <c r="R35" s="34"/>
    </row>
    <row r="36" spans="1:18" s="7" customFormat="1" ht="12.75" customHeight="1" x14ac:dyDescent="0.2">
      <c r="A36" s="62" t="s">
        <v>187</v>
      </c>
      <c r="B36" s="12"/>
      <c r="C36" s="12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7" customFormat="1" ht="15" customHeight="1" x14ac:dyDescent="0.2">
      <c r="A37" s="31" t="s">
        <v>36</v>
      </c>
      <c r="B37" s="121"/>
      <c r="C37" s="121"/>
      <c r="D37" s="30"/>
      <c r="E37" s="261" t="s">
        <v>329</v>
      </c>
      <c r="F37" s="261"/>
      <c r="G37" s="261"/>
      <c r="H37" s="261"/>
      <c r="I37" s="86"/>
      <c r="J37" s="44">
        <v>56405</v>
      </c>
      <c r="K37" s="44"/>
      <c r="L37" s="44"/>
      <c r="M37" s="44"/>
      <c r="N37" s="44">
        <f t="shared" ref="N37:N38" si="2">P37-L37</f>
        <v>90000</v>
      </c>
      <c r="O37" s="44"/>
      <c r="P37" s="44">
        <v>90000</v>
      </c>
      <c r="Q37" s="44"/>
      <c r="R37" s="44">
        <v>90000</v>
      </c>
    </row>
    <row r="38" spans="1:18" s="7" customFormat="1" ht="12.75" hidden="1" customHeight="1" x14ac:dyDescent="0.2">
      <c r="A38" s="31" t="s">
        <v>37</v>
      </c>
      <c r="B38" s="121"/>
      <c r="C38" s="121"/>
      <c r="D38" s="86"/>
      <c r="E38" s="30">
        <v>5</v>
      </c>
      <c r="F38" s="125" t="s">
        <v>12</v>
      </c>
      <c r="G38" s="30" t="s">
        <v>7</v>
      </c>
      <c r="H38" s="30" t="s">
        <v>10</v>
      </c>
      <c r="I38" s="86"/>
      <c r="J38" s="44"/>
      <c r="K38" s="44"/>
      <c r="L38" s="44"/>
      <c r="M38" s="44"/>
      <c r="N38" s="44">
        <f t="shared" si="2"/>
        <v>0</v>
      </c>
      <c r="O38" s="44"/>
      <c r="P38" s="44"/>
      <c r="Q38" s="44"/>
      <c r="R38" s="44"/>
    </row>
    <row r="39" spans="1:18" s="7" customFormat="1" ht="15" customHeight="1" x14ac:dyDescent="0.2">
      <c r="A39" s="31" t="s">
        <v>38</v>
      </c>
      <c r="B39" s="121"/>
      <c r="C39" s="121"/>
      <c r="D39" s="86"/>
      <c r="E39" s="261" t="s">
        <v>331</v>
      </c>
      <c r="F39" s="261"/>
      <c r="G39" s="261"/>
      <c r="H39" s="261"/>
      <c r="I39" s="86"/>
      <c r="J39" s="44">
        <v>11000</v>
      </c>
      <c r="K39" s="44"/>
      <c r="L39" s="214" t="s">
        <v>815</v>
      </c>
      <c r="M39" s="44" t="s">
        <v>814</v>
      </c>
      <c r="N39" s="44" t="s">
        <v>815</v>
      </c>
      <c r="O39" s="44"/>
      <c r="P39" s="44" t="s">
        <v>815</v>
      </c>
      <c r="Q39" s="44"/>
      <c r="R39" s="44">
        <v>140000</v>
      </c>
    </row>
    <row r="40" spans="1:18" s="7" customFormat="1" ht="12.75" hidden="1" customHeight="1" x14ac:dyDescent="0.2">
      <c r="A40" s="31" t="s">
        <v>141</v>
      </c>
      <c r="B40" s="121"/>
      <c r="C40" s="121"/>
      <c r="D40" s="30"/>
      <c r="E40" s="261" t="s">
        <v>373</v>
      </c>
      <c r="F40" s="261"/>
      <c r="G40" s="261"/>
      <c r="H40" s="261"/>
      <c r="I40" s="86"/>
      <c r="J40" s="44"/>
      <c r="K40" s="44"/>
      <c r="L40" s="44"/>
      <c r="M40" s="44"/>
      <c r="N40" s="44"/>
      <c r="O40" s="44"/>
      <c r="P40" s="44"/>
      <c r="Q40" s="44"/>
      <c r="R40" s="44"/>
    </row>
    <row r="41" spans="1:18" s="7" customFormat="1" ht="12.75" hidden="1" customHeight="1" x14ac:dyDescent="0.2">
      <c r="A41" s="31" t="s">
        <v>40</v>
      </c>
      <c r="B41" s="121"/>
      <c r="C41" s="121"/>
      <c r="D41" s="30"/>
      <c r="E41" s="261" t="s">
        <v>374</v>
      </c>
      <c r="F41" s="261"/>
      <c r="G41" s="261"/>
      <c r="H41" s="261"/>
      <c r="I41" s="86"/>
      <c r="J41" s="44"/>
      <c r="K41" s="44"/>
      <c r="L41" s="44"/>
      <c r="M41" s="44"/>
      <c r="N41" s="44">
        <f t="shared" ref="N41:N104" si="3">P41-L41</f>
        <v>0</v>
      </c>
      <c r="O41" s="44"/>
      <c r="P41" s="44"/>
      <c r="Q41" s="44"/>
      <c r="R41" s="44"/>
    </row>
    <row r="42" spans="1:18" s="7" customFormat="1" ht="12.75" hidden="1" customHeight="1" x14ac:dyDescent="0.2">
      <c r="A42" s="31" t="s">
        <v>41</v>
      </c>
      <c r="B42" s="121"/>
      <c r="C42" s="121"/>
      <c r="D42" s="30"/>
      <c r="E42" s="261" t="s">
        <v>375</v>
      </c>
      <c r="F42" s="261"/>
      <c r="G42" s="261"/>
      <c r="H42" s="261"/>
      <c r="I42" s="86"/>
      <c r="J42" s="44"/>
      <c r="K42" s="44"/>
      <c r="L42" s="44"/>
      <c r="M42" s="44"/>
      <c r="N42" s="44">
        <f t="shared" si="3"/>
        <v>0</v>
      </c>
      <c r="O42" s="44"/>
      <c r="P42" s="44"/>
      <c r="Q42" s="44"/>
      <c r="R42" s="44"/>
    </row>
    <row r="43" spans="1:18" s="7" customFormat="1" ht="12.75" hidden="1" customHeight="1" x14ac:dyDescent="0.2">
      <c r="A43" s="31" t="s">
        <v>42</v>
      </c>
      <c r="B43" s="121"/>
      <c r="C43" s="121"/>
      <c r="D43" s="30"/>
      <c r="E43" s="261" t="s">
        <v>376</v>
      </c>
      <c r="F43" s="261"/>
      <c r="G43" s="261"/>
      <c r="H43" s="261"/>
      <c r="I43" s="86"/>
      <c r="J43" s="44"/>
      <c r="K43" s="44"/>
      <c r="L43" s="44"/>
      <c r="M43" s="44"/>
      <c r="N43" s="44">
        <f t="shared" si="3"/>
        <v>0</v>
      </c>
      <c r="O43" s="44"/>
      <c r="P43" s="44"/>
      <c r="Q43" s="44"/>
      <c r="R43" s="44"/>
    </row>
    <row r="44" spans="1:18" s="7" customFormat="1" ht="12.75" hidden="1" customHeight="1" x14ac:dyDescent="0.2">
      <c r="A44" s="31" t="s">
        <v>87</v>
      </c>
      <c r="B44" s="121"/>
      <c r="C44" s="121"/>
      <c r="D44" s="86"/>
      <c r="E44" s="261" t="s">
        <v>377</v>
      </c>
      <c r="F44" s="261"/>
      <c r="G44" s="261"/>
      <c r="H44" s="261"/>
      <c r="I44" s="86"/>
      <c r="J44" s="44"/>
      <c r="K44" s="44"/>
      <c r="L44" s="44"/>
      <c r="M44" s="44"/>
      <c r="N44" s="44">
        <f t="shared" si="3"/>
        <v>0</v>
      </c>
      <c r="O44" s="44"/>
      <c r="P44" s="44"/>
      <c r="Q44" s="44"/>
      <c r="R44" s="44"/>
    </row>
    <row r="45" spans="1:18" s="7" customFormat="1" ht="12.75" hidden="1" customHeight="1" x14ac:dyDescent="0.2">
      <c r="A45" s="31" t="s">
        <v>149</v>
      </c>
      <c r="B45" s="121"/>
      <c r="C45" s="121"/>
      <c r="D45" s="30"/>
      <c r="E45" s="261" t="s">
        <v>378</v>
      </c>
      <c r="F45" s="261"/>
      <c r="G45" s="261"/>
      <c r="H45" s="261"/>
      <c r="I45" s="86"/>
      <c r="J45" s="44"/>
      <c r="K45" s="44"/>
      <c r="L45" s="44"/>
      <c r="M45" s="44"/>
      <c r="N45" s="44">
        <f t="shared" si="3"/>
        <v>0</v>
      </c>
      <c r="O45" s="44"/>
      <c r="P45" s="44"/>
      <c r="Q45" s="44"/>
      <c r="R45" s="44"/>
    </row>
    <row r="46" spans="1:18" s="7" customFormat="1" ht="12.75" hidden="1" customHeight="1" x14ac:dyDescent="0.2">
      <c r="A46" s="31" t="s">
        <v>150</v>
      </c>
      <c r="B46" s="121"/>
      <c r="C46" s="121"/>
      <c r="D46" s="30"/>
      <c r="E46" s="261" t="s">
        <v>379</v>
      </c>
      <c r="F46" s="261"/>
      <c r="G46" s="261"/>
      <c r="H46" s="261"/>
      <c r="I46" s="86"/>
      <c r="J46" s="44"/>
      <c r="K46" s="44"/>
      <c r="L46" s="44"/>
      <c r="M46" s="44"/>
      <c r="N46" s="44">
        <f t="shared" si="3"/>
        <v>0</v>
      </c>
      <c r="O46" s="44"/>
      <c r="P46" s="44"/>
      <c r="Q46" s="44"/>
      <c r="R46" s="44"/>
    </row>
    <row r="47" spans="1:18" s="7" customFormat="1" ht="15" customHeight="1" x14ac:dyDescent="0.2">
      <c r="A47" s="31" t="s">
        <v>43</v>
      </c>
      <c r="B47" s="121"/>
      <c r="C47" s="121"/>
      <c r="D47" s="30"/>
      <c r="E47" s="261" t="s">
        <v>335</v>
      </c>
      <c r="F47" s="261"/>
      <c r="G47" s="261"/>
      <c r="H47" s="261"/>
      <c r="I47" s="86"/>
      <c r="J47" s="44">
        <v>78978.009999999995</v>
      </c>
      <c r="K47" s="44"/>
      <c r="L47" s="44">
        <v>109803.54</v>
      </c>
      <c r="M47" s="44"/>
      <c r="N47" s="44">
        <f t="shared" si="3"/>
        <v>175000</v>
      </c>
      <c r="O47" s="44"/>
      <c r="P47" s="44">
        <v>284803.53999999998</v>
      </c>
      <c r="Q47" s="44"/>
      <c r="R47" s="44">
        <v>420000</v>
      </c>
    </row>
    <row r="48" spans="1:18" s="7" customFormat="1" ht="12.75" hidden="1" customHeight="1" x14ac:dyDescent="0.2">
      <c r="A48" s="31" t="s">
        <v>151</v>
      </c>
      <c r="B48" s="121"/>
      <c r="C48" s="121"/>
      <c r="D48" s="30"/>
      <c r="E48" s="261" t="s">
        <v>380</v>
      </c>
      <c r="F48" s="261"/>
      <c r="G48" s="261"/>
      <c r="H48" s="261"/>
      <c r="I48" s="86"/>
      <c r="J48" s="44"/>
      <c r="K48" s="44"/>
      <c r="L48" s="44"/>
      <c r="M48" s="44"/>
      <c r="N48" s="44">
        <f t="shared" si="3"/>
        <v>0</v>
      </c>
      <c r="O48" s="44"/>
      <c r="P48" s="44"/>
      <c r="Q48" s="44"/>
      <c r="R48" s="44"/>
    </row>
    <row r="49" spans="1:18" s="7" customFormat="1" ht="12.75" hidden="1" customHeight="1" x14ac:dyDescent="0.2">
      <c r="A49" s="31" t="s">
        <v>152</v>
      </c>
      <c r="B49" s="121"/>
      <c r="C49" s="121"/>
      <c r="D49" s="30"/>
      <c r="E49" s="261" t="s">
        <v>381</v>
      </c>
      <c r="F49" s="261"/>
      <c r="G49" s="261"/>
      <c r="H49" s="261"/>
      <c r="I49" s="86"/>
      <c r="J49" s="44"/>
      <c r="K49" s="44"/>
      <c r="L49" s="44"/>
      <c r="M49" s="44"/>
      <c r="N49" s="44">
        <f t="shared" si="3"/>
        <v>0</v>
      </c>
      <c r="O49" s="44"/>
      <c r="P49" s="44"/>
      <c r="Q49" s="44"/>
      <c r="R49" s="44"/>
    </row>
    <row r="50" spans="1:18" s="7" customFormat="1" ht="12.75" hidden="1" customHeight="1" x14ac:dyDescent="0.2">
      <c r="A50" s="31" t="s">
        <v>45</v>
      </c>
      <c r="B50" s="121"/>
      <c r="C50" s="121"/>
      <c r="D50" s="30"/>
      <c r="E50" s="261" t="s">
        <v>382</v>
      </c>
      <c r="F50" s="261"/>
      <c r="G50" s="261"/>
      <c r="H50" s="261"/>
      <c r="I50" s="86"/>
      <c r="J50" s="44"/>
      <c r="K50" s="44"/>
      <c r="L50" s="44"/>
      <c r="M50" s="44"/>
      <c r="N50" s="44">
        <f t="shared" si="3"/>
        <v>0</v>
      </c>
      <c r="O50" s="44"/>
      <c r="P50" s="44"/>
      <c r="Q50" s="44"/>
      <c r="R50" s="44"/>
    </row>
    <row r="51" spans="1:18" s="7" customFormat="1" ht="12.75" hidden="1" customHeight="1" x14ac:dyDescent="0.2">
      <c r="A51" s="31" t="s">
        <v>153</v>
      </c>
      <c r="B51" s="121"/>
      <c r="C51" s="121"/>
      <c r="D51" s="86"/>
      <c r="E51" s="261" t="s">
        <v>383</v>
      </c>
      <c r="F51" s="261"/>
      <c r="G51" s="261"/>
      <c r="H51" s="261"/>
      <c r="I51" s="86"/>
      <c r="J51" s="44"/>
      <c r="K51" s="44"/>
      <c r="L51" s="44"/>
      <c r="M51" s="44"/>
      <c r="N51" s="44">
        <f t="shared" si="3"/>
        <v>0</v>
      </c>
      <c r="O51" s="44"/>
      <c r="P51" s="44"/>
      <c r="Q51" s="44"/>
      <c r="R51" s="44"/>
    </row>
    <row r="52" spans="1:18" s="7" customFormat="1" ht="12.75" hidden="1" customHeight="1" x14ac:dyDescent="0.2">
      <c r="A52" s="31" t="s">
        <v>50</v>
      </c>
      <c r="B52" s="121"/>
      <c r="C52" s="121"/>
      <c r="D52" s="30"/>
      <c r="E52" s="261" t="s">
        <v>384</v>
      </c>
      <c r="F52" s="261"/>
      <c r="G52" s="261"/>
      <c r="H52" s="261"/>
      <c r="I52" s="86"/>
      <c r="J52" s="44"/>
      <c r="K52" s="44"/>
      <c r="L52" s="44"/>
      <c r="M52" s="44"/>
      <c r="N52" s="44">
        <f t="shared" si="3"/>
        <v>0</v>
      </c>
      <c r="O52" s="44"/>
      <c r="P52" s="44"/>
      <c r="Q52" s="44"/>
      <c r="R52" s="44"/>
    </row>
    <row r="53" spans="1:18" s="7" customFormat="1" ht="15" customHeight="1" x14ac:dyDescent="0.2">
      <c r="A53" s="31" t="s">
        <v>47</v>
      </c>
      <c r="B53" s="121"/>
      <c r="C53" s="121"/>
      <c r="D53" s="86"/>
      <c r="E53" s="261" t="s">
        <v>337</v>
      </c>
      <c r="F53" s="261"/>
      <c r="G53" s="261"/>
      <c r="H53" s="261"/>
      <c r="I53" s="86"/>
      <c r="J53" s="44">
        <v>28000</v>
      </c>
      <c r="K53" s="44"/>
      <c r="L53" s="44"/>
      <c r="M53" s="44"/>
      <c r="N53" s="44">
        <f t="shared" si="3"/>
        <v>50000</v>
      </c>
      <c r="O53" s="44"/>
      <c r="P53" s="44">
        <v>50000</v>
      </c>
      <c r="Q53" s="44"/>
      <c r="R53" s="44">
        <v>30000</v>
      </c>
    </row>
    <row r="54" spans="1:18" s="7" customFormat="1" ht="12.75" hidden="1" customHeight="1" x14ac:dyDescent="0.2">
      <c r="A54" s="31" t="s">
        <v>49</v>
      </c>
      <c r="B54" s="121"/>
      <c r="C54" s="121"/>
      <c r="D54" s="30"/>
      <c r="E54" s="30">
        <v>5</v>
      </c>
      <c r="F54" s="125" t="s">
        <v>12</v>
      </c>
      <c r="G54" s="30" t="s">
        <v>33</v>
      </c>
      <c r="H54" s="30" t="s">
        <v>8</v>
      </c>
      <c r="I54" s="86"/>
      <c r="J54" s="44"/>
      <c r="K54" s="44"/>
      <c r="L54" s="44"/>
      <c r="M54" s="44"/>
      <c r="N54" s="44">
        <f t="shared" si="3"/>
        <v>0</v>
      </c>
      <c r="O54" s="44"/>
      <c r="P54" s="44"/>
      <c r="Q54" s="44"/>
      <c r="R54" s="44"/>
    </row>
    <row r="55" spans="1:18" s="7" customFormat="1" ht="12.75" hidden="1" customHeight="1" x14ac:dyDescent="0.2">
      <c r="A55" s="31" t="s">
        <v>51</v>
      </c>
      <c r="B55" s="121"/>
      <c r="C55" s="121"/>
      <c r="D55" s="30"/>
      <c r="E55" s="30">
        <v>5</v>
      </c>
      <c r="F55" s="125" t="s">
        <v>12</v>
      </c>
      <c r="G55" s="30" t="s">
        <v>33</v>
      </c>
      <c r="H55" s="30" t="s">
        <v>10</v>
      </c>
      <c r="I55" s="86"/>
      <c r="J55" s="44"/>
      <c r="K55" s="44"/>
      <c r="L55" s="44"/>
      <c r="M55" s="44"/>
      <c r="N55" s="44">
        <f t="shared" si="3"/>
        <v>0</v>
      </c>
      <c r="O55" s="44"/>
      <c r="P55" s="44"/>
      <c r="Q55" s="44"/>
      <c r="R55" s="44"/>
    </row>
    <row r="56" spans="1:18" s="7" customFormat="1" ht="12.75" hidden="1" customHeight="1" x14ac:dyDescent="0.2">
      <c r="A56" s="31" t="s">
        <v>47</v>
      </c>
      <c r="B56" s="121"/>
      <c r="C56" s="121"/>
      <c r="D56" s="30"/>
      <c r="E56" s="30">
        <v>5</v>
      </c>
      <c r="F56" s="125" t="s">
        <v>12</v>
      </c>
      <c r="G56" s="30" t="s">
        <v>28</v>
      </c>
      <c r="H56" s="122" t="s">
        <v>48</v>
      </c>
      <c r="I56" s="86"/>
      <c r="J56" s="44"/>
      <c r="K56" s="44"/>
      <c r="L56" s="44"/>
      <c r="M56" s="44"/>
      <c r="N56" s="44">
        <f t="shared" si="3"/>
        <v>0</v>
      </c>
      <c r="O56" s="44"/>
      <c r="P56" s="44"/>
      <c r="Q56" s="44"/>
      <c r="R56" s="44"/>
    </row>
    <row r="57" spans="1:18" s="7" customFormat="1" ht="15" customHeight="1" x14ac:dyDescent="0.2">
      <c r="A57" s="31" t="s">
        <v>52</v>
      </c>
      <c r="B57" s="121"/>
      <c r="C57" s="121"/>
      <c r="D57" s="86"/>
      <c r="E57" s="261" t="s">
        <v>338</v>
      </c>
      <c r="F57" s="261"/>
      <c r="G57" s="261"/>
      <c r="H57" s="261"/>
      <c r="I57" s="86"/>
      <c r="J57" s="44">
        <v>5000</v>
      </c>
      <c r="K57" s="44"/>
      <c r="L57" s="44">
        <v>5000</v>
      </c>
      <c r="M57" s="44"/>
      <c r="N57" s="44"/>
      <c r="O57" s="44"/>
      <c r="P57" s="44">
        <v>5000</v>
      </c>
      <c r="Q57" s="44"/>
      <c r="R57" s="44">
        <v>5000</v>
      </c>
    </row>
    <row r="58" spans="1:18" s="7" customFormat="1" ht="15" customHeight="1" x14ac:dyDescent="0.2">
      <c r="A58" s="31" t="s">
        <v>54</v>
      </c>
      <c r="B58" s="121"/>
      <c r="C58" s="121"/>
      <c r="D58" s="86"/>
      <c r="E58" s="261" t="s">
        <v>339</v>
      </c>
      <c r="F58" s="261"/>
      <c r="G58" s="261"/>
      <c r="H58" s="261"/>
      <c r="I58" s="86"/>
      <c r="J58" s="44">
        <v>17830.900000000001</v>
      </c>
      <c r="K58" s="44"/>
      <c r="L58" s="44">
        <v>6777.58</v>
      </c>
      <c r="M58" s="44"/>
      <c r="N58" s="44">
        <f>P58-L58</f>
        <v>17222.419999999998</v>
      </c>
      <c r="O58" s="44"/>
      <c r="P58" s="44">
        <v>24000</v>
      </c>
      <c r="Q58" s="44"/>
      <c r="R58" s="44">
        <v>24000</v>
      </c>
    </row>
    <row r="59" spans="1:18" s="7" customFormat="1" ht="15" customHeight="1" x14ac:dyDescent="0.2">
      <c r="A59" s="31" t="s">
        <v>55</v>
      </c>
      <c r="B59" s="121"/>
      <c r="C59" s="121"/>
      <c r="D59" s="86"/>
      <c r="E59" s="261" t="s">
        <v>340</v>
      </c>
      <c r="F59" s="261"/>
      <c r="G59" s="261"/>
      <c r="H59" s="261"/>
      <c r="I59" s="86"/>
      <c r="J59" s="44">
        <v>114000</v>
      </c>
      <c r="K59" s="44"/>
      <c r="L59" s="44">
        <v>40000</v>
      </c>
      <c r="M59" s="44"/>
      <c r="N59" s="44">
        <f t="shared" si="3"/>
        <v>140000</v>
      </c>
      <c r="O59" s="44"/>
      <c r="P59" s="44">
        <v>180000</v>
      </c>
      <c r="Q59" s="44"/>
      <c r="R59" s="44">
        <v>120000</v>
      </c>
    </row>
    <row r="60" spans="1:18" s="7" customFormat="1" ht="12.75" hidden="1" customHeight="1" x14ac:dyDescent="0.2">
      <c r="A60" s="31" t="s">
        <v>56</v>
      </c>
      <c r="B60" s="121"/>
      <c r="C60" s="121"/>
      <c r="D60" s="86"/>
      <c r="E60" s="261" t="s">
        <v>398</v>
      </c>
      <c r="F60" s="261"/>
      <c r="G60" s="261"/>
      <c r="H60" s="261"/>
      <c r="I60" s="86"/>
      <c r="J60" s="44"/>
      <c r="K60" s="44"/>
      <c r="L60" s="44"/>
      <c r="M60" s="44"/>
      <c r="N60" s="44">
        <f t="shared" si="3"/>
        <v>0</v>
      </c>
      <c r="O60" s="44"/>
      <c r="P60" s="44"/>
      <c r="Q60" s="44"/>
      <c r="R60" s="44"/>
    </row>
    <row r="61" spans="1:18" s="7" customFormat="1" ht="12.75" hidden="1" customHeight="1" x14ac:dyDescent="0.2">
      <c r="A61" s="31" t="s">
        <v>65</v>
      </c>
      <c r="B61" s="121"/>
      <c r="C61" s="121"/>
      <c r="D61" s="86"/>
      <c r="E61" s="261" t="s">
        <v>399</v>
      </c>
      <c r="F61" s="261"/>
      <c r="G61" s="261"/>
      <c r="H61" s="261"/>
      <c r="I61" s="86"/>
      <c r="J61" s="44"/>
      <c r="K61" s="44"/>
      <c r="L61" s="44"/>
      <c r="M61" s="44"/>
      <c r="N61" s="44">
        <f t="shared" si="3"/>
        <v>0</v>
      </c>
      <c r="O61" s="44"/>
      <c r="P61" s="44"/>
      <c r="Q61" s="44"/>
      <c r="R61" s="44"/>
    </row>
    <row r="62" spans="1:18" s="7" customFormat="1" ht="15" customHeight="1" x14ac:dyDescent="0.2">
      <c r="A62" s="31" t="s">
        <v>72</v>
      </c>
      <c r="B62" s="121"/>
      <c r="C62" s="121"/>
      <c r="D62" s="86"/>
      <c r="E62" s="261" t="s">
        <v>348</v>
      </c>
      <c r="F62" s="261"/>
      <c r="G62" s="261"/>
      <c r="H62" s="261"/>
      <c r="I62" s="86"/>
      <c r="J62" s="44"/>
      <c r="K62" s="44"/>
      <c r="L62" s="44"/>
      <c r="M62" s="44"/>
      <c r="N62" s="44">
        <f t="shared" ref="N62:N67" si="4">P62-L62</f>
        <v>60000</v>
      </c>
      <c r="O62" s="44"/>
      <c r="P62" s="44">
        <v>60000</v>
      </c>
      <c r="Q62" s="44"/>
      <c r="R62" s="44">
        <v>60000</v>
      </c>
    </row>
    <row r="63" spans="1:18" s="7" customFormat="1" ht="15" customHeight="1" x14ac:dyDescent="0.2">
      <c r="A63" s="31" t="s">
        <v>75</v>
      </c>
      <c r="B63" s="121"/>
      <c r="C63" s="121"/>
      <c r="D63" s="86"/>
      <c r="E63" s="261" t="s">
        <v>412</v>
      </c>
      <c r="F63" s="261"/>
      <c r="G63" s="261"/>
      <c r="H63" s="261"/>
      <c r="I63" s="86"/>
      <c r="J63" s="44"/>
      <c r="K63" s="44"/>
      <c r="L63" s="44"/>
      <c r="M63" s="44"/>
      <c r="N63" s="44">
        <f t="shared" si="4"/>
        <v>50000</v>
      </c>
      <c r="O63" s="44"/>
      <c r="P63" s="44">
        <v>50000</v>
      </c>
      <c r="Q63" s="44"/>
      <c r="R63" s="44">
        <v>100000</v>
      </c>
    </row>
    <row r="64" spans="1:18" s="7" customFormat="1" ht="12.75" hidden="1" customHeight="1" x14ac:dyDescent="0.2">
      <c r="A64" s="31" t="s">
        <v>74</v>
      </c>
      <c r="B64" s="121"/>
      <c r="C64" s="121"/>
      <c r="D64" s="86"/>
      <c r="E64" s="261" t="s">
        <v>350</v>
      </c>
      <c r="F64" s="261"/>
      <c r="G64" s="261"/>
      <c r="H64" s="261"/>
      <c r="I64" s="86"/>
      <c r="J64" s="44"/>
      <c r="K64" s="44"/>
      <c r="L64" s="44"/>
      <c r="M64" s="44"/>
      <c r="N64" s="44">
        <f t="shared" si="4"/>
        <v>0</v>
      </c>
      <c r="O64" s="44"/>
      <c r="P64" s="44"/>
      <c r="Q64" s="44"/>
      <c r="R64" s="44"/>
    </row>
    <row r="65" spans="1:20" s="7" customFormat="1" ht="15" customHeight="1" x14ac:dyDescent="0.2">
      <c r="A65" s="31" t="s">
        <v>76</v>
      </c>
      <c r="B65" s="121"/>
      <c r="C65" s="121"/>
      <c r="D65" s="86"/>
      <c r="E65" s="261" t="s">
        <v>430</v>
      </c>
      <c r="F65" s="261"/>
      <c r="G65" s="261"/>
      <c r="H65" s="261"/>
      <c r="I65" s="86"/>
      <c r="J65" s="44"/>
      <c r="K65" s="44"/>
      <c r="L65" s="44"/>
      <c r="M65" s="44"/>
      <c r="N65" s="44">
        <f t="shared" si="4"/>
        <v>20000</v>
      </c>
      <c r="O65" s="44"/>
      <c r="P65" s="44">
        <v>20000</v>
      </c>
      <c r="Q65" s="44"/>
      <c r="R65" s="44">
        <v>20000</v>
      </c>
    </row>
    <row r="66" spans="1:20" s="7" customFormat="1" ht="15" customHeight="1" x14ac:dyDescent="0.2">
      <c r="A66" s="31" t="s">
        <v>60</v>
      </c>
      <c r="B66" s="121"/>
      <c r="C66" s="121"/>
      <c r="D66" s="86"/>
      <c r="E66" s="261" t="s">
        <v>353</v>
      </c>
      <c r="F66" s="261"/>
      <c r="G66" s="261"/>
      <c r="H66" s="261"/>
      <c r="I66" s="86"/>
      <c r="J66" s="44"/>
      <c r="K66" s="44"/>
      <c r="L66" s="44"/>
      <c r="M66" s="44"/>
      <c r="N66" s="44">
        <f t="shared" si="4"/>
        <v>250000</v>
      </c>
      <c r="O66" s="44"/>
      <c r="P66" s="44">
        <v>250000</v>
      </c>
      <c r="Q66" s="44"/>
      <c r="R66" s="44">
        <v>200000</v>
      </c>
    </row>
    <row r="67" spans="1:20" s="7" customFormat="1" ht="15" customHeight="1" x14ac:dyDescent="0.2">
      <c r="A67" s="31" t="s">
        <v>61</v>
      </c>
      <c r="B67" s="121"/>
      <c r="C67" s="121"/>
      <c r="D67" s="86"/>
      <c r="E67" s="261" t="s">
        <v>354</v>
      </c>
      <c r="F67" s="261"/>
      <c r="G67" s="261"/>
      <c r="H67" s="261"/>
      <c r="I67" s="86"/>
      <c r="J67" s="44"/>
      <c r="K67" s="44"/>
      <c r="L67" s="44"/>
      <c r="M67" s="44"/>
      <c r="N67" s="44">
        <f t="shared" si="4"/>
        <v>20000</v>
      </c>
      <c r="O67" s="44"/>
      <c r="P67" s="44">
        <v>20000</v>
      </c>
      <c r="Q67" s="44"/>
      <c r="R67" s="44">
        <v>50000</v>
      </c>
    </row>
    <row r="68" spans="1:20" s="7" customFormat="1" ht="12.75" hidden="1" customHeight="1" x14ac:dyDescent="0.2">
      <c r="A68" s="31" t="s">
        <v>62</v>
      </c>
      <c r="B68" s="121"/>
      <c r="C68" s="121"/>
      <c r="D68" s="86"/>
      <c r="E68" s="261" t="s">
        <v>431</v>
      </c>
      <c r="F68" s="261"/>
      <c r="G68" s="261"/>
      <c r="H68" s="261"/>
      <c r="I68" s="86"/>
      <c r="J68" s="44"/>
      <c r="K68" s="44"/>
      <c r="L68" s="44"/>
      <c r="M68" s="44"/>
      <c r="N68" s="44">
        <f t="shared" si="3"/>
        <v>0</v>
      </c>
      <c r="O68" s="44"/>
      <c r="P68" s="44"/>
      <c r="Q68" s="44"/>
      <c r="R68" s="44"/>
    </row>
    <row r="69" spans="1:20" s="7" customFormat="1" ht="12.75" hidden="1" customHeight="1" x14ac:dyDescent="0.2">
      <c r="A69" s="31" t="s">
        <v>154</v>
      </c>
      <c r="B69" s="121"/>
      <c r="C69" s="121"/>
      <c r="D69" s="86"/>
      <c r="E69" s="261" t="s">
        <v>432</v>
      </c>
      <c r="F69" s="261"/>
      <c r="G69" s="261"/>
      <c r="H69" s="261"/>
      <c r="I69" s="86"/>
      <c r="J69" s="44"/>
      <c r="K69" s="44"/>
      <c r="L69" s="44"/>
      <c r="M69" s="44"/>
      <c r="N69" s="44">
        <f t="shared" si="3"/>
        <v>0</v>
      </c>
      <c r="O69" s="44"/>
      <c r="P69" s="44"/>
      <c r="Q69" s="44"/>
      <c r="R69" s="44"/>
    </row>
    <row r="70" spans="1:20" s="7" customFormat="1" ht="12.75" hidden="1" customHeight="1" x14ac:dyDescent="0.2">
      <c r="A70" s="31" t="s">
        <v>155</v>
      </c>
      <c r="B70" s="121"/>
      <c r="C70" s="121"/>
      <c r="D70" s="86"/>
      <c r="E70" s="261" t="s">
        <v>433</v>
      </c>
      <c r="F70" s="261"/>
      <c r="G70" s="261"/>
      <c r="H70" s="261"/>
      <c r="I70" s="86"/>
      <c r="J70" s="44"/>
      <c r="K70" s="44"/>
      <c r="L70" s="44"/>
      <c r="M70" s="44"/>
      <c r="N70" s="44">
        <f t="shared" si="3"/>
        <v>0</v>
      </c>
      <c r="O70" s="44"/>
      <c r="P70" s="44"/>
      <c r="Q70" s="44"/>
      <c r="R70" s="44"/>
    </row>
    <row r="71" spans="1:20" s="7" customFormat="1" ht="12.75" hidden="1" customHeight="1" x14ac:dyDescent="0.2">
      <c r="A71" s="31" t="s">
        <v>62</v>
      </c>
      <c r="B71" s="121"/>
      <c r="C71" s="121"/>
      <c r="D71" s="86"/>
      <c r="E71" s="261" t="s">
        <v>434</v>
      </c>
      <c r="F71" s="261"/>
      <c r="G71" s="261"/>
      <c r="H71" s="261"/>
      <c r="I71" s="86"/>
      <c r="J71" s="44"/>
      <c r="K71" s="44"/>
      <c r="L71" s="44"/>
      <c r="M71" s="44"/>
      <c r="N71" s="44">
        <f t="shared" si="3"/>
        <v>0</v>
      </c>
      <c r="O71" s="44"/>
      <c r="P71" s="44"/>
      <c r="Q71" s="44"/>
      <c r="R71" s="44"/>
    </row>
    <row r="72" spans="1:20" s="7" customFormat="1" ht="15" customHeight="1" x14ac:dyDescent="0.2">
      <c r="A72" s="31" t="s">
        <v>57</v>
      </c>
      <c r="B72" s="121"/>
      <c r="C72" s="121"/>
      <c r="D72" s="86"/>
      <c r="E72" s="261" t="s">
        <v>357</v>
      </c>
      <c r="F72" s="261"/>
      <c r="G72" s="261"/>
      <c r="H72" s="261"/>
      <c r="I72" s="86"/>
      <c r="J72" s="44"/>
      <c r="K72" s="44"/>
      <c r="L72" s="44"/>
      <c r="M72" s="44"/>
      <c r="N72" s="44">
        <f t="shared" ref="N72" si="5">P72-L72</f>
        <v>15000</v>
      </c>
      <c r="O72" s="44"/>
      <c r="P72" s="44">
        <v>15000</v>
      </c>
      <c r="Q72" s="44"/>
      <c r="R72" s="44">
        <v>15000</v>
      </c>
    </row>
    <row r="73" spans="1:20" s="7" customFormat="1" ht="15" customHeight="1" x14ac:dyDescent="0.2">
      <c r="A73" s="31" t="s">
        <v>64</v>
      </c>
      <c r="B73" s="121"/>
      <c r="C73" s="121"/>
      <c r="D73" s="86"/>
      <c r="E73" s="261" t="s">
        <v>358</v>
      </c>
      <c r="F73" s="261"/>
      <c r="G73" s="261"/>
      <c r="H73" s="261"/>
      <c r="I73" s="86"/>
      <c r="J73" s="44">
        <v>24206</v>
      </c>
      <c r="K73" s="44"/>
      <c r="L73" s="44">
        <v>9996</v>
      </c>
      <c r="M73" s="44"/>
      <c r="N73" s="44">
        <f t="shared" si="3"/>
        <v>50004</v>
      </c>
      <c r="O73" s="44"/>
      <c r="P73" s="44">
        <v>60000</v>
      </c>
      <c r="Q73" s="44"/>
      <c r="R73" s="44">
        <v>60000</v>
      </c>
      <c r="T73" s="7">
        <v>128750</v>
      </c>
    </row>
    <row r="74" spans="1:20" s="7" customFormat="1" ht="12.75" hidden="1" customHeight="1" x14ac:dyDescent="0.2">
      <c r="A74" s="31" t="s">
        <v>156</v>
      </c>
      <c r="B74" s="121"/>
      <c r="C74" s="121"/>
      <c r="D74" s="86"/>
      <c r="E74" s="261" t="s">
        <v>435</v>
      </c>
      <c r="F74" s="261"/>
      <c r="G74" s="261"/>
      <c r="H74" s="261"/>
      <c r="I74" s="86"/>
      <c r="J74" s="44"/>
      <c r="K74" s="44"/>
      <c r="L74" s="44"/>
      <c r="M74" s="44"/>
      <c r="N74" s="44">
        <f t="shared" si="3"/>
        <v>0</v>
      </c>
      <c r="O74" s="44"/>
      <c r="P74" s="44"/>
      <c r="Q74" s="44"/>
      <c r="R74" s="44"/>
    </row>
    <row r="75" spans="1:20" s="7" customFormat="1" ht="12.75" hidden="1" customHeight="1" x14ac:dyDescent="0.2">
      <c r="A75" s="31" t="s">
        <v>65</v>
      </c>
      <c r="B75" s="121"/>
      <c r="C75" s="121"/>
      <c r="D75" s="86"/>
      <c r="E75" s="261" t="s">
        <v>436</v>
      </c>
      <c r="F75" s="261"/>
      <c r="G75" s="261"/>
      <c r="H75" s="261"/>
      <c r="I75" s="86"/>
      <c r="J75" s="44"/>
      <c r="K75" s="44"/>
      <c r="L75" s="44"/>
      <c r="M75" s="44"/>
      <c r="N75" s="44">
        <f t="shared" si="3"/>
        <v>0</v>
      </c>
      <c r="O75" s="44"/>
      <c r="P75" s="44"/>
      <c r="Q75" s="44"/>
      <c r="R75" s="44"/>
    </row>
    <row r="76" spans="1:20" s="7" customFormat="1" ht="12.75" hidden="1" customHeight="1" x14ac:dyDescent="0.2">
      <c r="A76" s="31" t="s">
        <v>67</v>
      </c>
      <c r="B76" s="121"/>
      <c r="C76" s="121"/>
      <c r="D76" s="86"/>
      <c r="E76" s="261" t="s">
        <v>437</v>
      </c>
      <c r="F76" s="261"/>
      <c r="G76" s="261"/>
      <c r="H76" s="261"/>
      <c r="I76" s="86"/>
      <c r="J76" s="44"/>
      <c r="K76" s="44"/>
      <c r="L76" s="44"/>
      <c r="M76" s="44"/>
      <c r="N76" s="44">
        <f t="shared" si="3"/>
        <v>0</v>
      </c>
      <c r="O76" s="44"/>
      <c r="P76" s="44"/>
      <c r="Q76" s="44"/>
      <c r="R76" s="44"/>
    </row>
    <row r="77" spans="1:20" s="7" customFormat="1" ht="12.75" hidden="1" customHeight="1" x14ac:dyDescent="0.2">
      <c r="A77" s="31" t="s">
        <v>157</v>
      </c>
      <c r="B77" s="121"/>
      <c r="C77" s="121"/>
      <c r="D77" s="86"/>
      <c r="E77" s="261" t="s">
        <v>438</v>
      </c>
      <c r="F77" s="261"/>
      <c r="G77" s="261"/>
      <c r="H77" s="261"/>
      <c r="I77" s="86"/>
      <c r="J77" s="44"/>
      <c r="K77" s="44"/>
      <c r="L77" s="44"/>
      <c r="M77" s="44"/>
      <c r="N77" s="44">
        <f t="shared" si="3"/>
        <v>0</v>
      </c>
      <c r="O77" s="44"/>
      <c r="P77" s="44"/>
      <c r="Q77" s="44"/>
      <c r="R77" s="44"/>
    </row>
    <row r="78" spans="1:20" s="7" customFormat="1" ht="12.75" hidden="1" customHeight="1" x14ac:dyDescent="0.2">
      <c r="A78" s="31" t="s">
        <v>158</v>
      </c>
      <c r="B78" s="121"/>
      <c r="C78" s="121"/>
      <c r="D78" s="86"/>
      <c r="E78" s="261" t="s">
        <v>439</v>
      </c>
      <c r="F78" s="261"/>
      <c r="G78" s="261"/>
      <c r="H78" s="261"/>
      <c r="I78" s="86"/>
      <c r="J78" s="44"/>
      <c r="K78" s="44"/>
      <c r="L78" s="44"/>
      <c r="M78" s="44"/>
      <c r="N78" s="44">
        <f t="shared" si="3"/>
        <v>0</v>
      </c>
      <c r="O78" s="44"/>
      <c r="P78" s="44"/>
      <c r="Q78" s="44"/>
      <c r="R78" s="44"/>
    </row>
    <row r="79" spans="1:20" s="7" customFormat="1" ht="12.75" hidden="1" customHeight="1" x14ac:dyDescent="0.2">
      <c r="A79" s="31" t="s">
        <v>68</v>
      </c>
      <c r="B79" s="121"/>
      <c r="C79" s="121"/>
      <c r="D79" s="86"/>
      <c r="E79" s="261" t="s">
        <v>440</v>
      </c>
      <c r="F79" s="261"/>
      <c r="G79" s="261"/>
      <c r="H79" s="261"/>
      <c r="I79" s="86"/>
      <c r="J79" s="44"/>
      <c r="K79" s="44"/>
      <c r="L79" s="44"/>
      <c r="M79" s="44"/>
      <c r="N79" s="44">
        <f t="shared" si="3"/>
        <v>0</v>
      </c>
      <c r="O79" s="44"/>
      <c r="P79" s="44"/>
      <c r="Q79" s="44"/>
      <c r="R79" s="44"/>
    </row>
    <row r="80" spans="1:20" s="7" customFormat="1" ht="12.75" hidden="1" customHeight="1" x14ac:dyDescent="0.2">
      <c r="A80" s="31" t="s">
        <v>159</v>
      </c>
      <c r="B80" s="121"/>
      <c r="C80" s="121"/>
      <c r="D80" s="86"/>
      <c r="E80" s="261" t="s">
        <v>441</v>
      </c>
      <c r="F80" s="261"/>
      <c r="G80" s="261"/>
      <c r="H80" s="261"/>
      <c r="I80" s="86"/>
      <c r="J80" s="44"/>
      <c r="K80" s="44"/>
      <c r="L80" s="44"/>
      <c r="M80" s="44"/>
      <c r="N80" s="44">
        <f t="shared" si="3"/>
        <v>0</v>
      </c>
      <c r="O80" s="44"/>
      <c r="P80" s="44"/>
      <c r="Q80" s="44"/>
      <c r="R80" s="44"/>
    </row>
    <row r="81" spans="1:18" s="7" customFormat="1" ht="12.75" hidden="1" customHeight="1" x14ac:dyDescent="0.2">
      <c r="A81" s="31" t="s">
        <v>160</v>
      </c>
      <c r="B81" s="121"/>
      <c r="C81" s="121"/>
      <c r="D81" s="86"/>
      <c r="E81" s="261" t="s">
        <v>442</v>
      </c>
      <c r="F81" s="261"/>
      <c r="G81" s="261"/>
      <c r="H81" s="261"/>
      <c r="I81" s="86"/>
      <c r="J81" s="44"/>
      <c r="K81" s="44"/>
      <c r="L81" s="44"/>
      <c r="M81" s="44"/>
      <c r="N81" s="44">
        <f t="shared" si="3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70</v>
      </c>
      <c r="B82" s="121"/>
      <c r="C82" s="121"/>
      <c r="D82" s="86"/>
      <c r="E82" s="261" t="s">
        <v>443</v>
      </c>
      <c r="F82" s="261"/>
      <c r="G82" s="261"/>
      <c r="H82" s="261"/>
      <c r="I82" s="86"/>
      <c r="J82" s="44"/>
      <c r="K82" s="44"/>
      <c r="L82" s="44"/>
      <c r="M82" s="44"/>
      <c r="N82" s="44">
        <f t="shared" si="3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161</v>
      </c>
      <c r="B83" s="121"/>
      <c r="C83" s="121"/>
      <c r="D83" s="86"/>
      <c r="E83" s="261" t="s">
        <v>359</v>
      </c>
      <c r="F83" s="261"/>
      <c r="G83" s="261"/>
      <c r="H83" s="261"/>
      <c r="I83" s="86"/>
      <c r="J83" s="44"/>
      <c r="K83" s="44"/>
      <c r="L83" s="44"/>
      <c r="M83" s="44"/>
      <c r="N83" s="44">
        <f t="shared" si="3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71</v>
      </c>
      <c r="B84" s="121"/>
      <c r="C84" s="121"/>
      <c r="D84" s="86"/>
      <c r="E84" s="261" t="s">
        <v>444</v>
      </c>
      <c r="F84" s="261"/>
      <c r="G84" s="261"/>
      <c r="H84" s="261"/>
      <c r="I84" s="86"/>
      <c r="J84" s="44"/>
      <c r="K84" s="44"/>
      <c r="L84" s="44"/>
      <c r="M84" s="44"/>
      <c r="N84" s="44">
        <f t="shared" si="3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163</v>
      </c>
      <c r="B85" s="121"/>
      <c r="C85" s="121"/>
      <c r="D85" s="86"/>
      <c r="E85" s="261" t="s">
        <v>445</v>
      </c>
      <c r="F85" s="261"/>
      <c r="G85" s="261"/>
      <c r="H85" s="261"/>
      <c r="I85" s="86"/>
      <c r="J85" s="44"/>
      <c r="K85" s="44"/>
      <c r="L85" s="44"/>
      <c r="M85" s="44"/>
      <c r="N85" s="44">
        <f t="shared" si="3"/>
        <v>0</v>
      </c>
      <c r="O85" s="44"/>
      <c r="P85" s="44"/>
      <c r="Q85" s="44"/>
      <c r="R85" s="44"/>
    </row>
    <row r="86" spans="1:18" s="7" customFormat="1" ht="12.75" hidden="1" customHeight="1" x14ac:dyDescent="0.2">
      <c r="A86" s="31" t="s">
        <v>164</v>
      </c>
      <c r="B86" s="121"/>
      <c r="C86" s="121"/>
      <c r="D86" s="86"/>
      <c r="E86" s="261" t="s">
        <v>446</v>
      </c>
      <c r="F86" s="261"/>
      <c r="G86" s="261"/>
      <c r="H86" s="261"/>
      <c r="I86" s="86"/>
      <c r="J86" s="44"/>
      <c r="K86" s="44"/>
      <c r="L86" s="44"/>
      <c r="M86" s="44"/>
      <c r="N86" s="44">
        <f t="shared" si="3"/>
        <v>0</v>
      </c>
      <c r="O86" s="44"/>
      <c r="P86" s="44"/>
      <c r="Q86" s="44"/>
      <c r="R86" s="44"/>
    </row>
    <row r="87" spans="1:18" s="7" customFormat="1" ht="12.75" hidden="1" customHeight="1" x14ac:dyDescent="0.2">
      <c r="A87" s="31" t="s">
        <v>165</v>
      </c>
      <c r="B87" s="121"/>
      <c r="C87" s="121"/>
      <c r="D87" s="86"/>
      <c r="E87" s="261" t="s">
        <v>447</v>
      </c>
      <c r="F87" s="261"/>
      <c r="G87" s="261"/>
      <c r="H87" s="261"/>
      <c r="I87" s="86"/>
      <c r="J87" s="44"/>
      <c r="K87" s="44"/>
      <c r="L87" s="44"/>
      <c r="M87" s="44"/>
      <c r="N87" s="44">
        <f t="shared" si="3"/>
        <v>0</v>
      </c>
      <c r="O87" s="44"/>
      <c r="P87" s="44"/>
      <c r="Q87" s="44"/>
      <c r="R87" s="44"/>
    </row>
    <row r="88" spans="1:18" s="7" customFormat="1" ht="12.75" hidden="1" customHeight="1" x14ac:dyDescent="0.2">
      <c r="A88" s="31" t="s">
        <v>166</v>
      </c>
      <c r="B88" s="121"/>
      <c r="C88" s="121"/>
      <c r="D88" s="86"/>
      <c r="E88" s="261" t="s">
        <v>448</v>
      </c>
      <c r="F88" s="261"/>
      <c r="G88" s="261"/>
      <c r="H88" s="261"/>
      <c r="I88" s="86"/>
      <c r="J88" s="44"/>
      <c r="K88" s="44"/>
      <c r="L88" s="44"/>
      <c r="M88" s="44"/>
      <c r="N88" s="44">
        <f t="shared" si="3"/>
        <v>0</v>
      </c>
      <c r="O88" s="44"/>
      <c r="P88" s="44"/>
      <c r="Q88" s="44"/>
      <c r="R88" s="44"/>
    </row>
    <row r="89" spans="1:18" s="7" customFormat="1" ht="12.75" hidden="1" customHeight="1" x14ac:dyDescent="0.2">
      <c r="A89" s="31" t="s">
        <v>167</v>
      </c>
      <c r="B89" s="121"/>
      <c r="C89" s="121"/>
      <c r="D89" s="86"/>
      <c r="E89" s="261" t="s">
        <v>449</v>
      </c>
      <c r="F89" s="261"/>
      <c r="G89" s="261"/>
      <c r="H89" s="261"/>
      <c r="I89" s="86"/>
      <c r="J89" s="44"/>
      <c r="K89" s="44"/>
      <c r="L89" s="44"/>
      <c r="M89" s="44"/>
      <c r="N89" s="44">
        <f t="shared" si="3"/>
        <v>0</v>
      </c>
      <c r="O89" s="44"/>
      <c r="P89" s="44"/>
      <c r="Q89" s="44"/>
      <c r="R89" s="44"/>
    </row>
    <row r="90" spans="1:18" s="7" customFormat="1" ht="12.75" hidden="1" customHeight="1" x14ac:dyDescent="0.2">
      <c r="A90" s="31" t="s">
        <v>75</v>
      </c>
      <c r="B90" s="121"/>
      <c r="C90" s="121"/>
      <c r="D90" s="86"/>
      <c r="E90" s="261" t="s">
        <v>450</v>
      </c>
      <c r="F90" s="261"/>
      <c r="G90" s="261"/>
      <c r="H90" s="261"/>
      <c r="I90" s="86"/>
      <c r="J90" s="44"/>
      <c r="K90" s="44"/>
      <c r="L90" s="44"/>
      <c r="M90" s="44"/>
      <c r="N90" s="44">
        <f>P90-L90</f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164</v>
      </c>
      <c r="B91" s="121"/>
      <c r="C91" s="121"/>
      <c r="D91" s="86"/>
      <c r="E91" s="261" t="s">
        <v>451</v>
      </c>
      <c r="F91" s="261"/>
      <c r="G91" s="261"/>
      <c r="H91" s="261"/>
      <c r="I91" s="86"/>
      <c r="J91" s="44"/>
      <c r="K91" s="44"/>
      <c r="L91" s="44"/>
      <c r="M91" s="44"/>
      <c r="N91" s="44">
        <f t="shared" si="3"/>
        <v>0</v>
      </c>
      <c r="O91" s="44"/>
      <c r="P91" s="44"/>
      <c r="Q91" s="44"/>
      <c r="R91" s="44"/>
    </row>
    <row r="92" spans="1:18" s="7" customFormat="1" ht="12.75" hidden="1" customHeight="1" x14ac:dyDescent="0.2">
      <c r="A92" s="31" t="s">
        <v>77</v>
      </c>
      <c r="B92" s="121"/>
      <c r="C92" s="121"/>
      <c r="D92" s="86"/>
      <c r="E92" s="261" t="s">
        <v>452</v>
      </c>
      <c r="F92" s="261"/>
      <c r="G92" s="261"/>
      <c r="H92" s="261"/>
      <c r="I92" s="86"/>
      <c r="J92" s="44"/>
      <c r="K92" s="44"/>
      <c r="L92" s="44"/>
      <c r="M92" s="44"/>
      <c r="N92" s="44">
        <f t="shared" si="3"/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79</v>
      </c>
      <c r="B93" s="121"/>
      <c r="C93" s="121"/>
      <c r="D93" s="86"/>
      <c r="E93" s="261" t="s">
        <v>453</v>
      </c>
      <c r="F93" s="261"/>
      <c r="G93" s="261"/>
      <c r="H93" s="261"/>
      <c r="I93" s="86"/>
      <c r="J93" s="44"/>
      <c r="K93" s="44"/>
      <c r="L93" s="44"/>
      <c r="M93" s="44"/>
      <c r="N93" s="44">
        <f t="shared" si="3"/>
        <v>0</v>
      </c>
      <c r="O93" s="44"/>
      <c r="P93" s="44"/>
      <c r="Q93" s="44"/>
      <c r="R93" s="44"/>
    </row>
    <row r="94" spans="1:18" s="7" customFormat="1" ht="12.75" hidden="1" customHeight="1" x14ac:dyDescent="0.2">
      <c r="A94" s="31" t="s">
        <v>168</v>
      </c>
      <c r="B94" s="121"/>
      <c r="C94" s="121"/>
      <c r="D94" s="86"/>
      <c r="E94" s="261" t="s">
        <v>454</v>
      </c>
      <c r="F94" s="261"/>
      <c r="G94" s="261"/>
      <c r="H94" s="261"/>
      <c r="I94" s="86"/>
      <c r="J94" s="44"/>
      <c r="K94" s="44"/>
      <c r="L94" s="44"/>
      <c r="M94" s="44"/>
      <c r="N94" s="44">
        <f t="shared" si="3"/>
        <v>0</v>
      </c>
      <c r="O94" s="44"/>
      <c r="P94" s="44"/>
      <c r="Q94" s="44"/>
      <c r="R94" s="44"/>
    </row>
    <row r="95" spans="1:18" s="7" customFormat="1" ht="12.75" hidden="1" customHeight="1" x14ac:dyDescent="0.2">
      <c r="A95" s="31" t="s">
        <v>169</v>
      </c>
      <c r="B95" s="121"/>
      <c r="C95" s="121"/>
      <c r="D95" s="86"/>
      <c r="E95" s="261" t="s">
        <v>455</v>
      </c>
      <c r="F95" s="261"/>
      <c r="G95" s="261"/>
      <c r="H95" s="261"/>
      <c r="I95" s="86"/>
      <c r="J95" s="44"/>
      <c r="K95" s="44"/>
      <c r="L95" s="44"/>
      <c r="M95" s="44"/>
      <c r="N95" s="44">
        <f t="shared" si="3"/>
        <v>0</v>
      </c>
      <c r="O95" s="44"/>
      <c r="P95" s="44"/>
      <c r="Q95" s="44"/>
      <c r="R95" s="44"/>
    </row>
    <row r="96" spans="1:18" s="7" customFormat="1" ht="12.75" hidden="1" customHeight="1" x14ac:dyDescent="0.2">
      <c r="A96" s="31" t="s">
        <v>170</v>
      </c>
      <c r="B96" s="121"/>
      <c r="C96" s="121"/>
      <c r="D96" s="86"/>
      <c r="E96" s="261" t="s">
        <v>456</v>
      </c>
      <c r="F96" s="261"/>
      <c r="G96" s="261"/>
      <c r="H96" s="261"/>
      <c r="I96" s="86"/>
      <c r="J96" s="44"/>
      <c r="K96" s="44"/>
      <c r="L96" s="44"/>
      <c r="M96" s="44"/>
      <c r="N96" s="44">
        <f t="shared" si="3"/>
        <v>0</v>
      </c>
      <c r="O96" s="44"/>
      <c r="P96" s="44"/>
      <c r="Q96" s="44"/>
      <c r="R96" s="44"/>
    </row>
    <row r="97" spans="1:20" s="7" customFormat="1" ht="12.75" hidden="1" customHeight="1" x14ac:dyDescent="0.2">
      <c r="A97" s="31" t="s">
        <v>80</v>
      </c>
      <c r="B97" s="121"/>
      <c r="C97" s="121"/>
      <c r="D97" s="86"/>
      <c r="E97" s="261" t="s">
        <v>457</v>
      </c>
      <c r="F97" s="261"/>
      <c r="G97" s="261"/>
      <c r="H97" s="261"/>
      <c r="I97" s="86"/>
      <c r="J97" s="44"/>
      <c r="K97" s="44"/>
      <c r="L97" s="44"/>
      <c r="M97" s="44"/>
      <c r="N97" s="44">
        <f t="shared" si="3"/>
        <v>0</v>
      </c>
      <c r="O97" s="44"/>
      <c r="P97" s="44"/>
      <c r="Q97" s="44"/>
      <c r="R97" s="44"/>
    </row>
    <row r="98" spans="1:20" s="7" customFormat="1" ht="12.75" hidden="1" customHeight="1" x14ac:dyDescent="0.2">
      <c r="A98" s="31" t="s">
        <v>82</v>
      </c>
      <c r="B98" s="121"/>
      <c r="C98" s="121"/>
      <c r="D98" s="86"/>
      <c r="E98" s="261" t="s">
        <v>458</v>
      </c>
      <c r="F98" s="261"/>
      <c r="G98" s="261"/>
      <c r="H98" s="261"/>
      <c r="I98" s="86"/>
      <c r="J98" s="44"/>
      <c r="K98" s="44"/>
      <c r="L98" s="44"/>
      <c r="M98" s="44"/>
      <c r="N98" s="44">
        <f t="shared" si="3"/>
        <v>0</v>
      </c>
      <c r="O98" s="44"/>
      <c r="P98" s="44"/>
      <c r="Q98" s="44"/>
      <c r="R98" s="44"/>
    </row>
    <row r="99" spans="1:20" s="7" customFormat="1" ht="12.75" hidden="1" customHeight="1" x14ac:dyDescent="0.2">
      <c r="A99" s="31" t="s">
        <v>84</v>
      </c>
      <c r="B99" s="121"/>
      <c r="C99" s="121"/>
      <c r="D99" s="86"/>
      <c r="E99" s="261" t="s">
        <v>459</v>
      </c>
      <c r="F99" s="261"/>
      <c r="G99" s="261"/>
      <c r="H99" s="261"/>
      <c r="I99" s="86"/>
      <c r="J99" s="44"/>
      <c r="K99" s="44"/>
      <c r="L99" s="44"/>
      <c r="M99" s="44"/>
      <c r="N99" s="44">
        <f t="shared" si="3"/>
        <v>0</v>
      </c>
      <c r="O99" s="44"/>
      <c r="P99" s="44"/>
      <c r="Q99" s="44"/>
      <c r="R99" s="44"/>
    </row>
    <row r="100" spans="1:20" s="7" customFormat="1" ht="12.75" hidden="1" customHeight="1" x14ac:dyDescent="0.2">
      <c r="A100" s="31" t="s">
        <v>85</v>
      </c>
      <c r="B100" s="121"/>
      <c r="C100" s="121"/>
      <c r="D100" s="86"/>
      <c r="E100" s="261" t="s">
        <v>460</v>
      </c>
      <c r="F100" s="261"/>
      <c r="G100" s="261"/>
      <c r="H100" s="261"/>
      <c r="I100" s="86"/>
      <c r="J100" s="44"/>
      <c r="K100" s="44"/>
      <c r="L100" s="44"/>
      <c r="M100" s="44"/>
      <c r="N100" s="44">
        <f t="shared" si="3"/>
        <v>0</v>
      </c>
      <c r="O100" s="44"/>
      <c r="P100" s="44"/>
      <c r="Q100" s="44"/>
      <c r="R100" s="44"/>
    </row>
    <row r="101" spans="1:20" s="7" customFormat="1" ht="12.75" hidden="1" customHeight="1" x14ac:dyDescent="0.2">
      <c r="A101" s="31" t="s">
        <v>171</v>
      </c>
      <c r="B101" s="121"/>
      <c r="C101" s="121"/>
      <c r="D101" s="86"/>
      <c r="E101" s="261" t="s">
        <v>461</v>
      </c>
      <c r="F101" s="261"/>
      <c r="G101" s="261"/>
      <c r="H101" s="261"/>
      <c r="I101" s="86"/>
      <c r="J101" s="44"/>
      <c r="K101" s="44"/>
      <c r="L101" s="44"/>
      <c r="M101" s="44"/>
      <c r="N101" s="44">
        <f t="shared" si="3"/>
        <v>0</v>
      </c>
      <c r="O101" s="44"/>
      <c r="P101" s="44"/>
      <c r="Q101" s="44"/>
      <c r="R101" s="44"/>
    </row>
    <row r="102" spans="1:20" s="7" customFormat="1" ht="12.75" hidden="1" customHeight="1" x14ac:dyDescent="0.2">
      <c r="A102" s="31" t="s">
        <v>172</v>
      </c>
      <c r="B102" s="121"/>
      <c r="C102" s="121"/>
      <c r="D102" s="86"/>
      <c r="E102" s="261" t="s">
        <v>462</v>
      </c>
      <c r="F102" s="261"/>
      <c r="G102" s="261"/>
      <c r="H102" s="261"/>
      <c r="I102" s="86"/>
      <c r="J102" s="44"/>
      <c r="K102" s="44"/>
      <c r="L102" s="44"/>
      <c r="M102" s="44"/>
      <c r="N102" s="44">
        <f t="shared" si="3"/>
        <v>0</v>
      </c>
      <c r="O102" s="44"/>
      <c r="P102" s="44"/>
      <c r="Q102" s="44"/>
      <c r="R102" s="44"/>
    </row>
    <row r="103" spans="1:20" s="7" customFormat="1" ht="12.75" hidden="1" customHeight="1" x14ac:dyDescent="0.2">
      <c r="A103" s="31" t="s">
        <v>86</v>
      </c>
      <c r="B103" s="121"/>
      <c r="C103" s="121"/>
      <c r="D103" s="86"/>
      <c r="E103" s="261" t="s">
        <v>463</v>
      </c>
      <c r="F103" s="261"/>
      <c r="G103" s="261"/>
      <c r="H103" s="261"/>
      <c r="I103" s="86"/>
      <c r="J103" s="44"/>
      <c r="K103" s="44"/>
      <c r="L103" s="44"/>
      <c r="M103" s="44"/>
      <c r="N103" s="44">
        <f t="shared" si="3"/>
        <v>0</v>
      </c>
      <c r="O103" s="44"/>
      <c r="P103" s="44"/>
      <c r="Q103" s="44"/>
      <c r="R103" s="44"/>
    </row>
    <row r="104" spans="1:20" s="7" customFormat="1" ht="15" customHeight="1" x14ac:dyDescent="0.2">
      <c r="A104" s="31" t="s">
        <v>245</v>
      </c>
      <c r="B104" s="121"/>
      <c r="C104" s="121"/>
      <c r="D104" s="86"/>
      <c r="E104" s="261" t="s">
        <v>360</v>
      </c>
      <c r="F104" s="261"/>
      <c r="G104" s="261"/>
      <c r="H104" s="261"/>
      <c r="I104" s="86"/>
      <c r="J104" s="44"/>
      <c r="K104" s="44"/>
      <c r="L104" s="44"/>
      <c r="M104" s="44"/>
      <c r="N104" s="44">
        <f t="shared" si="3"/>
        <v>100000</v>
      </c>
      <c r="O104" s="44"/>
      <c r="P104" s="44">
        <v>100000</v>
      </c>
      <c r="Q104" s="44"/>
      <c r="R104" s="44">
        <v>100000</v>
      </c>
      <c r="T104" s="7">
        <f>N105-T73</f>
        <v>908476.41999999993</v>
      </c>
    </row>
    <row r="105" spans="1:20" s="7" customFormat="1" ht="18.95" customHeight="1" x14ac:dyDescent="0.2">
      <c r="A105" s="276" t="s">
        <v>190</v>
      </c>
      <c r="B105" s="276"/>
      <c r="C105" s="276"/>
      <c r="J105" s="136">
        <f>SUM(J37:J104)</f>
        <v>335419.91000000003</v>
      </c>
      <c r="K105" s="137"/>
      <c r="L105" s="136">
        <f>SUM(L37:L104)</f>
        <v>171577.12</v>
      </c>
      <c r="M105" s="34"/>
      <c r="N105" s="136">
        <f>SUM(N37:N104)</f>
        <v>1037226.4199999999</v>
      </c>
      <c r="O105" s="34"/>
      <c r="P105" s="136">
        <f>SUM(P37:P104)</f>
        <v>1208803.54</v>
      </c>
      <c r="Q105" s="34"/>
      <c r="R105" s="136">
        <f>SUM(R37:R104)</f>
        <v>1434000</v>
      </c>
    </row>
    <row r="106" spans="1:20" s="7" customFormat="1" ht="6" hidden="1" customHeight="1" x14ac:dyDescent="0.2">
      <c r="A106" s="19"/>
      <c r="B106" s="19"/>
      <c r="C106" s="19"/>
      <c r="J106" s="137"/>
      <c r="K106" s="137"/>
      <c r="L106" s="34"/>
      <c r="M106" s="34"/>
      <c r="N106" s="34"/>
      <c r="O106" s="34"/>
      <c r="P106" s="34"/>
      <c r="Q106" s="34"/>
      <c r="R106" s="34"/>
    </row>
    <row r="107" spans="1:20" s="7" customFormat="1" ht="12" hidden="1" customHeight="1" x14ac:dyDescent="0.2">
      <c r="A107" s="63" t="s">
        <v>188</v>
      </c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20" s="7" customFormat="1" ht="12" hidden="1" customHeight="1" x14ac:dyDescent="0.2">
      <c r="A108" s="75" t="s">
        <v>108</v>
      </c>
      <c r="E108" s="98">
        <v>5</v>
      </c>
      <c r="F108" s="99" t="s">
        <v>28</v>
      </c>
      <c r="G108" s="98" t="s">
        <v>7</v>
      </c>
      <c r="H108" s="98" t="s">
        <v>17</v>
      </c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20" s="7" customFormat="1" ht="12" hidden="1" customHeight="1" x14ac:dyDescent="0.2">
      <c r="A109" s="75" t="s">
        <v>179</v>
      </c>
      <c r="E109" s="98">
        <v>5</v>
      </c>
      <c r="F109" s="99" t="s">
        <v>28</v>
      </c>
      <c r="G109" s="98" t="s">
        <v>7</v>
      </c>
      <c r="H109" s="98" t="s">
        <v>63</v>
      </c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20" s="7" customFormat="1" ht="12" hidden="1" customHeight="1" x14ac:dyDescent="0.2">
      <c r="A110" s="75" t="s">
        <v>180</v>
      </c>
      <c r="E110" s="98">
        <v>5</v>
      </c>
      <c r="F110" s="99" t="s">
        <v>28</v>
      </c>
      <c r="G110" s="98" t="s">
        <v>7</v>
      </c>
      <c r="H110" s="100" t="s">
        <v>48</v>
      </c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20" s="7" customFormat="1" ht="12" hidden="1" customHeight="1" x14ac:dyDescent="0.2">
      <c r="A111" s="75" t="s">
        <v>180</v>
      </c>
      <c r="E111" s="98">
        <v>5</v>
      </c>
      <c r="F111" s="99" t="s">
        <v>28</v>
      </c>
      <c r="G111" s="98" t="s">
        <v>7</v>
      </c>
      <c r="H111" s="100" t="s">
        <v>48</v>
      </c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20" s="7" customFormat="1" ht="12" hidden="1" customHeight="1" x14ac:dyDescent="0.2">
      <c r="A112" s="75" t="s">
        <v>181</v>
      </c>
      <c r="E112" s="98">
        <v>5</v>
      </c>
      <c r="F112" s="99" t="s">
        <v>28</v>
      </c>
      <c r="G112" s="98" t="s">
        <v>7</v>
      </c>
      <c r="H112" s="98" t="s">
        <v>10</v>
      </c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s="7" customFormat="1" ht="12" hidden="1" customHeight="1" x14ac:dyDescent="0.2">
      <c r="A113" s="75" t="s">
        <v>180</v>
      </c>
      <c r="E113" s="98">
        <v>5</v>
      </c>
      <c r="F113" s="99" t="s">
        <v>28</v>
      </c>
      <c r="G113" s="98" t="s">
        <v>7</v>
      </c>
      <c r="H113" s="100" t="s">
        <v>48</v>
      </c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s="7" customFormat="1" ht="12" hidden="1" customHeight="1" x14ac:dyDescent="0.2">
      <c r="A114" s="75" t="s">
        <v>182</v>
      </c>
      <c r="E114" s="98">
        <v>5</v>
      </c>
      <c r="F114" s="99" t="s">
        <v>28</v>
      </c>
      <c r="G114" s="98" t="s">
        <v>7</v>
      </c>
      <c r="H114" s="98" t="s">
        <v>8</v>
      </c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s="7" customFormat="1" ht="12" hidden="1" customHeight="1" x14ac:dyDescent="0.2">
      <c r="A115" s="75" t="s">
        <v>183</v>
      </c>
      <c r="E115" s="98">
        <v>5</v>
      </c>
      <c r="F115" s="99" t="s">
        <v>28</v>
      </c>
      <c r="G115" s="98" t="s">
        <v>7</v>
      </c>
      <c r="H115" s="98" t="s">
        <v>15</v>
      </c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s="7" customFormat="1" ht="18.95" hidden="1" customHeight="1" x14ac:dyDescent="0.2">
      <c r="A116" s="58" t="s">
        <v>184</v>
      </c>
      <c r="J116" s="145">
        <f>SUM(J108:J115)</f>
        <v>0</v>
      </c>
      <c r="K116" s="146"/>
      <c r="L116" s="145">
        <f>SUM(L108:L115)</f>
        <v>0</v>
      </c>
      <c r="M116" s="146"/>
      <c r="N116" s="145">
        <f>SUM(N108:N115)</f>
        <v>0</v>
      </c>
      <c r="O116" s="146"/>
      <c r="P116" s="145">
        <f>SUM(P108:P115)</f>
        <v>0</v>
      </c>
      <c r="Q116" s="146"/>
      <c r="R116" s="145">
        <f>SUM(R108:R115)</f>
        <v>0</v>
      </c>
    </row>
    <row r="117" spans="1:18" s="7" customFormat="1" ht="6" customHeight="1" x14ac:dyDescent="0.2"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2.75" hidden="1" customHeight="1" x14ac:dyDescent="0.2">
      <c r="A118" s="62" t="s">
        <v>189</v>
      </c>
      <c r="B118" s="11"/>
      <c r="C118" s="11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2.75" hidden="1" customHeight="1" x14ac:dyDescent="0.2">
      <c r="A119" s="11" t="s">
        <v>88</v>
      </c>
      <c r="B119" s="22"/>
      <c r="C119" s="22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.75" hidden="1" customHeight="1" x14ac:dyDescent="0.2">
      <c r="A120" s="64" t="s">
        <v>89</v>
      </c>
      <c r="B120" s="9"/>
      <c r="C120" s="9"/>
      <c r="E120" s="98">
        <v>1</v>
      </c>
      <c r="F120" s="99" t="s">
        <v>12</v>
      </c>
      <c r="G120" s="98" t="s">
        <v>53</v>
      </c>
      <c r="H120" s="100" t="s">
        <v>10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.75" hidden="1" customHeight="1" x14ac:dyDescent="0.2">
      <c r="A121" s="75" t="s">
        <v>91</v>
      </c>
      <c r="B121" s="97"/>
      <c r="C121" s="97"/>
      <c r="E121" s="98">
        <v>1</v>
      </c>
      <c r="F121" s="99" t="s">
        <v>92</v>
      </c>
      <c r="G121" s="98" t="s">
        <v>7</v>
      </c>
      <c r="H121" s="98" t="s">
        <v>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.75" hidden="1" customHeight="1" x14ac:dyDescent="0.2">
      <c r="A122" s="75" t="s">
        <v>93</v>
      </c>
      <c r="B122" s="97"/>
      <c r="C122" s="97"/>
      <c r="E122" s="98">
        <v>1</v>
      </c>
      <c r="F122" s="99" t="s">
        <v>92</v>
      </c>
      <c r="G122" s="98" t="s">
        <v>33</v>
      </c>
      <c r="H122" s="98" t="s">
        <v>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.75" hidden="1" customHeight="1" x14ac:dyDescent="0.2">
      <c r="A123" s="75" t="s">
        <v>94</v>
      </c>
      <c r="B123" s="102"/>
      <c r="C123" s="102"/>
      <c r="E123" s="98">
        <v>1</v>
      </c>
      <c r="F123" s="99" t="s">
        <v>92</v>
      </c>
      <c r="G123" s="98" t="s">
        <v>33</v>
      </c>
      <c r="H123" s="98" t="s">
        <v>48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.75" hidden="1" customHeight="1" x14ac:dyDescent="0.2">
      <c r="A124" s="75" t="s">
        <v>95</v>
      </c>
      <c r="B124" s="102"/>
      <c r="C124" s="102"/>
      <c r="D124" s="99"/>
      <c r="E124" s="98">
        <v>1</v>
      </c>
      <c r="F124" s="99" t="s">
        <v>92</v>
      </c>
      <c r="G124" s="98" t="s">
        <v>53</v>
      </c>
      <c r="H124" s="98" t="s">
        <v>10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5" hidden="1" customHeight="1" x14ac:dyDescent="0.2">
      <c r="A125" s="31" t="s">
        <v>97</v>
      </c>
      <c r="B125" s="126"/>
      <c r="C125" s="126"/>
      <c r="D125" s="86"/>
      <c r="E125" s="261" t="s">
        <v>362</v>
      </c>
      <c r="F125" s="261"/>
      <c r="G125" s="261"/>
      <c r="H125" s="261"/>
      <c r="I125" s="86"/>
      <c r="J125" s="44"/>
      <c r="K125" s="44"/>
      <c r="L125" s="44"/>
      <c r="M125" s="44"/>
      <c r="N125" s="44">
        <f>P125-L125</f>
        <v>0</v>
      </c>
      <c r="O125" s="44"/>
      <c r="P125" s="44"/>
      <c r="Q125" s="34"/>
      <c r="R125" s="34"/>
    </row>
    <row r="126" spans="1:18" s="7" customFormat="1" ht="15" hidden="1" customHeight="1" x14ac:dyDescent="0.2">
      <c r="A126" s="31" t="s">
        <v>96</v>
      </c>
      <c r="B126" s="121"/>
      <c r="C126" s="121"/>
      <c r="D126" s="86"/>
      <c r="E126" s="261" t="s">
        <v>367</v>
      </c>
      <c r="F126" s="261"/>
      <c r="G126" s="261"/>
      <c r="H126" s="261"/>
      <c r="I126" s="86"/>
      <c r="J126" s="44"/>
      <c r="K126" s="44"/>
      <c r="L126" s="44"/>
      <c r="M126" s="44"/>
      <c r="N126" s="44">
        <f>P126-L126</f>
        <v>0</v>
      </c>
      <c r="O126" s="44"/>
      <c r="P126" s="44"/>
      <c r="Q126" s="34"/>
      <c r="R126" s="34"/>
    </row>
    <row r="127" spans="1:18" s="7" customFormat="1" ht="12.75" hidden="1" customHeight="1" x14ac:dyDescent="0.2">
      <c r="A127" s="75" t="s">
        <v>98</v>
      </c>
      <c r="B127" s="102"/>
      <c r="C127" s="102"/>
      <c r="D127" s="99"/>
      <c r="E127" s="260" t="s">
        <v>464</v>
      </c>
      <c r="F127" s="260"/>
      <c r="G127" s="260"/>
      <c r="H127" s="260"/>
      <c r="J127" s="34"/>
      <c r="K127" s="34"/>
      <c r="L127" s="34"/>
      <c r="M127" s="34"/>
      <c r="N127" s="34">
        <f t="shared" ref="N127:N137" si="6">P127-L127</f>
        <v>0</v>
      </c>
      <c r="O127" s="34"/>
      <c r="P127" s="34"/>
      <c r="Q127" s="34"/>
      <c r="R127" s="34"/>
    </row>
    <row r="128" spans="1:18" s="7" customFormat="1" ht="12.75" hidden="1" customHeight="1" x14ac:dyDescent="0.2">
      <c r="A128" s="75" t="s">
        <v>99</v>
      </c>
      <c r="B128" s="97"/>
      <c r="C128" s="97"/>
      <c r="E128" s="260" t="s">
        <v>465</v>
      </c>
      <c r="F128" s="260"/>
      <c r="G128" s="260"/>
      <c r="H128" s="260"/>
      <c r="J128" s="34"/>
      <c r="K128" s="34"/>
      <c r="L128" s="34"/>
      <c r="M128" s="34"/>
      <c r="N128" s="34">
        <f t="shared" si="6"/>
        <v>0</v>
      </c>
      <c r="O128" s="34"/>
      <c r="P128" s="34"/>
      <c r="Q128" s="34"/>
      <c r="R128" s="34"/>
    </row>
    <row r="129" spans="1:20" s="7" customFormat="1" ht="12.75" hidden="1" customHeight="1" x14ac:dyDescent="0.2">
      <c r="A129" s="75" t="s">
        <v>174</v>
      </c>
      <c r="B129" s="97"/>
      <c r="C129" s="97"/>
      <c r="E129" s="260" t="s">
        <v>466</v>
      </c>
      <c r="F129" s="260"/>
      <c r="G129" s="260"/>
      <c r="H129" s="260"/>
      <c r="J129" s="34"/>
      <c r="K129" s="34"/>
      <c r="L129" s="34"/>
      <c r="M129" s="34"/>
      <c r="N129" s="34">
        <f t="shared" si="6"/>
        <v>0</v>
      </c>
      <c r="O129" s="34"/>
      <c r="P129" s="34"/>
      <c r="Q129" s="34"/>
      <c r="R129" s="34"/>
    </row>
    <row r="130" spans="1:20" s="7" customFormat="1" ht="12.75" hidden="1" customHeight="1" x14ac:dyDescent="0.2">
      <c r="A130" s="75" t="s">
        <v>175</v>
      </c>
      <c r="B130" s="97"/>
      <c r="C130" s="97"/>
      <c r="E130" s="260" t="s">
        <v>467</v>
      </c>
      <c r="F130" s="260"/>
      <c r="G130" s="260"/>
      <c r="H130" s="260"/>
      <c r="J130" s="34"/>
      <c r="K130" s="34"/>
      <c r="L130" s="34"/>
      <c r="M130" s="34"/>
      <c r="N130" s="34">
        <f t="shared" si="6"/>
        <v>0</v>
      </c>
      <c r="O130" s="34"/>
      <c r="P130" s="34"/>
      <c r="Q130" s="34"/>
      <c r="R130" s="34"/>
    </row>
    <row r="131" spans="1:20" s="7" customFormat="1" ht="12.75" hidden="1" customHeight="1" x14ac:dyDescent="0.2">
      <c r="A131" s="75" t="s">
        <v>176</v>
      </c>
      <c r="B131" s="97"/>
      <c r="C131" s="97"/>
      <c r="E131" s="260" t="s">
        <v>468</v>
      </c>
      <c r="F131" s="260"/>
      <c r="G131" s="260"/>
      <c r="H131" s="260"/>
      <c r="J131" s="34"/>
      <c r="K131" s="34"/>
      <c r="L131" s="34"/>
      <c r="M131" s="34"/>
      <c r="N131" s="34">
        <f t="shared" si="6"/>
        <v>0</v>
      </c>
      <c r="O131" s="34"/>
      <c r="P131" s="34"/>
      <c r="Q131" s="34"/>
      <c r="R131" s="34"/>
    </row>
    <row r="132" spans="1:20" s="7" customFormat="1" ht="12.75" hidden="1" customHeight="1" x14ac:dyDescent="0.2">
      <c r="A132" s="75" t="s">
        <v>100</v>
      </c>
      <c r="B132" s="97"/>
      <c r="C132" s="97"/>
      <c r="E132" s="260" t="s">
        <v>469</v>
      </c>
      <c r="F132" s="260"/>
      <c r="G132" s="260"/>
      <c r="H132" s="260"/>
      <c r="J132" s="34"/>
      <c r="K132" s="34"/>
      <c r="L132" s="34"/>
      <c r="M132" s="34"/>
      <c r="N132" s="34">
        <f t="shared" si="6"/>
        <v>0</v>
      </c>
      <c r="O132" s="34"/>
      <c r="P132" s="34"/>
      <c r="Q132" s="34"/>
      <c r="R132" s="34"/>
    </row>
    <row r="133" spans="1:20" s="7" customFormat="1" ht="12.75" hidden="1" customHeight="1" x14ac:dyDescent="0.2">
      <c r="A133" s="75" t="s">
        <v>102</v>
      </c>
      <c r="B133" s="97"/>
      <c r="C133" s="97"/>
      <c r="E133" s="260" t="s">
        <v>470</v>
      </c>
      <c r="F133" s="260"/>
      <c r="G133" s="260"/>
      <c r="H133" s="260"/>
      <c r="J133" s="34"/>
      <c r="K133" s="34"/>
      <c r="L133" s="34"/>
      <c r="M133" s="34"/>
      <c r="N133" s="34">
        <f t="shared" si="6"/>
        <v>0</v>
      </c>
      <c r="O133" s="34"/>
      <c r="P133" s="34"/>
      <c r="Q133" s="34"/>
      <c r="R133" s="34"/>
    </row>
    <row r="134" spans="1:20" s="7" customFormat="1" ht="12.75" hidden="1" customHeight="1" x14ac:dyDescent="0.2">
      <c r="A134" s="75" t="s">
        <v>103</v>
      </c>
      <c r="B134" s="97"/>
      <c r="C134" s="97"/>
      <c r="E134" s="260" t="s">
        <v>471</v>
      </c>
      <c r="F134" s="260"/>
      <c r="G134" s="260"/>
      <c r="H134" s="260"/>
      <c r="J134" s="34"/>
      <c r="K134" s="34"/>
      <c r="L134" s="34"/>
      <c r="M134" s="34"/>
      <c r="N134" s="34">
        <f t="shared" si="6"/>
        <v>0</v>
      </c>
      <c r="O134" s="34"/>
      <c r="P134" s="34"/>
      <c r="Q134" s="34"/>
      <c r="R134" s="34"/>
    </row>
    <row r="135" spans="1:20" s="7" customFormat="1" ht="12.75" hidden="1" customHeight="1" x14ac:dyDescent="0.2">
      <c r="A135" s="75" t="s">
        <v>104</v>
      </c>
      <c r="B135" s="97"/>
      <c r="C135" s="97"/>
      <c r="D135" s="99"/>
      <c r="E135" s="260" t="s">
        <v>472</v>
      </c>
      <c r="F135" s="260"/>
      <c r="G135" s="260"/>
      <c r="H135" s="260"/>
      <c r="J135" s="34"/>
      <c r="K135" s="34"/>
      <c r="L135" s="34"/>
      <c r="M135" s="34"/>
      <c r="N135" s="34">
        <f t="shared" si="6"/>
        <v>0</v>
      </c>
      <c r="O135" s="34"/>
      <c r="P135" s="34"/>
      <c r="Q135" s="34"/>
      <c r="R135" s="34"/>
    </row>
    <row r="136" spans="1:20" s="7" customFormat="1" ht="12.75" hidden="1" customHeight="1" x14ac:dyDescent="0.2">
      <c r="A136" s="75" t="s">
        <v>105</v>
      </c>
      <c r="B136" s="97"/>
      <c r="C136" s="97"/>
      <c r="D136" s="99"/>
      <c r="E136" s="260" t="s">
        <v>473</v>
      </c>
      <c r="F136" s="260"/>
      <c r="G136" s="260"/>
      <c r="H136" s="260"/>
      <c r="J136" s="34"/>
      <c r="K136" s="34"/>
      <c r="L136" s="34"/>
      <c r="M136" s="34"/>
      <c r="N136" s="34">
        <f t="shared" si="6"/>
        <v>0</v>
      </c>
      <c r="O136" s="34"/>
      <c r="P136" s="34"/>
      <c r="Q136" s="34"/>
      <c r="R136" s="34"/>
    </row>
    <row r="137" spans="1:20" s="7" customFormat="1" ht="12.75" hidden="1" customHeight="1" x14ac:dyDescent="0.2">
      <c r="A137" s="75" t="s">
        <v>106</v>
      </c>
      <c r="B137" s="97"/>
      <c r="C137" s="97"/>
      <c r="D137" s="99"/>
      <c r="E137" s="260" t="s">
        <v>474</v>
      </c>
      <c r="F137" s="260"/>
      <c r="G137" s="260"/>
      <c r="H137" s="260"/>
      <c r="J137" s="34"/>
      <c r="K137" s="34"/>
      <c r="L137" s="34"/>
      <c r="M137" s="34"/>
      <c r="N137" s="34">
        <f t="shared" si="6"/>
        <v>0</v>
      </c>
      <c r="O137" s="34"/>
      <c r="P137" s="34"/>
      <c r="Q137" s="34"/>
      <c r="R137" s="34"/>
    </row>
    <row r="138" spans="1:20" s="7" customFormat="1" ht="12.75" hidden="1" customHeight="1" x14ac:dyDescent="0.2">
      <c r="A138" s="75" t="s">
        <v>177</v>
      </c>
      <c r="B138" s="97"/>
      <c r="C138" s="97"/>
      <c r="D138" s="99"/>
      <c r="E138" s="260" t="s">
        <v>475</v>
      </c>
      <c r="F138" s="260"/>
      <c r="G138" s="260"/>
      <c r="H138" s="260"/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20" s="7" customFormat="1" ht="12.75" hidden="1" customHeight="1" x14ac:dyDescent="0.2">
      <c r="A139" s="75" t="s">
        <v>178</v>
      </c>
      <c r="B139" s="97"/>
      <c r="C139" s="97"/>
      <c r="D139" s="99"/>
      <c r="E139" s="260" t="s">
        <v>476</v>
      </c>
      <c r="F139" s="260"/>
      <c r="G139" s="260"/>
      <c r="H139" s="260"/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1:20" s="25" customFormat="1" ht="18.95" hidden="1" customHeight="1" x14ac:dyDescent="0.2">
      <c r="A140" s="58" t="s">
        <v>107</v>
      </c>
      <c r="B140" s="24"/>
      <c r="C140" s="24"/>
      <c r="J140" s="20">
        <f>SUM(J121:J139)</f>
        <v>0</v>
      </c>
      <c r="K140" s="21"/>
      <c r="L140" s="20">
        <f>SUM(L121:L135)</f>
        <v>0</v>
      </c>
      <c r="M140" s="146"/>
      <c r="N140" s="20">
        <f>SUM(N121:N139)</f>
        <v>0</v>
      </c>
      <c r="O140" s="146"/>
      <c r="P140" s="20">
        <f>SUM(P121:P139)</f>
        <v>0</v>
      </c>
      <c r="Q140" s="146"/>
      <c r="R140" s="20">
        <f>SUM(R121:R139)</f>
        <v>0</v>
      </c>
    </row>
    <row r="141" spans="1:20" s="7" customFormat="1" ht="6" hidden="1" customHeight="1" x14ac:dyDescent="0.2"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20" s="7" customFormat="1" ht="20.100000000000001" customHeight="1" thickBot="1" x14ac:dyDescent="0.25">
      <c r="A142" s="11" t="s">
        <v>109</v>
      </c>
      <c r="B142" s="26"/>
      <c r="C142" s="26"/>
      <c r="J142" s="27">
        <f>J34+J105+J116+J140</f>
        <v>11739580.369999999</v>
      </c>
      <c r="K142" s="21"/>
      <c r="L142" s="27">
        <f>L34+L105+L116+L140</f>
        <v>6324763.4200000009</v>
      </c>
      <c r="M142" s="34"/>
      <c r="N142" s="27">
        <f>N34+N105+N116+N140</f>
        <v>11731982.93</v>
      </c>
      <c r="O142" s="34"/>
      <c r="P142" s="27">
        <f>P34+P105+P116+P140</f>
        <v>18056746.350000001</v>
      </c>
      <c r="Q142" s="34"/>
      <c r="R142" s="27">
        <f>R34+R105+R116+R140</f>
        <v>18072201.039999999</v>
      </c>
      <c r="T142" s="7">
        <f>N142-528750</f>
        <v>11203232.93</v>
      </c>
    </row>
    <row r="143" spans="1:20" s="7" customFormat="1" ht="13.5" thickTop="1" x14ac:dyDescent="0.2">
      <c r="A143" s="29"/>
      <c r="B143" s="29"/>
      <c r="C143" s="29"/>
      <c r="D143" s="32"/>
      <c r="E143" s="29"/>
      <c r="F143" s="29"/>
      <c r="H143" s="33"/>
      <c r="I143" s="33"/>
      <c r="J143" s="149"/>
      <c r="K143" s="149"/>
      <c r="L143" s="149"/>
      <c r="M143" s="149"/>
      <c r="N143" s="34"/>
      <c r="O143" s="34"/>
      <c r="P143" s="34"/>
      <c r="Q143" s="34"/>
      <c r="R143" s="34"/>
    </row>
    <row r="144" spans="1:20" s="7" customFormat="1" x14ac:dyDescent="0.2"/>
    <row r="145" spans="1:18" s="7" customFormat="1" x14ac:dyDescent="0.2"/>
    <row r="146" spans="1:18" x14ac:dyDescent="0.2">
      <c r="A146" s="261" t="s">
        <v>844</v>
      </c>
      <c r="B146" s="261"/>
      <c r="C146" s="261"/>
      <c r="D146" s="31"/>
      <c r="E146" s="30"/>
      <c r="G146" s="29"/>
      <c r="I146" s="29"/>
      <c r="J146" s="261" t="s">
        <v>846</v>
      </c>
      <c r="K146" s="261"/>
      <c r="L146" s="261"/>
      <c r="M146" s="42"/>
      <c r="N146" s="44"/>
      <c r="O146" s="44"/>
      <c r="P146" s="263" t="s">
        <v>134</v>
      </c>
      <c r="Q146" s="263"/>
      <c r="R146" s="263"/>
    </row>
    <row r="147" spans="1:18" x14ac:dyDescent="0.2">
      <c r="A147" s="45"/>
      <c r="D147" s="31"/>
      <c r="E147" s="46"/>
      <c r="G147" s="29"/>
      <c r="I147" s="29"/>
      <c r="J147" s="142"/>
      <c r="M147" s="28"/>
      <c r="N147" s="34"/>
      <c r="O147" s="34"/>
      <c r="P147" s="46"/>
    </row>
    <row r="148" spans="1:18" x14ac:dyDescent="0.2">
      <c r="A148" s="45"/>
      <c r="D148" s="31"/>
      <c r="E148" s="46"/>
      <c r="G148" s="29"/>
      <c r="I148" s="29"/>
      <c r="J148" s="215"/>
      <c r="M148" s="215"/>
      <c r="N148" s="34"/>
      <c r="O148" s="34"/>
      <c r="P148" s="46"/>
    </row>
    <row r="149" spans="1:18" x14ac:dyDescent="0.2">
      <c r="A149" s="45"/>
      <c r="D149" s="31"/>
      <c r="E149" s="46"/>
      <c r="G149" s="29"/>
      <c r="I149" s="29"/>
      <c r="J149" s="142"/>
      <c r="M149" s="81"/>
      <c r="N149" s="34"/>
      <c r="O149" s="34"/>
      <c r="P149" s="46"/>
    </row>
    <row r="150" spans="1:18" x14ac:dyDescent="0.2">
      <c r="A150" s="47"/>
      <c r="D150" s="29"/>
      <c r="E150" s="48"/>
      <c r="G150" s="29"/>
      <c r="I150" s="29"/>
      <c r="J150" s="29"/>
      <c r="M150" s="29"/>
      <c r="P150" s="48"/>
    </row>
    <row r="151" spans="1:18" x14ac:dyDescent="0.2">
      <c r="A151" s="275" t="s">
        <v>817</v>
      </c>
      <c r="B151" s="275"/>
      <c r="C151" s="275"/>
      <c r="D151" s="50"/>
      <c r="E151" s="51"/>
      <c r="G151" s="29"/>
      <c r="I151" s="29"/>
      <c r="J151" s="275" t="s">
        <v>271</v>
      </c>
      <c r="K151" s="275"/>
      <c r="L151" s="275"/>
      <c r="M151" s="52"/>
      <c r="N151" s="54"/>
      <c r="O151" s="54"/>
      <c r="P151" s="264" t="s">
        <v>816</v>
      </c>
      <c r="Q151" s="264"/>
      <c r="R151" s="264"/>
    </row>
    <row r="152" spans="1:18" x14ac:dyDescent="0.2">
      <c r="A152" s="261" t="s">
        <v>847</v>
      </c>
      <c r="B152" s="261"/>
      <c r="C152" s="261"/>
      <c r="D152" s="29"/>
      <c r="E152" s="30"/>
      <c r="G152" s="29"/>
      <c r="I152" s="29"/>
      <c r="J152" s="261" t="s">
        <v>254</v>
      </c>
      <c r="K152" s="261"/>
      <c r="L152" s="261"/>
      <c r="M152" s="31"/>
      <c r="N152" s="33"/>
      <c r="O152" s="33"/>
      <c r="P152" s="265" t="s">
        <v>138</v>
      </c>
      <c r="Q152" s="265"/>
      <c r="R152" s="265"/>
    </row>
  </sheetData>
  <customSheetViews>
    <customSheetView guid="{1998FCB8-1FEB-4076-ACE6-A225EE4366B3}" showPageBreaks="1" printArea="1" hiddenRows="1" view="pageBreakPreview">
      <pane xSplit="1" ySplit="14" topLeftCell="B62" activePane="bottomRight" state="frozen"/>
      <selection pane="bottomRight" activeCell="A105" sqref="A105:XFD142"/>
      <rowBreaks count="1" manualBreakCount="1">
        <brk id="5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 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3" topLeftCell="B134" activePane="bottomRight" state="frozen"/>
      <selection pane="bottomRight" activeCell="P155" sqref="P155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3" topLeftCell="B131" activePane="bottomRight" state="frozen"/>
      <selection pane="bottomRight" activeCell="R70" sqref="R70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33" activePane="bottomRight" state="frozen"/>
      <selection pane="bottomRight" activeCell="A137" sqref="A137:XFD145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5" activePane="bottomRight" state="frozen"/>
      <selection pane="bottomRight" activeCell="C72" sqref="C72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3" topLeftCell="B139" activePane="bottomRight" state="frozen"/>
      <selection pane="bottomRight" activeCell="R40" sqref="R40"/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3" topLeftCell="B139" activePane="bottomRight" state="frozen"/>
      <selection pane="bottomRight" activeCell="R40" sqref="R40"/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cale="110" showPageBreaks="1" printArea="1" hiddenRows="1" view="pageBreakPreview">
      <pane xSplit="1" ySplit="15" topLeftCell="B16" activePane="bottomRight" state="frozen"/>
      <selection pane="bottomRight" activeCell="I12" sqref="I12"/>
      <rowBreaks count="1" manualBreakCount="1">
        <brk id="5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  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4" topLeftCell="B67" activePane="bottomRight" state="frozen"/>
      <selection pane="bottomRight" activeCell="A105" sqref="A105:XFD142"/>
      <rowBreaks count="1" manualBreakCount="1">
        <brk id="5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9"/>
      <headerFooter alignWithMargins="0">
        <oddHeader xml:space="preserve">&amp;R&amp;"Arial,Bold"&amp;10              </oddHeader>
        <oddFooter>&amp;C&amp;"Arial Narrow,Regular"&amp;9Page &amp;P of &amp;N</oddFooter>
      </headerFooter>
    </customSheetView>
  </customSheetViews>
  <mergeCells count="112">
    <mergeCell ref="E137:H137"/>
    <mergeCell ref="E138:H138"/>
    <mergeCell ref="E139:H139"/>
    <mergeCell ref="E132:H132"/>
    <mergeCell ref="E133:H133"/>
    <mergeCell ref="E134:H134"/>
    <mergeCell ref="E135:H135"/>
    <mergeCell ref="E136:H136"/>
    <mergeCell ref="E127:H127"/>
    <mergeCell ref="E128:H128"/>
    <mergeCell ref="E129:H129"/>
    <mergeCell ref="E130:H130"/>
    <mergeCell ref="E131:H131"/>
    <mergeCell ref="E102:H102"/>
    <mergeCell ref="E103:H103"/>
    <mergeCell ref="E104:H104"/>
    <mergeCell ref="E125:H125"/>
    <mergeCell ref="E126:H126"/>
    <mergeCell ref="E97:H97"/>
    <mergeCell ref="E98:H98"/>
    <mergeCell ref="E99:H99"/>
    <mergeCell ref="E100:H100"/>
    <mergeCell ref="E101:H101"/>
    <mergeCell ref="E92:H92"/>
    <mergeCell ref="E93:H93"/>
    <mergeCell ref="E94:H94"/>
    <mergeCell ref="E95:H95"/>
    <mergeCell ref="E96:H96"/>
    <mergeCell ref="E87:H87"/>
    <mergeCell ref="E88:H88"/>
    <mergeCell ref="E89:H89"/>
    <mergeCell ref="E90:H90"/>
    <mergeCell ref="E91:H91"/>
    <mergeCell ref="E82:H82"/>
    <mergeCell ref="E83:H83"/>
    <mergeCell ref="E84:H84"/>
    <mergeCell ref="E85:H85"/>
    <mergeCell ref="E86:H86"/>
    <mergeCell ref="E77:H77"/>
    <mergeCell ref="E78:H78"/>
    <mergeCell ref="E79:H79"/>
    <mergeCell ref="E80:H80"/>
    <mergeCell ref="E81:H81"/>
    <mergeCell ref="E72:H72"/>
    <mergeCell ref="E73:H73"/>
    <mergeCell ref="E74:H74"/>
    <mergeCell ref="E75:H75"/>
    <mergeCell ref="E76:H76"/>
    <mergeCell ref="E67:H67"/>
    <mergeCell ref="E68:H68"/>
    <mergeCell ref="E69:H69"/>
    <mergeCell ref="E70:H70"/>
    <mergeCell ref="E71:H71"/>
    <mergeCell ref="E62:H62"/>
    <mergeCell ref="E63:H63"/>
    <mergeCell ref="E64:H64"/>
    <mergeCell ref="E65:H65"/>
    <mergeCell ref="E66:H66"/>
    <mergeCell ref="E57:H57"/>
    <mergeCell ref="E58:H58"/>
    <mergeCell ref="E59:H59"/>
    <mergeCell ref="E60:H60"/>
    <mergeCell ref="E61:H61"/>
    <mergeCell ref="A14:C14"/>
    <mergeCell ref="E14:H14"/>
    <mergeCell ref="A105:C105"/>
    <mergeCell ref="A3:S3"/>
    <mergeCell ref="A4:S4"/>
    <mergeCell ref="L11:P11"/>
    <mergeCell ref="A13:C13"/>
    <mergeCell ref="E13:H13"/>
    <mergeCell ref="P12:P14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P146:R146"/>
    <mergeCell ref="P151:R151"/>
    <mergeCell ref="P152:R152"/>
    <mergeCell ref="A146:C146"/>
    <mergeCell ref="A151:C151"/>
    <mergeCell ref="A152:C152"/>
    <mergeCell ref="J146:L146"/>
    <mergeCell ref="J151:L151"/>
    <mergeCell ref="J152:L152"/>
    <mergeCell ref="E52:H52"/>
    <mergeCell ref="E53:H53"/>
    <mergeCell ref="E45:H45"/>
    <mergeCell ref="E46:H46"/>
    <mergeCell ref="E47:H47"/>
    <mergeCell ref="E48:H48"/>
    <mergeCell ref="E49:H49"/>
    <mergeCell ref="E37:H37"/>
    <mergeCell ref="E39:H39"/>
    <mergeCell ref="E40:H40"/>
    <mergeCell ref="E41:H41"/>
    <mergeCell ref="E42:H42"/>
    <mergeCell ref="E43:H43"/>
    <mergeCell ref="E44:H44"/>
    <mergeCell ref="E50:H50"/>
    <mergeCell ref="E51:H51"/>
  </mergeCells>
  <phoneticPr fontId="14" type="noConversion"/>
  <printOptions horizontalCentered="1"/>
  <pageMargins left="0.75" right="0.5" top="0.75" bottom="0.75" header="0.75" footer="0.5"/>
  <pageSetup paperSize="5" scale="90" orientation="landscape" horizontalDpi="4294967293" verticalDpi="300" r:id="rId10"/>
  <headerFooter alignWithMargins="0">
    <oddHeader xml:space="preserve">&amp;R&amp;"Arial,Bold"&amp;10              </oddHeader>
    <oddFooter>&amp;C&amp;"Arial Narrow,Regular"&amp;9Page &amp;P of &amp;N</oddFooter>
  </headerFooter>
  <rowBreaks count="1" manualBreakCount="1">
    <brk id="58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02"/>
  <sheetViews>
    <sheetView view="pageBreakPreview" zoomScaleNormal="85" zoomScaleSheetLayoutView="100" workbookViewId="0">
      <pane xSplit="1" ySplit="15" topLeftCell="B63" activePane="bottomRight" state="frozen"/>
      <selection pane="topRight" activeCell="B1" sqref="B1"/>
      <selection pane="bottomLeft" activeCell="A16" sqref="A16"/>
      <selection pane="bottomRight" activeCell="J86" sqref="J86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10.21875" style="1" bestFit="1" customWidth="1"/>
    <col min="21" max="21" width="13.21875" style="1" customWidth="1"/>
    <col min="22" max="22" width="10.21875" style="1" bestFit="1" customWidth="1"/>
    <col min="23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197</v>
      </c>
      <c r="H6" s="3"/>
      <c r="I6" s="3"/>
      <c r="R6" s="70">
        <v>1031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198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.9499999999999993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21" s="7" customFormat="1" ht="12.75" customHeight="1" x14ac:dyDescent="0.2">
      <c r="A17" s="62" t="s">
        <v>186</v>
      </c>
      <c r="B17" s="12"/>
      <c r="C17" s="12"/>
      <c r="J17" s="13"/>
      <c r="K17" s="13"/>
    </row>
    <row r="18" spans="1:21" s="7" customFormat="1" ht="15" customHeight="1" x14ac:dyDescent="0.2">
      <c r="A18" s="31" t="s">
        <v>6</v>
      </c>
      <c r="B18" s="97"/>
      <c r="C18" s="97"/>
      <c r="D18" s="98"/>
      <c r="E18" s="260" t="s">
        <v>312</v>
      </c>
      <c r="F18" s="260"/>
      <c r="G18" s="260"/>
      <c r="H18" s="260"/>
      <c r="I18" s="98"/>
      <c r="J18" s="34">
        <v>19772022.219999999</v>
      </c>
      <c r="K18" s="13"/>
      <c r="L18" s="34">
        <v>9098668.0600000005</v>
      </c>
      <c r="M18" s="34"/>
      <c r="N18" s="34">
        <f t="shared" ref="N18:N22" si="0">P18-L18</f>
        <v>22860617.409999996</v>
      </c>
      <c r="O18" s="34"/>
      <c r="P18" s="34">
        <v>31959285.469999999</v>
      </c>
      <c r="Q18" s="34"/>
      <c r="R18" s="188">
        <v>34098849.460000001</v>
      </c>
    </row>
    <row r="19" spans="1:21" s="7" customFormat="1" ht="15" customHeight="1" x14ac:dyDescent="0.2">
      <c r="A19" s="31" t="s">
        <v>11</v>
      </c>
      <c r="B19" s="97"/>
      <c r="C19" s="97"/>
      <c r="D19" s="98"/>
      <c r="E19" s="260" t="s">
        <v>313</v>
      </c>
      <c r="F19" s="260"/>
      <c r="G19" s="260"/>
      <c r="H19" s="260"/>
      <c r="J19" s="34">
        <v>2040500.19</v>
      </c>
      <c r="K19" s="13"/>
      <c r="L19" s="34">
        <v>989102.98</v>
      </c>
      <c r="M19" s="34"/>
      <c r="N19" s="34">
        <f t="shared" si="0"/>
        <v>2250897.02</v>
      </c>
      <c r="O19" s="34"/>
      <c r="P19" s="34">
        <v>3240000</v>
      </c>
      <c r="Q19" s="34"/>
      <c r="R19" s="188">
        <v>3264000</v>
      </c>
    </row>
    <row r="20" spans="1:21" s="7" customFormat="1" ht="15" customHeight="1" x14ac:dyDescent="0.2">
      <c r="A20" s="31" t="s">
        <v>13</v>
      </c>
      <c r="B20" s="97"/>
      <c r="C20" s="97"/>
      <c r="D20" s="98"/>
      <c r="E20" s="261" t="s">
        <v>314</v>
      </c>
      <c r="F20" s="261"/>
      <c r="G20" s="261"/>
      <c r="H20" s="261"/>
      <c r="J20" s="34">
        <v>102000</v>
      </c>
      <c r="K20" s="13"/>
      <c r="L20" s="34">
        <v>21250</v>
      </c>
      <c r="M20" s="34"/>
      <c r="N20" s="34">
        <f t="shared" si="0"/>
        <v>170750</v>
      </c>
      <c r="O20" s="34"/>
      <c r="P20" s="34">
        <v>192000</v>
      </c>
      <c r="Q20" s="34"/>
      <c r="R20" s="188">
        <v>192000</v>
      </c>
    </row>
    <row r="21" spans="1:21" s="7" customFormat="1" ht="15" customHeight="1" x14ac:dyDescent="0.2">
      <c r="A21" s="31" t="s">
        <v>14</v>
      </c>
      <c r="B21" s="97"/>
      <c r="C21" s="97"/>
      <c r="D21" s="98"/>
      <c r="E21" s="261" t="s">
        <v>315</v>
      </c>
      <c r="F21" s="261"/>
      <c r="G21" s="261"/>
      <c r="H21" s="261"/>
      <c r="J21" s="34">
        <v>102000</v>
      </c>
      <c r="K21" s="13"/>
      <c r="L21" s="34">
        <v>21250</v>
      </c>
      <c r="M21" s="34"/>
      <c r="N21" s="34">
        <f t="shared" si="0"/>
        <v>170750</v>
      </c>
      <c r="O21" s="34"/>
      <c r="P21" s="34">
        <v>192000</v>
      </c>
      <c r="Q21" s="34"/>
      <c r="R21" s="188">
        <v>192000</v>
      </c>
    </row>
    <row r="22" spans="1:21" s="7" customFormat="1" ht="15" customHeight="1" x14ac:dyDescent="0.2">
      <c r="A22" s="31" t="s">
        <v>16</v>
      </c>
      <c r="B22" s="97"/>
      <c r="C22" s="97"/>
      <c r="D22" s="98"/>
      <c r="E22" s="261" t="s">
        <v>316</v>
      </c>
      <c r="F22" s="261"/>
      <c r="G22" s="261"/>
      <c r="H22" s="261"/>
      <c r="J22" s="34">
        <v>486000</v>
      </c>
      <c r="K22" s="13"/>
      <c r="L22" s="34">
        <v>492000</v>
      </c>
      <c r="M22" s="34"/>
      <c r="N22" s="34">
        <f t="shared" si="0"/>
        <v>318000</v>
      </c>
      <c r="O22" s="34"/>
      <c r="P22" s="34">
        <v>810000</v>
      </c>
      <c r="Q22" s="34"/>
      <c r="R22" s="188">
        <v>816000</v>
      </c>
      <c r="U22" s="7">
        <v>166262.84</v>
      </c>
    </row>
    <row r="23" spans="1:21" s="7" customFormat="1" ht="15" hidden="1" customHeight="1" x14ac:dyDescent="0.2">
      <c r="A23" s="31" t="s">
        <v>22</v>
      </c>
      <c r="B23" s="97"/>
      <c r="C23" s="97"/>
      <c r="D23" s="98"/>
      <c r="E23" s="261" t="s">
        <v>318</v>
      </c>
      <c r="F23" s="261"/>
      <c r="G23" s="261"/>
      <c r="H23" s="261"/>
      <c r="J23" s="34">
        <v>0</v>
      </c>
      <c r="K23" s="13"/>
      <c r="L23" s="34"/>
      <c r="M23" s="34"/>
      <c r="N23" s="34"/>
      <c r="O23" s="34"/>
      <c r="P23" s="34"/>
      <c r="Q23" s="34"/>
      <c r="R23" s="188"/>
    </row>
    <row r="24" spans="1:21" s="7" customFormat="1" ht="15" customHeight="1" x14ac:dyDescent="0.2">
      <c r="A24" s="31" t="s">
        <v>26</v>
      </c>
      <c r="B24" s="97"/>
      <c r="C24" s="97"/>
      <c r="D24" s="98"/>
      <c r="E24" s="261" t="s">
        <v>320</v>
      </c>
      <c r="F24" s="261"/>
      <c r="G24" s="261"/>
      <c r="H24" s="261"/>
      <c r="J24" s="34">
        <v>1594163.85</v>
      </c>
      <c r="K24" s="34"/>
      <c r="L24" s="34"/>
      <c r="M24" s="34"/>
      <c r="N24" s="34">
        <f>P24-L24</f>
        <v>2666819</v>
      </c>
      <c r="O24" s="34"/>
      <c r="P24" s="34">
        <v>2666819</v>
      </c>
      <c r="Q24" s="34"/>
      <c r="R24" s="188">
        <v>2840434</v>
      </c>
    </row>
    <row r="25" spans="1:21" s="7" customFormat="1" ht="15" customHeight="1" x14ac:dyDescent="0.2">
      <c r="A25" s="31" t="s">
        <v>25</v>
      </c>
      <c r="B25" s="97"/>
      <c r="C25" s="97"/>
      <c r="D25" s="98"/>
      <c r="E25" s="261" t="s">
        <v>321</v>
      </c>
      <c r="F25" s="261"/>
      <c r="G25" s="261"/>
      <c r="H25" s="261"/>
      <c r="J25" s="34">
        <v>427750</v>
      </c>
      <c r="K25" s="34"/>
      <c r="L25" s="34"/>
      <c r="M25" s="34"/>
      <c r="N25" s="34">
        <f t="shared" ref="N25:N32" si="1">P25-L25</f>
        <v>675000</v>
      </c>
      <c r="O25" s="34"/>
      <c r="P25" s="34">
        <v>675000</v>
      </c>
      <c r="Q25" s="34"/>
      <c r="R25" s="188">
        <v>680000</v>
      </c>
    </row>
    <row r="26" spans="1:21" s="7" customFormat="1" ht="15" customHeight="1" x14ac:dyDescent="0.2">
      <c r="A26" s="31" t="s">
        <v>139</v>
      </c>
      <c r="B26" s="97"/>
      <c r="C26" s="97"/>
      <c r="D26" s="98"/>
      <c r="E26" s="261" t="s">
        <v>322</v>
      </c>
      <c r="F26" s="261"/>
      <c r="G26" s="261"/>
      <c r="H26" s="261"/>
      <c r="J26" s="34">
        <v>1655300</v>
      </c>
      <c r="K26" s="13"/>
      <c r="L26" s="34">
        <v>1479173</v>
      </c>
      <c r="M26" s="34"/>
      <c r="N26" s="34">
        <f>P26-L26</f>
        <v>1187646</v>
      </c>
      <c r="O26" s="34"/>
      <c r="P26" s="34">
        <v>2666819</v>
      </c>
      <c r="Q26" s="34"/>
      <c r="R26" s="188">
        <v>2840434</v>
      </c>
    </row>
    <row r="27" spans="1:21" s="7" customFormat="1" ht="15" customHeight="1" x14ac:dyDescent="0.2">
      <c r="A27" s="31" t="s">
        <v>248</v>
      </c>
      <c r="B27" s="97"/>
      <c r="C27" s="97"/>
      <c r="D27" s="98"/>
      <c r="E27" s="261" t="s">
        <v>323</v>
      </c>
      <c r="F27" s="261"/>
      <c r="G27" s="261"/>
      <c r="H27" s="261"/>
      <c r="J27" s="34">
        <v>2374039.63</v>
      </c>
      <c r="K27" s="34"/>
      <c r="L27" s="34">
        <v>1085590.6399999999</v>
      </c>
      <c r="M27" s="34"/>
      <c r="N27" s="34">
        <f t="shared" si="1"/>
        <v>2754628.7199999997</v>
      </c>
      <c r="O27" s="34"/>
      <c r="P27" s="34">
        <v>3840219.36</v>
      </c>
      <c r="Q27" s="34"/>
      <c r="R27" s="188">
        <v>4090224.96</v>
      </c>
      <c r="U27" s="7">
        <f>'[2]1031-LEP 2016'!$N$193</f>
        <v>3170387.67</v>
      </c>
    </row>
    <row r="28" spans="1:21" s="7" customFormat="1" ht="15" customHeight="1" x14ac:dyDescent="0.2">
      <c r="A28" s="31" t="s">
        <v>29</v>
      </c>
      <c r="B28" s="97"/>
      <c r="C28" s="97"/>
      <c r="D28" s="98"/>
      <c r="E28" s="261" t="s">
        <v>324</v>
      </c>
      <c r="F28" s="261"/>
      <c r="G28" s="261"/>
      <c r="H28" s="261"/>
      <c r="J28" s="34">
        <v>102000</v>
      </c>
      <c r="K28" s="34"/>
      <c r="L28" s="34">
        <v>49400</v>
      </c>
      <c r="M28" s="34"/>
      <c r="N28" s="34">
        <f t="shared" si="1"/>
        <v>112600</v>
      </c>
      <c r="O28" s="34"/>
      <c r="P28" s="34">
        <v>162000</v>
      </c>
      <c r="Q28" s="34"/>
      <c r="R28" s="188">
        <v>163200</v>
      </c>
    </row>
    <row r="29" spans="1:21" s="7" customFormat="1" ht="15" customHeight="1" x14ac:dyDescent="0.2">
      <c r="A29" s="31" t="s">
        <v>783</v>
      </c>
      <c r="B29" s="97"/>
      <c r="C29" s="97"/>
      <c r="D29" s="98"/>
      <c r="E29" s="261" t="s">
        <v>325</v>
      </c>
      <c r="F29" s="261"/>
      <c r="G29" s="261"/>
      <c r="H29" s="261"/>
      <c r="J29" s="34">
        <v>275783.33</v>
      </c>
      <c r="K29" s="34"/>
      <c r="L29" s="34">
        <v>178809.34</v>
      </c>
      <c r="M29" s="34"/>
      <c r="N29" s="34">
        <f t="shared" si="1"/>
        <v>451108.58000000007</v>
      </c>
      <c r="O29" s="34"/>
      <c r="P29" s="34">
        <v>629917.92000000004</v>
      </c>
      <c r="Q29" s="34"/>
      <c r="R29" s="188">
        <v>760016.82</v>
      </c>
    </row>
    <row r="30" spans="1:21" s="7" customFormat="1" ht="15" customHeight="1" x14ac:dyDescent="0.2">
      <c r="A30" s="31" t="s">
        <v>31</v>
      </c>
      <c r="B30" s="97"/>
      <c r="C30" s="97"/>
      <c r="D30" s="98"/>
      <c r="E30" s="261" t="s">
        <v>326</v>
      </c>
      <c r="F30" s="261"/>
      <c r="G30" s="261"/>
      <c r="H30" s="261"/>
      <c r="J30" s="34">
        <v>102000</v>
      </c>
      <c r="K30" s="34"/>
      <c r="L30" s="34">
        <v>49362.080000000002</v>
      </c>
      <c r="M30" s="34"/>
      <c r="N30" s="34">
        <f t="shared" si="1"/>
        <v>112637.92</v>
      </c>
      <c r="O30" s="34"/>
      <c r="P30" s="34">
        <v>162000</v>
      </c>
      <c r="Q30" s="34"/>
      <c r="R30" s="188">
        <v>163200</v>
      </c>
    </row>
    <row r="31" spans="1:21" s="7" customFormat="1" ht="15" customHeight="1" x14ac:dyDescent="0.2">
      <c r="A31" s="31" t="s">
        <v>32</v>
      </c>
      <c r="B31" s="97"/>
      <c r="C31" s="97"/>
      <c r="D31" s="98"/>
      <c r="E31" s="261" t="s">
        <v>327</v>
      </c>
      <c r="F31" s="261"/>
      <c r="G31" s="261"/>
      <c r="H31" s="261"/>
      <c r="J31" s="34">
        <v>855691.43</v>
      </c>
      <c r="K31" s="34"/>
      <c r="L31" s="34">
        <v>117898.63</v>
      </c>
      <c r="M31" s="34"/>
      <c r="N31" s="34">
        <f t="shared" si="1"/>
        <v>34655.679999999993</v>
      </c>
      <c r="O31" s="34"/>
      <c r="P31" s="34">
        <v>152554.31</v>
      </c>
      <c r="Q31" s="34"/>
      <c r="R31" s="188">
        <v>627435.15</v>
      </c>
    </row>
    <row r="32" spans="1:21" s="7" customFormat="1" ht="15" customHeight="1" x14ac:dyDescent="0.2">
      <c r="A32" s="31" t="s">
        <v>34</v>
      </c>
      <c r="B32" s="97"/>
      <c r="C32" s="97"/>
      <c r="D32" s="98"/>
      <c r="E32" s="261" t="s">
        <v>328</v>
      </c>
      <c r="F32" s="261"/>
      <c r="G32" s="261"/>
      <c r="H32" s="261"/>
      <c r="J32" s="34">
        <v>1270000</v>
      </c>
      <c r="K32" s="34"/>
      <c r="L32" s="34">
        <v>25000</v>
      </c>
      <c r="M32" s="34"/>
      <c r="N32" s="34">
        <f t="shared" si="1"/>
        <v>730000</v>
      </c>
      <c r="O32" s="34"/>
      <c r="P32" s="34">
        <v>755000</v>
      </c>
      <c r="Q32" s="34"/>
      <c r="R32" s="188">
        <v>800000</v>
      </c>
    </row>
    <row r="33" spans="1:22" s="7" customFormat="1" ht="12.75" hidden="1" customHeight="1" x14ac:dyDescent="0.2">
      <c r="A33" s="75" t="s">
        <v>148</v>
      </c>
      <c r="B33" s="97"/>
      <c r="C33" s="97"/>
      <c r="D33" s="98"/>
      <c r="E33" s="98">
        <v>5</v>
      </c>
      <c r="F33" s="99" t="s">
        <v>7</v>
      </c>
      <c r="G33" s="98" t="s">
        <v>28</v>
      </c>
      <c r="H33" s="98" t="s">
        <v>63</v>
      </c>
      <c r="J33" s="34"/>
      <c r="K33" s="34"/>
      <c r="L33" s="34"/>
      <c r="M33" s="34"/>
      <c r="N33" s="34"/>
      <c r="O33" s="34"/>
      <c r="P33" s="34"/>
      <c r="Q33" s="34"/>
      <c r="R33" s="188"/>
    </row>
    <row r="34" spans="1:22" s="7" customFormat="1" ht="12.75" hidden="1" customHeight="1" x14ac:dyDescent="0.2">
      <c r="A34" s="75"/>
      <c r="B34" s="97"/>
      <c r="C34" s="97"/>
      <c r="D34" s="98"/>
      <c r="E34" s="98"/>
      <c r="F34" s="99"/>
      <c r="G34" s="98"/>
      <c r="H34" s="98"/>
      <c r="J34" s="34"/>
      <c r="K34" s="34"/>
      <c r="L34" s="34"/>
      <c r="M34" s="34"/>
      <c r="N34" s="34"/>
      <c r="O34" s="34"/>
      <c r="P34" s="34"/>
      <c r="Q34" s="34"/>
      <c r="R34" s="188"/>
    </row>
    <row r="35" spans="1:22" s="7" customFormat="1" ht="12.75" hidden="1" customHeight="1" x14ac:dyDescent="0.2">
      <c r="A35" s="75" t="s">
        <v>837</v>
      </c>
      <c r="B35" s="97"/>
      <c r="C35" s="97"/>
      <c r="D35" s="98"/>
      <c r="E35" s="98"/>
      <c r="F35" s="99"/>
      <c r="G35" s="98"/>
      <c r="H35" s="98"/>
      <c r="J35" s="34"/>
      <c r="K35" s="34"/>
      <c r="L35" s="34"/>
      <c r="M35" s="34"/>
      <c r="N35" s="34"/>
      <c r="O35" s="34"/>
      <c r="P35" s="34"/>
      <c r="Q35" s="34"/>
      <c r="R35" s="188"/>
    </row>
    <row r="36" spans="1:22" s="7" customFormat="1" ht="12.75" hidden="1" customHeight="1" x14ac:dyDescent="0.2">
      <c r="A36" s="31" t="s">
        <v>6</v>
      </c>
      <c r="B36" s="97"/>
      <c r="C36" s="97"/>
      <c r="D36" s="98"/>
      <c r="E36" s="239" t="s">
        <v>312</v>
      </c>
      <c r="F36" s="239"/>
      <c r="G36" s="239"/>
      <c r="H36" s="239"/>
      <c r="J36" s="34"/>
      <c r="K36" s="34"/>
      <c r="L36" s="34"/>
      <c r="M36" s="34"/>
      <c r="N36" s="34"/>
      <c r="O36" s="34"/>
      <c r="P36" s="34"/>
      <c r="Q36" s="34"/>
      <c r="R36" s="188"/>
    </row>
    <row r="37" spans="1:22" s="7" customFormat="1" ht="12.75" hidden="1" customHeight="1" x14ac:dyDescent="0.2">
      <c r="A37" s="31" t="s">
        <v>139</v>
      </c>
      <c r="B37" s="97"/>
      <c r="C37" s="97"/>
      <c r="D37" s="98"/>
      <c r="E37" s="240" t="s">
        <v>322</v>
      </c>
      <c r="F37" s="240"/>
      <c r="G37" s="240"/>
      <c r="H37" s="240"/>
      <c r="J37" s="34"/>
      <c r="K37" s="34"/>
      <c r="L37" s="34"/>
      <c r="M37" s="34"/>
      <c r="N37" s="34"/>
      <c r="O37" s="34"/>
      <c r="P37" s="34"/>
      <c r="Q37" s="34"/>
      <c r="R37" s="188"/>
    </row>
    <row r="38" spans="1:22" s="7" customFormat="1" ht="12.75" hidden="1" customHeight="1" x14ac:dyDescent="0.2">
      <c r="A38" s="31" t="s">
        <v>26</v>
      </c>
      <c r="B38" s="97"/>
      <c r="C38" s="97"/>
      <c r="D38" s="98"/>
      <c r="E38" s="240" t="s">
        <v>320</v>
      </c>
      <c r="F38" s="240"/>
      <c r="G38" s="240"/>
      <c r="H38" s="240"/>
      <c r="J38" s="34"/>
      <c r="K38" s="34"/>
      <c r="L38" s="34"/>
      <c r="M38" s="34"/>
      <c r="N38" s="34"/>
      <c r="O38" s="34"/>
      <c r="P38" s="34"/>
      <c r="Q38" s="34"/>
      <c r="R38" s="188"/>
    </row>
    <row r="39" spans="1:22" s="7" customFormat="1" ht="12.75" hidden="1" customHeight="1" x14ac:dyDescent="0.2">
      <c r="A39" s="31" t="s">
        <v>248</v>
      </c>
      <c r="B39" s="97"/>
      <c r="C39" s="97"/>
      <c r="D39" s="98"/>
      <c r="E39" s="240" t="s">
        <v>323</v>
      </c>
      <c r="F39" s="240"/>
      <c r="G39" s="240"/>
      <c r="H39" s="240"/>
      <c r="J39" s="34"/>
      <c r="K39" s="34"/>
      <c r="L39" s="34"/>
      <c r="M39" s="34"/>
      <c r="N39" s="34"/>
      <c r="O39" s="34"/>
      <c r="P39" s="34"/>
      <c r="Q39" s="34"/>
      <c r="R39" s="188"/>
    </row>
    <row r="40" spans="1:22" s="7" customFormat="1" ht="18.95" customHeight="1" x14ac:dyDescent="0.2">
      <c r="A40" s="58" t="s">
        <v>35</v>
      </c>
      <c r="B40" s="24"/>
      <c r="C40" s="24"/>
      <c r="J40" s="136">
        <f>SUM(J18:J39)</f>
        <v>31159250.649999999</v>
      </c>
      <c r="K40" s="137"/>
      <c r="L40" s="136">
        <f>SUM(L18:L33)</f>
        <v>13607504.730000002</v>
      </c>
      <c r="M40" s="34"/>
      <c r="N40" s="136">
        <f>SUM(N18:N33)</f>
        <v>34496110.329999998</v>
      </c>
      <c r="O40" s="34"/>
      <c r="P40" s="136">
        <f>SUM(P18:P33)</f>
        <v>48103615.060000002</v>
      </c>
      <c r="Q40" s="34"/>
      <c r="R40" s="136">
        <f>SUM(R18:R33)</f>
        <v>51527794.390000001</v>
      </c>
      <c r="U40" s="7">
        <f>P40+166262.84</f>
        <v>48269877.900000006</v>
      </c>
      <c r="V40" s="7">
        <f>L40+166262.84</f>
        <v>13773767.570000002</v>
      </c>
    </row>
    <row r="41" spans="1:22" s="7" customFormat="1" ht="6" customHeight="1" x14ac:dyDescent="0.2">
      <c r="A41" s="17"/>
      <c r="B41" s="17"/>
      <c r="C41" s="17"/>
      <c r="J41" s="137"/>
      <c r="K41" s="137"/>
      <c r="L41" s="34"/>
      <c r="M41" s="34"/>
      <c r="N41" s="34"/>
      <c r="O41" s="34"/>
      <c r="P41" s="34"/>
      <c r="Q41" s="34"/>
      <c r="R41" s="34"/>
    </row>
    <row r="42" spans="1:22" s="7" customFormat="1" ht="12.75" customHeight="1" x14ac:dyDescent="0.2">
      <c r="A42" s="62" t="s">
        <v>187</v>
      </c>
      <c r="B42" s="12"/>
      <c r="C42" s="12"/>
      <c r="J42" s="34"/>
      <c r="K42" s="34"/>
      <c r="L42" s="34"/>
      <c r="M42" s="34"/>
      <c r="N42" s="34"/>
      <c r="O42" s="34"/>
      <c r="P42" s="34"/>
      <c r="Q42" s="34"/>
      <c r="R42" s="34"/>
    </row>
    <row r="43" spans="1:22" s="7" customFormat="1" ht="15" customHeight="1" x14ac:dyDescent="0.2">
      <c r="A43" s="31" t="s">
        <v>36</v>
      </c>
      <c r="B43" s="97"/>
      <c r="C43" s="97"/>
      <c r="D43" s="98"/>
      <c r="E43" s="261" t="s">
        <v>329</v>
      </c>
      <c r="F43" s="261"/>
      <c r="G43" s="261"/>
      <c r="H43" s="261"/>
      <c r="J43" s="34"/>
      <c r="K43" s="34"/>
      <c r="L43" s="34"/>
      <c r="M43" s="34"/>
      <c r="N43" s="34">
        <f t="shared" ref="N43:N56" si="2">P43-L43</f>
        <v>140276.81</v>
      </c>
      <c r="O43" s="34"/>
      <c r="P43" s="34">
        <v>140276.81</v>
      </c>
      <c r="Q43" s="34"/>
      <c r="R43" s="34">
        <v>292800</v>
      </c>
    </row>
    <row r="44" spans="1:22" s="7" customFormat="1" ht="15" customHeight="1" x14ac:dyDescent="0.2">
      <c r="A44" s="31" t="s">
        <v>38</v>
      </c>
      <c r="B44" s="97"/>
      <c r="C44" s="97"/>
      <c r="E44" s="261" t="s">
        <v>331</v>
      </c>
      <c r="F44" s="261"/>
      <c r="G44" s="261"/>
      <c r="H44" s="261"/>
      <c r="J44" s="34"/>
      <c r="K44" s="34"/>
      <c r="L44" s="34"/>
      <c r="M44" s="34"/>
      <c r="N44" s="34">
        <f>P44-L44</f>
        <v>250000</v>
      </c>
      <c r="O44" s="34"/>
      <c r="P44" s="7">
        <v>250000</v>
      </c>
      <c r="Q44" s="34"/>
      <c r="R44" s="34">
        <v>176000</v>
      </c>
    </row>
    <row r="45" spans="1:22" s="7" customFormat="1" ht="15" customHeight="1" x14ac:dyDescent="0.2">
      <c r="A45" s="31" t="s">
        <v>42</v>
      </c>
      <c r="B45" s="97"/>
      <c r="C45" s="97"/>
      <c r="D45" s="98"/>
      <c r="E45" s="261" t="s">
        <v>479</v>
      </c>
      <c r="F45" s="261"/>
      <c r="G45" s="261"/>
      <c r="H45" s="261"/>
      <c r="J45" s="34">
        <v>4943328</v>
      </c>
      <c r="K45" s="34"/>
      <c r="L45" s="34">
        <v>1500000</v>
      </c>
      <c r="M45" s="34"/>
      <c r="N45" s="34">
        <f>P45-L45</f>
        <v>3500000</v>
      </c>
      <c r="O45" s="34"/>
      <c r="P45" s="34">
        <v>5000000</v>
      </c>
      <c r="Q45" s="34"/>
      <c r="R45" s="34">
        <v>5000000</v>
      </c>
    </row>
    <row r="46" spans="1:22" s="7" customFormat="1" ht="12.75" hidden="1" customHeight="1" x14ac:dyDescent="0.2">
      <c r="A46" s="75" t="s">
        <v>87</v>
      </c>
      <c r="B46" s="97"/>
      <c r="C46" s="97"/>
      <c r="E46" s="261" t="s">
        <v>378</v>
      </c>
      <c r="F46" s="261"/>
      <c r="G46" s="261"/>
      <c r="H46" s="261"/>
      <c r="J46" s="34"/>
      <c r="K46" s="34"/>
      <c r="L46" s="34"/>
      <c r="M46" s="34"/>
      <c r="N46" s="34">
        <f t="shared" si="2"/>
        <v>0</v>
      </c>
      <c r="O46" s="34"/>
      <c r="P46" s="34"/>
      <c r="Q46" s="34"/>
      <c r="R46" s="34"/>
    </row>
    <row r="47" spans="1:22" s="7" customFormat="1" ht="12.75" hidden="1" customHeight="1" x14ac:dyDescent="0.2">
      <c r="A47" s="75" t="s">
        <v>149</v>
      </c>
      <c r="B47" s="97"/>
      <c r="C47" s="97"/>
      <c r="D47" s="98"/>
      <c r="E47" s="261" t="s">
        <v>379</v>
      </c>
      <c r="F47" s="261"/>
      <c r="G47" s="261"/>
      <c r="H47" s="261"/>
      <c r="J47" s="34"/>
      <c r="K47" s="35"/>
      <c r="L47" s="34"/>
      <c r="M47" s="34"/>
      <c r="N47" s="34">
        <f t="shared" si="2"/>
        <v>0</v>
      </c>
      <c r="O47" s="34"/>
      <c r="P47" s="34"/>
      <c r="Q47" s="34"/>
      <c r="R47" s="34"/>
    </row>
    <row r="48" spans="1:22" s="7" customFormat="1" ht="3" hidden="1" customHeight="1" x14ac:dyDescent="0.2">
      <c r="A48" s="75" t="s">
        <v>150</v>
      </c>
      <c r="B48" s="97"/>
      <c r="C48" s="97"/>
      <c r="D48" s="98"/>
      <c r="E48" s="261" t="s">
        <v>478</v>
      </c>
      <c r="F48" s="261"/>
      <c r="G48" s="261"/>
      <c r="H48" s="261"/>
      <c r="J48" s="34"/>
      <c r="K48" s="35"/>
      <c r="L48" s="34"/>
      <c r="M48" s="34"/>
      <c r="N48" s="34">
        <f t="shared" si="2"/>
        <v>0</v>
      </c>
      <c r="O48" s="34"/>
      <c r="P48" s="34"/>
      <c r="Q48" s="34"/>
      <c r="R48" s="34"/>
    </row>
    <row r="49" spans="1:21" s="7" customFormat="1" ht="15" customHeight="1" x14ac:dyDescent="0.2">
      <c r="A49" s="31" t="s">
        <v>43</v>
      </c>
      <c r="B49" s="97"/>
      <c r="C49" s="97"/>
      <c r="D49" s="98"/>
      <c r="E49" s="261" t="s">
        <v>335</v>
      </c>
      <c r="F49" s="261"/>
      <c r="G49" s="261"/>
      <c r="H49" s="261"/>
      <c r="J49" s="34">
        <v>814854.36</v>
      </c>
      <c r="K49" s="35"/>
      <c r="L49" s="34">
        <v>392528.39</v>
      </c>
      <c r="M49" s="34"/>
      <c r="N49" s="34">
        <f t="shared" si="2"/>
        <v>1015471.61</v>
      </c>
      <c r="O49" s="34"/>
      <c r="P49" s="34">
        <v>1408000</v>
      </c>
      <c r="Q49" s="34"/>
      <c r="R49" s="34">
        <v>2132800</v>
      </c>
    </row>
    <row r="50" spans="1:21" s="7" customFormat="1" ht="15" customHeight="1" x14ac:dyDescent="0.2">
      <c r="A50" s="31" t="s">
        <v>45</v>
      </c>
      <c r="B50" s="97"/>
      <c r="C50" s="97"/>
      <c r="D50" s="98"/>
      <c r="E50" s="261" t="s">
        <v>336</v>
      </c>
      <c r="F50" s="261"/>
      <c r="G50" s="261"/>
      <c r="H50" s="261"/>
      <c r="J50" s="34"/>
      <c r="K50" s="34"/>
      <c r="L50" s="34"/>
      <c r="M50" s="34"/>
      <c r="N50" s="34">
        <f t="shared" si="2"/>
        <v>1210000</v>
      </c>
      <c r="O50" s="34"/>
      <c r="P50" s="34">
        <v>1210000</v>
      </c>
      <c r="Q50" s="34"/>
      <c r="R50" s="34">
        <v>1252000</v>
      </c>
      <c r="U50" s="7">
        <v>41303766.329999998</v>
      </c>
    </row>
    <row r="51" spans="1:21" s="7" customFormat="1" ht="15" customHeight="1" x14ac:dyDescent="0.2">
      <c r="A51" s="31" t="s">
        <v>47</v>
      </c>
      <c r="B51" s="97"/>
      <c r="C51" s="97"/>
      <c r="E51" s="261" t="s">
        <v>337</v>
      </c>
      <c r="F51" s="261"/>
      <c r="G51" s="261"/>
      <c r="H51" s="261"/>
      <c r="J51" s="34">
        <v>120745</v>
      </c>
      <c r="K51" s="34"/>
      <c r="L51" s="34">
        <v>22800</v>
      </c>
      <c r="M51" s="34"/>
      <c r="N51" s="34">
        <f t="shared" si="2"/>
        <v>1277200</v>
      </c>
      <c r="O51" s="34"/>
      <c r="P51" s="34">
        <v>1300000</v>
      </c>
      <c r="Q51" s="34"/>
      <c r="R51" s="34">
        <v>3301000</v>
      </c>
      <c r="U51" s="7">
        <v>25392200</v>
      </c>
    </row>
    <row r="52" spans="1:21" s="7" customFormat="1" ht="12.75" hidden="1" customHeight="1" x14ac:dyDescent="0.2">
      <c r="A52" s="31" t="s">
        <v>49</v>
      </c>
      <c r="B52" s="97"/>
      <c r="C52" s="97"/>
      <c r="D52" s="98"/>
      <c r="E52" s="261" t="s">
        <v>483</v>
      </c>
      <c r="F52" s="261"/>
      <c r="G52" s="261"/>
      <c r="H52" s="261"/>
      <c r="J52" s="34"/>
      <c r="K52" s="34"/>
      <c r="L52" s="34"/>
      <c r="M52" s="34"/>
      <c r="N52" s="34"/>
      <c r="O52" s="34"/>
      <c r="P52" s="34"/>
      <c r="Q52" s="34"/>
      <c r="R52" s="34"/>
      <c r="U52" s="7">
        <v>1530000</v>
      </c>
    </row>
    <row r="53" spans="1:21" s="7" customFormat="1" ht="12.75" hidden="1" customHeight="1" x14ac:dyDescent="0.2">
      <c r="A53" s="31" t="s">
        <v>51</v>
      </c>
      <c r="B53" s="97"/>
      <c r="C53" s="97"/>
      <c r="D53" s="98"/>
      <c r="E53" s="261" t="s">
        <v>484</v>
      </c>
      <c r="F53" s="261"/>
      <c r="G53" s="261"/>
      <c r="H53" s="261"/>
      <c r="J53" s="34"/>
      <c r="K53" s="34"/>
      <c r="L53" s="34"/>
      <c r="M53" s="34"/>
      <c r="N53" s="34"/>
      <c r="O53" s="34"/>
      <c r="P53" s="34"/>
      <c r="Q53" s="34"/>
      <c r="R53" s="34"/>
      <c r="U53" s="7">
        <f>SUM(U50:U52)</f>
        <v>68225966.329999998</v>
      </c>
    </row>
    <row r="54" spans="1:21" s="7" customFormat="1" ht="15" customHeight="1" x14ac:dyDescent="0.2">
      <c r="A54" s="31" t="s">
        <v>52</v>
      </c>
      <c r="B54" s="97"/>
      <c r="C54" s="97"/>
      <c r="E54" s="261" t="s">
        <v>338</v>
      </c>
      <c r="F54" s="261"/>
      <c r="G54" s="261"/>
      <c r="H54" s="261"/>
      <c r="J54" s="34"/>
      <c r="K54" s="34"/>
      <c r="L54" s="34"/>
      <c r="M54" s="34"/>
      <c r="N54" s="34">
        <f t="shared" si="2"/>
        <v>5000</v>
      </c>
      <c r="O54" s="34"/>
      <c r="P54" s="34">
        <v>5000</v>
      </c>
      <c r="Q54" s="34"/>
      <c r="R54" s="34">
        <v>5000</v>
      </c>
    </row>
    <row r="55" spans="1:21" s="7" customFormat="1" ht="15" hidden="1" customHeight="1" x14ac:dyDescent="0.2">
      <c r="A55" s="31" t="s">
        <v>54</v>
      </c>
      <c r="B55" s="97"/>
      <c r="C55" s="97"/>
      <c r="E55" s="261" t="s">
        <v>339</v>
      </c>
      <c r="F55" s="261"/>
      <c r="G55" s="261"/>
      <c r="H55" s="261"/>
      <c r="J55" s="34"/>
      <c r="K55" s="34"/>
      <c r="L55" s="34"/>
      <c r="M55" s="34"/>
      <c r="N55" s="34"/>
      <c r="O55" s="34"/>
      <c r="P55" s="34"/>
      <c r="Q55" s="34"/>
      <c r="R55" s="34"/>
      <c r="U55" s="7">
        <v>1373500</v>
      </c>
    </row>
    <row r="56" spans="1:21" s="7" customFormat="1" ht="15" customHeight="1" x14ac:dyDescent="0.2">
      <c r="A56" s="31" t="s">
        <v>67</v>
      </c>
      <c r="B56" s="97"/>
      <c r="C56" s="97"/>
      <c r="E56" s="261" t="s">
        <v>343</v>
      </c>
      <c r="F56" s="261"/>
      <c r="G56" s="261"/>
      <c r="H56" s="261"/>
      <c r="J56" s="34"/>
      <c r="K56" s="34"/>
      <c r="L56" s="34"/>
      <c r="M56" s="34"/>
      <c r="N56" s="34">
        <f t="shared" si="2"/>
        <v>100000</v>
      </c>
      <c r="O56" s="34"/>
      <c r="P56" s="34">
        <v>100000</v>
      </c>
      <c r="Q56" s="34"/>
      <c r="R56" s="34">
        <v>84000</v>
      </c>
      <c r="U56" s="7">
        <v>4900203.9800000004</v>
      </c>
    </row>
    <row r="57" spans="1:21" s="7" customFormat="1" ht="15" customHeight="1" x14ac:dyDescent="0.2">
      <c r="A57" s="31" t="s">
        <v>60</v>
      </c>
      <c r="B57" s="97"/>
      <c r="C57" s="97"/>
      <c r="E57" s="261" t="s">
        <v>353</v>
      </c>
      <c r="F57" s="261"/>
      <c r="G57" s="261"/>
      <c r="H57" s="261"/>
      <c r="J57" s="34">
        <v>93536</v>
      </c>
      <c r="K57" s="34"/>
      <c r="L57" s="34">
        <v>36588</v>
      </c>
      <c r="M57" s="34"/>
      <c r="N57" s="34">
        <f t="shared" ref="N57:N58" si="3">P57-L57</f>
        <v>263412</v>
      </c>
      <c r="O57" s="34"/>
      <c r="P57" s="34">
        <v>300000</v>
      </c>
      <c r="Q57" s="34"/>
      <c r="R57" s="34">
        <v>250000</v>
      </c>
      <c r="U57" s="7">
        <f>U56+U55</f>
        <v>6273703.9800000004</v>
      </c>
    </row>
    <row r="58" spans="1:21" s="7" customFormat="1" ht="15" customHeight="1" x14ac:dyDescent="0.2">
      <c r="A58" s="31" t="s">
        <v>61</v>
      </c>
      <c r="B58" s="97"/>
      <c r="C58" s="97"/>
      <c r="E58" s="261" t="s">
        <v>354</v>
      </c>
      <c r="F58" s="261"/>
      <c r="G58" s="261"/>
      <c r="H58" s="261"/>
      <c r="J58" s="34"/>
      <c r="K58" s="34"/>
      <c r="L58" s="34"/>
      <c r="M58" s="34"/>
      <c r="N58" s="34">
        <f t="shared" si="3"/>
        <v>220000</v>
      </c>
      <c r="O58" s="34"/>
      <c r="P58" s="34">
        <v>220000</v>
      </c>
      <c r="Q58" s="34"/>
      <c r="R58" s="34">
        <v>152000</v>
      </c>
    </row>
    <row r="59" spans="1:21" s="7" customFormat="1" ht="15" customHeight="1" x14ac:dyDescent="0.2">
      <c r="A59" s="31" t="s">
        <v>57</v>
      </c>
      <c r="B59" s="97"/>
      <c r="C59" s="97"/>
      <c r="E59" s="261" t="s">
        <v>357</v>
      </c>
      <c r="F59" s="261"/>
      <c r="G59" s="261"/>
      <c r="H59" s="261"/>
      <c r="J59" s="34"/>
      <c r="K59" s="34"/>
      <c r="L59" s="34"/>
      <c r="M59" s="34"/>
      <c r="N59" s="34">
        <f>P59-L59</f>
        <v>5000</v>
      </c>
      <c r="O59" s="34"/>
      <c r="P59" s="34">
        <v>5000</v>
      </c>
      <c r="Q59" s="34"/>
      <c r="R59" s="34"/>
    </row>
    <row r="60" spans="1:21" s="7" customFormat="1" ht="15" customHeight="1" x14ac:dyDescent="0.2">
      <c r="A60" s="31" t="s">
        <v>64</v>
      </c>
      <c r="B60" s="97"/>
      <c r="C60" s="97"/>
      <c r="E60" s="261" t="s">
        <v>358</v>
      </c>
      <c r="F60" s="261"/>
      <c r="G60" s="261"/>
      <c r="H60" s="261"/>
      <c r="J60" s="34"/>
      <c r="K60" s="34"/>
      <c r="L60" s="34"/>
      <c r="M60" s="34"/>
      <c r="N60" s="34">
        <f>P60-L60</f>
        <v>5000</v>
      </c>
      <c r="O60" s="34"/>
      <c r="P60" s="34">
        <v>5000</v>
      </c>
      <c r="Q60" s="34"/>
      <c r="R60" s="34"/>
    </row>
    <row r="61" spans="1:21" s="7" customFormat="1" ht="15" customHeight="1" x14ac:dyDescent="0.2">
      <c r="A61" s="31" t="s">
        <v>245</v>
      </c>
      <c r="B61" s="97"/>
      <c r="C61" s="97"/>
      <c r="E61" s="261" t="s">
        <v>360</v>
      </c>
      <c r="F61" s="261"/>
      <c r="G61" s="261"/>
      <c r="H61" s="261"/>
      <c r="J61" s="34"/>
      <c r="K61" s="34"/>
      <c r="L61" s="34"/>
      <c r="M61" s="34"/>
      <c r="N61" s="34">
        <f t="shared" ref="N61" si="4">P61-L61</f>
        <v>1164000</v>
      </c>
      <c r="O61" s="34"/>
      <c r="P61" s="34">
        <v>1164000</v>
      </c>
      <c r="Q61" s="34"/>
      <c r="R61" s="34">
        <v>1676000</v>
      </c>
    </row>
    <row r="62" spans="1:21" s="7" customFormat="1" ht="18.95" customHeight="1" x14ac:dyDescent="0.2">
      <c r="A62" s="276" t="s">
        <v>190</v>
      </c>
      <c r="B62" s="276"/>
      <c r="C62" s="276"/>
      <c r="J62" s="136">
        <f>SUM(J43:J61)</f>
        <v>5972463.3600000003</v>
      </c>
      <c r="K62" s="137"/>
      <c r="L62" s="136">
        <f>SUM(L43:L61)</f>
        <v>1951916.3900000001</v>
      </c>
      <c r="M62" s="34"/>
      <c r="N62" s="136">
        <f>SUM(N43:N61)</f>
        <v>9155360.4199999999</v>
      </c>
      <c r="O62" s="34"/>
      <c r="P62" s="136">
        <f>SUM(P43:P61)</f>
        <v>11107276.809999999</v>
      </c>
      <c r="Q62" s="34"/>
      <c r="R62" s="136">
        <f>SUM(R43:R61)</f>
        <v>14321600</v>
      </c>
    </row>
    <row r="63" spans="1:21" s="7" customFormat="1" ht="6" customHeight="1" x14ac:dyDescent="0.2">
      <c r="A63" s="19"/>
      <c r="B63" s="19"/>
      <c r="C63" s="19"/>
      <c r="J63" s="137"/>
      <c r="K63" s="137"/>
      <c r="L63" s="34"/>
      <c r="M63" s="34"/>
      <c r="N63" s="34"/>
      <c r="O63" s="34"/>
      <c r="P63" s="34"/>
      <c r="Q63" s="34"/>
      <c r="R63" s="34"/>
    </row>
    <row r="64" spans="1:21" s="7" customFormat="1" ht="12" hidden="1" customHeight="1" x14ac:dyDescent="0.2">
      <c r="A64" s="63" t="s">
        <v>188</v>
      </c>
      <c r="J64" s="34"/>
      <c r="K64" s="34"/>
      <c r="L64" s="34"/>
      <c r="M64" s="34"/>
      <c r="N64" s="34"/>
      <c r="O64" s="34"/>
      <c r="P64" s="34"/>
      <c r="Q64" s="34"/>
      <c r="R64" s="34"/>
    </row>
    <row r="65" spans="1:18" s="7" customFormat="1" ht="12" hidden="1" customHeight="1" x14ac:dyDescent="0.2">
      <c r="A65" s="75" t="s">
        <v>108</v>
      </c>
      <c r="E65" s="98">
        <v>5</v>
      </c>
      <c r="F65" s="99" t="s">
        <v>28</v>
      </c>
      <c r="G65" s="98" t="s">
        <v>7</v>
      </c>
      <c r="H65" s="98" t="s">
        <v>17</v>
      </c>
      <c r="J65" s="34"/>
      <c r="K65" s="34"/>
      <c r="L65" s="34"/>
      <c r="M65" s="34"/>
      <c r="N65" s="34"/>
      <c r="O65" s="34"/>
      <c r="P65" s="34"/>
      <c r="Q65" s="34"/>
      <c r="R65" s="34"/>
    </row>
    <row r="66" spans="1:18" s="7" customFormat="1" ht="12" hidden="1" customHeight="1" x14ac:dyDescent="0.2">
      <c r="A66" s="75" t="s">
        <v>179</v>
      </c>
      <c r="E66" s="98">
        <v>5</v>
      </c>
      <c r="F66" s="99" t="s">
        <v>28</v>
      </c>
      <c r="G66" s="98" t="s">
        <v>7</v>
      </c>
      <c r="H66" s="98" t="s">
        <v>63</v>
      </c>
      <c r="J66" s="34"/>
      <c r="K66" s="34"/>
      <c r="L66" s="34"/>
      <c r="M66" s="34"/>
      <c r="N66" s="34"/>
      <c r="O66" s="34"/>
      <c r="P66" s="34"/>
      <c r="Q66" s="34"/>
      <c r="R66" s="34"/>
    </row>
    <row r="67" spans="1:18" s="7" customFormat="1" ht="12" hidden="1" customHeight="1" x14ac:dyDescent="0.2">
      <c r="A67" s="75" t="s">
        <v>180</v>
      </c>
      <c r="E67" s="98">
        <v>5</v>
      </c>
      <c r="F67" s="99" t="s">
        <v>28</v>
      </c>
      <c r="G67" s="98" t="s">
        <v>7</v>
      </c>
      <c r="H67" s="100" t="s">
        <v>48</v>
      </c>
      <c r="J67" s="34"/>
      <c r="K67" s="34"/>
      <c r="L67" s="34"/>
      <c r="M67" s="34"/>
      <c r="N67" s="34"/>
      <c r="O67" s="34"/>
      <c r="P67" s="34"/>
      <c r="Q67" s="34"/>
      <c r="R67" s="34"/>
    </row>
    <row r="68" spans="1:18" s="7" customFormat="1" ht="12" hidden="1" customHeight="1" x14ac:dyDescent="0.2">
      <c r="A68" s="75" t="s">
        <v>180</v>
      </c>
      <c r="E68" s="98">
        <v>5</v>
      </c>
      <c r="F68" s="99" t="s">
        <v>28</v>
      </c>
      <c r="G68" s="98" t="s">
        <v>7</v>
      </c>
      <c r="H68" s="100" t="s">
        <v>48</v>
      </c>
      <c r="J68" s="34"/>
      <c r="K68" s="34"/>
      <c r="L68" s="34"/>
      <c r="M68" s="34"/>
      <c r="N68" s="34"/>
      <c r="O68" s="34"/>
      <c r="P68" s="34"/>
      <c r="Q68" s="34"/>
      <c r="R68" s="34"/>
    </row>
    <row r="69" spans="1:18" s="7" customFormat="1" ht="12" hidden="1" customHeight="1" x14ac:dyDescent="0.2">
      <c r="A69" s="75" t="s">
        <v>181</v>
      </c>
      <c r="E69" s="98">
        <v>5</v>
      </c>
      <c r="F69" s="99" t="s">
        <v>28</v>
      </c>
      <c r="G69" s="98" t="s">
        <v>7</v>
      </c>
      <c r="H69" s="98" t="s">
        <v>10</v>
      </c>
      <c r="J69" s="34"/>
      <c r="K69" s="34"/>
      <c r="L69" s="34"/>
      <c r="M69" s="34"/>
      <c r="N69" s="34"/>
      <c r="O69" s="34"/>
      <c r="P69" s="34"/>
      <c r="Q69" s="34"/>
      <c r="R69" s="34"/>
    </row>
    <row r="70" spans="1:18" s="7" customFormat="1" ht="12" hidden="1" customHeight="1" x14ac:dyDescent="0.2">
      <c r="A70" s="75" t="s">
        <v>180</v>
      </c>
      <c r="E70" s="98">
        <v>5</v>
      </c>
      <c r="F70" s="99" t="s">
        <v>28</v>
      </c>
      <c r="G70" s="98" t="s">
        <v>7</v>
      </c>
      <c r="H70" s="100" t="s">
        <v>48</v>
      </c>
      <c r="J70" s="34"/>
      <c r="K70" s="34"/>
      <c r="L70" s="34"/>
      <c r="M70" s="34"/>
      <c r="N70" s="34"/>
      <c r="O70" s="34"/>
      <c r="P70" s="34"/>
      <c r="Q70" s="34"/>
      <c r="R70" s="34"/>
    </row>
    <row r="71" spans="1:18" s="7" customFormat="1" ht="12" hidden="1" customHeight="1" x14ac:dyDescent="0.2">
      <c r="A71" s="75" t="s">
        <v>182</v>
      </c>
      <c r="E71" s="98">
        <v>5</v>
      </c>
      <c r="F71" s="99" t="s">
        <v>28</v>
      </c>
      <c r="G71" s="98" t="s">
        <v>7</v>
      </c>
      <c r="H71" s="98" t="s">
        <v>8</v>
      </c>
      <c r="J71" s="34"/>
      <c r="K71" s="34"/>
      <c r="L71" s="34"/>
      <c r="M71" s="34"/>
      <c r="N71" s="34"/>
      <c r="O71" s="34"/>
      <c r="P71" s="34"/>
      <c r="Q71" s="34"/>
      <c r="R71" s="34"/>
    </row>
    <row r="72" spans="1:18" s="7" customFormat="1" ht="12" hidden="1" customHeight="1" x14ac:dyDescent="0.2">
      <c r="A72" s="75" t="s">
        <v>183</v>
      </c>
      <c r="E72" s="98">
        <v>5</v>
      </c>
      <c r="F72" s="99" t="s">
        <v>28</v>
      </c>
      <c r="G72" s="98" t="s">
        <v>7</v>
      </c>
      <c r="H72" s="98" t="s">
        <v>15</v>
      </c>
      <c r="J72" s="34"/>
      <c r="K72" s="34"/>
      <c r="L72" s="34"/>
      <c r="M72" s="34"/>
      <c r="N72" s="34"/>
      <c r="O72" s="34"/>
      <c r="P72" s="34"/>
      <c r="Q72" s="34"/>
      <c r="R72" s="34"/>
    </row>
    <row r="73" spans="1:18" s="7" customFormat="1" ht="18.95" hidden="1" customHeight="1" x14ac:dyDescent="0.2">
      <c r="A73" s="58" t="s">
        <v>184</v>
      </c>
      <c r="J73" s="145">
        <f>SUM(J65:J72)</f>
        <v>0</v>
      </c>
      <c r="K73" s="146"/>
      <c r="L73" s="145">
        <f>SUM(L65:L72)</f>
        <v>0</v>
      </c>
      <c r="M73" s="146"/>
      <c r="N73" s="145">
        <f>SUM(N65:N72)</f>
        <v>0</v>
      </c>
      <c r="O73" s="146"/>
      <c r="P73" s="145">
        <f>SUM(P65:P72)</f>
        <v>0</v>
      </c>
      <c r="Q73" s="146"/>
      <c r="R73" s="145">
        <f>SUM(R65:R72)</f>
        <v>0</v>
      </c>
    </row>
    <row r="74" spans="1:18" s="7" customFormat="1" ht="6" hidden="1" customHeight="1" x14ac:dyDescent="0.2">
      <c r="J74" s="34"/>
      <c r="K74" s="34"/>
      <c r="L74" s="34"/>
      <c r="M74" s="34"/>
      <c r="N74" s="34"/>
      <c r="O74" s="34"/>
      <c r="P74" s="34"/>
      <c r="Q74" s="34"/>
      <c r="R74" s="34"/>
    </row>
    <row r="75" spans="1:18" s="7" customFormat="1" ht="12.75" customHeight="1" x14ac:dyDescent="0.2">
      <c r="A75" s="62" t="s">
        <v>189</v>
      </c>
      <c r="B75" s="11"/>
      <c r="C75" s="11"/>
      <c r="J75" s="34"/>
      <c r="K75" s="34"/>
      <c r="L75" s="34"/>
      <c r="M75" s="34"/>
      <c r="N75" s="34"/>
      <c r="O75" s="34"/>
      <c r="P75" s="34"/>
      <c r="Q75" s="34"/>
      <c r="R75" s="34"/>
    </row>
    <row r="76" spans="1:18" s="7" customFormat="1" ht="15" customHeight="1" x14ac:dyDescent="0.2">
      <c r="A76" s="64" t="s">
        <v>788</v>
      </c>
      <c r="B76" s="9"/>
      <c r="C76" s="9"/>
      <c r="E76" s="261" t="s">
        <v>367</v>
      </c>
      <c r="F76" s="261"/>
      <c r="G76" s="261"/>
      <c r="H76" s="261"/>
      <c r="J76" s="34"/>
      <c r="K76" s="34"/>
      <c r="L76" s="34"/>
      <c r="M76" s="34"/>
      <c r="N76" s="34">
        <f>P76-L76</f>
        <v>100000</v>
      </c>
      <c r="O76" s="34"/>
      <c r="P76" s="34">
        <v>100000</v>
      </c>
      <c r="Q76" s="34"/>
      <c r="R76" s="34"/>
    </row>
    <row r="77" spans="1:18" s="7" customFormat="1" ht="12.75" hidden="1" customHeight="1" x14ac:dyDescent="0.2">
      <c r="A77" s="75" t="s">
        <v>91</v>
      </c>
      <c r="B77" s="97"/>
      <c r="C77" s="97"/>
      <c r="E77" s="30">
        <v>1</v>
      </c>
      <c r="F77" s="125" t="s">
        <v>92</v>
      </c>
      <c r="G77" s="30" t="s">
        <v>7</v>
      </c>
      <c r="H77" s="30" t="s">
        <v>8</v>
      </c>
      <c r="J77" s="34"/>
      <c r="K77" s="34"/>
      <c r="L77" s="34"/>
      <c r="M77" s="34"/>
      <c r="N77" s="34"/>
      <c r="O77" s="34"/>
      <c r="P77" s="34"/>
      <c r="Q77" s="34"/>
      <c r="R77" s="34"/>
    </row>
    <row r="78" spans="1:18" s="7" customFormat="1" ht="12.75" hidden="1" customHeight="1" x14ac:dyDescent="0.2">
      <c r="A78" s="64" t="s">
        <v>89</v>
      </c>
      <c r="B78" s="97"/>
      <c r="C78" s="97"/>
      <c r="D78" s="99"/>
      <c r="E78" s="30">
        <v>1</v>
      </c>
      <c r="F78" s="125" t="s">
        <v>12</v>
      </c>
      <c r="G78" s="30" t="s">
        <v>53</v>
      </c>
      <c r="H78" s="30" t="s">
        <v>10</v>
      </c>
      <c r="J78" s="34"/>
      <c r="K78" s="34"/>
      <c r="L78" s="34"/>
      <c r="M78" s="34"/>
      <c r="N78" s="34">
        <f t="shared" ref="N78:N80" si="5">P78-L78</f>
        <v>0</v>
      </c>
      <c r="O78" s="34"/>
      <c r="P78" s="34"/>
      <c r="Q78" s="34"/>
      <c r="R78" s="34"/>
    </row>
    <row r="79" spans="1:18" s="7" customFormat="1" ht="12.75" hidden="1" customHeight="1" x14ac:dyDescent="0.2">
      <c r="A79" s="75" t="s">
        <v>93</v>
      </c>
      <c r="B79" s="97"/>
      <c r="C79" s="97"/>
      <c r="E79" s="30">
        <v>1</v>
      </c>
      <c r="F79" s="125" t="s">
        <v>92</v>
      </c>
      <c r="G79" s="30" t="s">
        <v>33</v>
      </c>
      <c r="H79" s="30" t="s">
        <v>8</v>
      </c>
      <c r="J79" s="34"/>
      <c r="K79" s="34"/>
      <c r="L79" s="34"/>
      <c r="M79" s="34"/>
      <c r="N79" s="34">
        <f t="shared" si="5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75" t="s">
        <v>94</v>
      </c>
      <c r="B80" s="102"/>
      <c r="C80" s="102"/>
      <c r="E80" s="30">
        <v>1</v>
      </c>
      <c r="F80" s="125" t="s">
        <v>92</v>
      </c>
      <c r="G80" s="30" t="s">
        <v>33</v>
      </c>
      <c r="H80" s="30" t="s">
        <v>48</v>
      </c>
      <c r="J80" s="34"/>
      <c r="K80" s="34"/>
      <c r="L80" s="34"/>
      <c r="M80" s="34"/>
      <c r="N80" s="34">
        <f t="shared" si="5"/>
        <v>0</v>
      </c>
      <c r="O80" s="34"/>
      <c r="P80" s="34"/>
      <c r="Q80" s="34"/>
      <c r="R80" s="34"/>
    </row>
    <row r="81" spans="1:21" s="7" customFormat="1" ht="15" hidden="1" customHeight="1" x14ac:dyDescent="0.2">
      <c r="A81" s="31" t="s">
        <v>95</v>
      </c>
      <c r="B81" s="102"/>
      <c r="C81" s="102"/>
      <c r="D81" s="99"/>
      <c r="E81" s="261" t="s">
        <v>361</v>
      </c>
      <c r="F81" s="261"/>
      <c r="G81" s="261"/>
      <c r="H81" s="261"/>
      <c r="J81" s="34"/>
      <c r="K81" s="34"/>
      <c r="L81" s="34"/>
      <c r="M81" s="34"/>
      <c r="N81" s="34">
        <f>P81-L81</f>
        <v>0</v>
      </c>
      <c r="O81" s="34"/>
      <c r="P81" s="34"/>
      <c r="Q81" s="34"/>
      <c r="R81" s="34"/>
    </row>
    <row r="82" spans="1:21" s="7" customFormat="1" ht="15" hidden="1" customHeight="1" x14ac:dyDescent="0.2">
      <c r="A82" s="31" t="s">
        <v>99</v>
      </c>
      <c r="B82" s="97"/>
      <c r="C82" s="97"/>
      <c r="E82" s="261" t="s">
        <v>486</v>
      </c>
      <c r="F82" s="261"/>
      <c r="G82" s="261"/>
      <c r="H82" s="261"/>
      <c r="J82" s="34"/>
      <c r="K82" s="34"/>
      <c r="L82" s="34"/>
      <c r="M82" s="34"/>
      <c r="N82" s="34"/>
      <c r="O82" s="34"/>
      <c r="P82" s="34"/>
      <c r="Q82" s="34"/>
      <c r="R82" s="34"/>
    </row>
    <row r="83" spans="1:21" s="7" customFormat="1" ht="15" hidden="1" customHeight="1" x14ac:dyDescent="0.2">
      <c r="A83" s="31" t="s">
        <v>106</v>
      </c>
      <c r="B83" s="97"/>
      <c r="C83" s="97"/>
      <c r="D83" s="99"/>
      <c r="E83" s="261" t="s">
        <v>487</v>
      </c>
      <c r="F83" s="261"/>
      <c r="G83" s="261"/>
      <c r="H83" s="261"/>
      <c r="J83" s="34"/>
      <c r="K83" s="34"/>
      <c r="L83" s="34"/>
      <c r="M83" s="34"/>
      <c r="N83" s="34"/>
      <c r="O83" s="34"/>
      <c r="P83" s="34"/>
      <c r="Q83" s="34"/>
      <c r="R83" s="34"/>
    </row>
    <row r="84" spans="1:21" s="7" customFormat="1" ht="12.75" hidden="1" customHeight="1" x14ac:dyDescent="0.2">
      <c r="A84" s="75" t="s">
        <v>177</v>
      </c>
      <c r="B84" s="97"/>
      <c r="C84" s="97"/>
      <c r="D84" s="99"/>
      <c r="E84" s="98">
        <v>1</v>
      </c>
      <c r="F84" s="99" t="s">
        <v>92</v>
      </c>
      <c r="G84" s="98" t="s">
        <v>28</v>
      </c>
      <c r="H84" s="98" t="s">
        <v>8</v>
      </c>
      <c r="J84" s="34"/>
      <c r="K84" s="34"/>
      <c r="L84" s="34"/>
      <c r="M84" s="34"/>
      <c r="N84" s="34"/>
      <c r="O84" s="34"/>
      <c r="P84" s="34"/>
      <c r="Q84" s="34"/>
      <c r="R84" s="34"/>
    </row>
    <row r="85" spans="1:21" s="7" customFormat="1" ht="12.75" hidden="1" customHeight="1" x14ac:dyDescent="0.2">
      <c r="A85" s="75" t="s">
        <v>178</v>
      </c>
      <c r="B85" s="97"/>
      <c r="C85" s="97"/>
      <c r="D85" s="99"/>
      <c r="E85" s="98">
        <v>1</v>
      </c>
      <c r="F85" s="99" t="s">
        <v>92</v>
      </c>
      <c r="G85" s="98" t="s">
        <v>28</v>
      </c>
      <c r="H85" s="98" t="s">
        <v>44</v>
      </c>
      <c r="J85" s="34"/>
      <c r="K85" s="34"/>
      <c r="L85" s="34"/>
      <c r="M85" s="34"/>
      <c r="N85" s="34"/>
      <c r="O85" s="34"/>
      <c r="P85" s="34"/>
      <c r="Q85" s="34"/>
      <c r="R85" s="34"/>
    </row>
    <row r="86" spans="1:21" s="25" customFormat="1" ht="17.25" customHeight="1" x14ac:dyDescent="0.2">
      <c r="A86" s="58" t="s">
        <v>107</v>
      </c>
      <c r="B86" s="24"/>
      <c r="C86" s="24"/>
      <c r="J86" s="20">
        <f>SUM(J77:J85)</f>
        <v>0</v>
      </c>
      <c r="K86" s="21"/>
      <c r="L86" s="20">
        <f>SUM(L77:L83)</f>
        <v>0</v>
      </c>
      <c r="M86" s="146"/>
      <c r="N86" s="20">
        <f>SUM(N76:N85)</f>
        <v>100000</v>
      </c>
      <c r="O86" s="146"/>
      <c r="P86" s="20">
        <f>SUM(P76:P85)</f>
        <v>100000</v>
      </c>
      <c r="Q86" s="146"/>
      <c r="R86" s="20">
        <f>SUM(R76:R85)</f>
        <v>0</v>
      </c>
    </row>
    <row r="87" spans="1:21" s="7" customFormat="1" ht="6" customHeight="1" x14ac:dyDescent="0.2">
      <c r="J87" s="34"/>
      <c r="K87" s="34"/>
      <c r="L87" s="34"/>
      <c r="M87" s="34"/>
      <c r="N87" s="34"/>
      <c r="O87" s="34"/>
      <c r="P87" s="34"/>
      <c r="Q87" s="34"/>
      <c r="R87" s="34"/>
    </row>
    <row r="88" spans="1:21" s="7" customFormat="1" ht="15.75" customHeight="1" thickBot="1" x14ac:dyDescent="0.25">
      <c r="A88" s="11" t="s">
        <v>109</v>
      </c>
      <c r="B88" s="26"/>
      <c r="C88" s="26"/>
      <c r="J88" s="27">
        <f>J40+J62+J73+J86</f>
        <v>37131714.009999998</v>
      </c>
      <c r="K88" s="27">
        <f>K40+K62+K73+K86</f>
        <v>0</v>
      </c>
      <c r="L88" s="27">
        <f>L40+L62+L73+L86</f>
        <v>15559421.120000003</v>
      </c>
      <c r="M88" s="34"/>
      <c r="N88" s="27">
        <f>N40+N62+N73+N86</f>
        <v>43751470.75</v>
      </c>
      <c r="O88" s="34"/>
      <c r="P88" s="27">
        <f>P40+P62+P73+P86</f>
        <v>59310891.870000005</v>
      </c>
      <c r="Q88" s="34"/>
      <c r="R88" s="27">
        <f>SUM(R40+R62+R86)</f>
        <v>65849394.390000001</v>
      </c>
      <c r="U88" s="7">
        <f>N88-1893500</f>
        <v>41857970.75</v>
      </c>
    </row>
    <row r="89" spans="1:21" s="7" customFormat="1" ht="13.5" thickTop="1" x14ac:dyDescent="0.2">
      <c r="A89" s="29"/>
      <c r="B89" s="29"/>
      <c r="C89" s="29"/>
      <c r="D89" s="32"/>
      <c r="E89" s="29"/>
      <c r="F89" s="29"/>
      <c r="H89" s="33"/>
      <c r="I89" s="33"/>
      <c r="J89" s="33"/>
      <c r="K89" s="33"/>
      <c r="L89" s="33"/>
      <c r="M89" s="33"/>
    </row>
    <row r="90" spans="1:21" s="7" customFormat="1" x14ac:dyDescent="0.2">
      <c r="A90" s="29"/>
      <c r="B90" s="29"/>
      <c r="C90" s="29"/>
      <c r="D90" s="32"/>
      <c r="E90" s="29"/>
      <c r="F90" s="29"/>
      <c r="H90" s="33"/>
      <c r="I90" s="33"/>
      <c r="J90" s="33"/>
      <c r="K90" s="33"/>
      <c r="L90" s="33"/>
      <c r="M90" s="33"/>
    </row>
    <row r="91" spans="1:21" s="7" customFormat="1" x14ac:dyDescent="0.2">
      <c r="A91" s="29"/>
      <c r="B91" s="29"/>
      <c r="C91" s="29"/>
      <c r="D91" s="32"/>
      <c r="E91" s="29"/>
      <c r="F91" s="29"/>
      <c r="H91" s="33"/>
      <c r="I91" s="33"/>
      <c r="J91" s="33"/>
      <c r="K91" s="33"/>
      <c r="L91" s="33"/>
      <c r="M91" s="33"/>
    </row>
    <row r="92" spans="1:21" x14ac:dyDescent="0.2">
      <c r="A92" s="261" t="s">
        <v>844</v>
      </c>
      <c r="B92" s="261"/>
      <c r="C92" s="261"/>
      <c r="D92" s="31"/>
      <c r="E92" s="30"/>
      <c r="G92" s="29"/>
      <c r="I92" s="29"/>
      <c r="J92" s="261" t="s">
        <v>846</v>
      </c>
      <c r="K92" s="261"/>
      <c r="L92" s="261"/>
      <c r="M92" s="42"/>
      <c r="N92" s="44"/>
      <c r="O92" s="44"/>
      <c r="P92" s="263" t="s">
        <v>134</v>
      </c>
      <c r="Q92" s="263"/>
      <c r="R92" s="263"/>
      <c r="U92" s="1">
        <f>L88+166262.84</f>
        <v>15725683.960000003</v>
      </c>
    </row>
    <row r="93" spans="1:21" x14ac:dyDescent="0.2">
      <c r="A93" s="45"/>
      <c r="D93" s="31"/>
      <c r="E93" s="46"/>
      <c r="G93" s="29"/>
      <c r="I93" s="29"/>
      <c r="J93" s="142"/>
      <c r="M93" s="28"/>
      <c r="N93" s="34"/>
      <c r="O93" s="34"/>
      <c r="P93" s="46"/>
      <c r="U93" s="1">
        <f>P88+166262.84</f>
        <v>59477154.710000008</v>
      </c>
    </row>
    <row r="94" spans="1:21" x14ac:dyDescent="0.2">
      <c r="A94" s="45"/>
      <c r="D94" s="31"/>
      <c r="E94" s="46"/>
      <c r="G94" s="29"/>
      <c r="I94" s="29"/>
      <c r="J94" s="142"/>
      <c r="M94" s="81"/>
      <c r="N94" s="34"/>
      <c r="O94" s="34"/>
      <c r="P94" s="46"/>
    </row>
    <row r="95" spans="1:21" x14ac:dyDescent="0.2">
      <c r="A95" s="47"/>
      <c r="D95" s="29"/>
      <c r="E95" s="48"/>
      <c r="G95" s="29"/>
      <c r="I95" s="29"/>
      <c r="J95" s="29"/>
      <c r="M95" s="29"/>
      <c r="P95" s="48"/>
    </row>
    <row r="96" spans="1:21" x14ac:dyDescent="0.2">
      <c r="A96" s="275" t="s">
        <v>818</v>
      </c>
      <c r="B96" s="275"/>
      <c r="C96" s="275"/>
      <c r="D96" s="50"/>
      <c r="E96" s="51"/>
      <c r="G96" s="29"/>
      <c r="I96" s="29"/>
      <c r="J96" s="275" t="s">
        <v>271</v>
      </c>
      <c r="K96" s="275"/>
      <c r="L96" s="275"/>
      <c r="M96" s="52"/>
      <c r="N96" s="54"/>
      <c r="O96" s="54"/>
      <c r="P96" s="264" t="s">
        <v>816</v>
      </c>
      <c r="Q96" s="264"/>
      <c r="R96" s="264"/>
    </row>
    <row r="97" spans="1:18" x14ac:dyDescent="0.2">
      <c r="A97" s="261" t="s">
        <v>305</v>
      </c>
      <c r="B97" s="261"/>
      <c r="C97" s="261"/>
      <c r="D97" s="29"/>
      <c r="E97" s="30"/>
      <c r="G97" s="29"/>
      <c r="I97" s="29"/>
      <c r="J97" s="261" t="s">
        <v>254</v>
      </c>
      <c r="K97" s="261"/>
      <c r="L97" s="261"/>
      <c r="M97" s="31"/>
      <c r="N97" s="33"/>
      <c r="O97" s="33"/>
      <c r="P97" s="265" t="s">
        <v>138</v>
      </c>
      <c r="Q97" s="265"/>
      <c r="R97" s="265"/>
    </row>
    <row r="101" spans="1:18" x14ac:dyDescent="0.2">
      <c r="J101" s="1">
        <v>166262.84</v>
      </c>
    </row>
    <row r="102" spans="1:18" x14ac:dyDescent="0.2">
      <c r="J102" s="1">
        <f>J88+J101</f>
        <v>37297976.850000001</v>
      </c>
    </row>
  </sheetData>
  <customSheetViews>
    <customSheetView guid="{1998FCB8-1FEB-4076-ACE6-A225EE4366B3}" showPageBreaks="1" printArea="1" hiddenRows="1" view="pageBreakPreview">
      <pane xSplit="1" ySplit="15" topLeftCell="B16" activePane="bottomRight" state="frozen"/>
      <selection pane="bottomRight" activeCell="J43" sqref="J43"/>
      <rowBreaks count="1" manualBreakCount="1">
        <brk id="42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3" topLeftCell="B14" activePane="bottomRight" state="frozen"/>
      <selection pane="bottomRight" activeCell="R16" sqref="R16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64" activePane="bottomRight" state="frozen"/>
      <selection pane="bottomRight" activeCell="R72" sqref="R72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14" activePane="bottomRight" state="frozen"/>
      <selection pane="bottomRight" activeCell="R150" sqref="R15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1" activePane="bottomRight" state="frozen"/>
      <selection pane="bottomRight" activeCell="C91" sqref="C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cale="85">
      <pane xSplit="1" ySplit="13" topLeftCell="B14" activePane="bottomRight" state="frozen"/>
      <selection pane="bottomRight" activeCell="R16" sqref="R16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3" topLeftCell="B14" activePane="bottomRight" state="frozen"/>
      <selection pane="bottomRight" activeCell="R16" sqref="R16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7" activePane="bottomRight" state="frozen"/>
      <selection pane="bottomRight" activeCell="R18" sqref="R18"/>
      <rowBreaks count="1" manualBreakCount="1">
        <brk id="48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57" activePane="bottomRight" state="frozen"/>
      <selection pane="bottomRight" activeCell="J43" sqref="J43"/>
      <rowBreaks count="1" manualBreakCount="1">
        <brk id="42" max="18" man="1"/>
      </rowBreaks>
      <pageMargins left="0.75" right="0.5" top="0.75" bottom="0.75" header="0.75" footer="0.5"/>
      <printOptions horizontalCentered="1"/>
      <pageSetup paperSize="5" scale="90" orientation="landscape" horizontalDpi="4294967293" verticalDpi="300" r:id="rId9"/>
      <headerFooter alignWithMargins="0">
        <oddHeader xml:space="preserve">&amp;R&amp;"Arial,Bold"&amp;10             </oddHeader>
        <oddFooter>&amp;C&amp;"Arial Narrow,Regular"&amp;9Page &amp;P of &amp;N</oddFooter>
      </headerFooter>
    </customSheetView>
  </customSheetViews>
  <mergeCells count="56">
    <mergeCell ref="E60:H60"/>
    <mergeCell ref="E61:H61"/>
    <mergeCell ref="E83:H83"/>
    <mergeCell ref="E82:H82"/>
    <mergeCell ref="E81:H81"/>
    <mergeCell ref="E76:H76"/>
    <mergeCell ref="E56:H56"/>
    <mergeCell ref="E57:H57"/>
    <mergeCell ref="E58:H58"/>
    <mergeCell ref="E59:H59"/>
    <mergeCell ref="E45:H45"/>
    <mergeCell ref="E50:H50"/>
    <mergeCell ref="E46:H46"/>
    <mergeCell ref="E47:H47"/>
    <mergeCell ref="E48:H48"/>
    <mergeCell ref="E49:H49"/>
    <mergeCell ref="E54:H54"/>
    <mergeCell ref="E51:H51"/>
    <mergeCell ref="E52:H52"/>
    <mergeCell ref="E53:H53"/>
    <mergeCell ref="E55:H55"/>
    <mergeCell ref="E44:H44"/>
    <mergeCell ref="E27:H27"/>
    <mergeCell ref="E28:H28"/>
    <mergeCell ref="E29:H29"/>
    <mergeCell ref="E30:H30"/>
    <mergeCell ref="A15:C15"/>
    <mergeCell ref="E15:H15"/>
    <mergeCell ref="E32:H32"/>
    <mergeCell ref="E31:H31"/>
    <mergeCell ref="E43:H43"/>
    <mergeCell ref="A62:C62"/>
    <mergeCell ref="A3:S3"/>
    <mergeCell ref="A4:S4"/>
    <mergeCell ref="L11:P11"/>
    <mergeCell ref="A13:C13"/>
    <mergeCell ref="E13:H13"/>
    <mergeCell ref="P12:P14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P92:R92"/>
    <mergeCell ref="P96:R96"/>
    <mergeCell ref="P97:R97"/>
    <mergeCell ref="A92:C92"/>
    <mergeCell ref="A96:C96"/>
    <mergeCell ref="A97:C97"/>
    <mergeCell ref="J92:L92"/>
    <mergeCell ref="J96:L96"/>
    <mergeCell ref="J97:L97"/>
  </mergeCells>
  <phoneticPr fontId="14" type="noConversion"/>
  <printOptions horizontalCentered="1"/>
  <pageMargins left="0.75" right="0.5" top="0.75" bottom="0.75" header="0.75" footer="0.5"/>
  <pageSetup paperSize="5" scale="90" orientation="landscape" horizontalDpi="4294967293" verticalDpi="300" r:id="rId10"/>
  <headerFooter alignWithMargins="0">
    <oddHeader xml:space="preserve">&amp;R&amp;"Arial,Bold"&amp;10             </oddHeader>
    <oddFooter>&amp;C&amp;"Arial Narrow,Regular"&amp;9Page &amp;P of &amp;N</oddFooter>
  </headerFooter>
  <rowBreaks count="1" manualBreakCount="1">
    <brk id="49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69"/>
  <sheetViews>
    <sheetView view="pageBreakPreview" zoomScaleNormal="85" zoomScaleSheetLayoutView="100" workbookViewId="0">
      <pane xSplit="1" ySplit="15" topLeftCell="B58" activePane="bottomRight" state="frozen"/>
      <selection pane="topRight" activeCell="B1" sqref="B1"/>
      <selection pane="bottomLeft" activeCell="A16" sqref="A16"/>
      <selection pane="bottomRight" activeCell="G166" sqref="G166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1.886718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199</v>
      </c>
      <c r="H6" s="3"/>
      <c r="I6" s="3"/>
      <c r="R6" s="70">
        <v>1032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200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60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4"/>
      <c r="B14" s="74"/>
      <c r="C14" s="74"/>
      <c r="D14" s="9"/>
      <c r="E14" s="74"/>
      <c r="F14" s="74"/>
      <c r="G14" s="74"/>
      <c r="H14" s="74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6" customHeight="1" x14ac:dyDescent="0.2">
      <c r="A18" s="62"/>
      <c r="B18" s="12"/>
      <c r="C18" s="12"/>
      <c r="J18" s="13"/>
      <c r="K18" s="13"/>
    </row>
    <row r="19" spans="1:18" s="7" customFormat="1" ht="15" customHeight="1" x14ac:dyDescent="0.2">
      <c r="A19" s="75" t="s">
        <v>6</v>
      </c>
      <c r="B19" s="97"/>
      <c r="C19" s="97"/>
      <c r="D19" s="98"/>
      <c r="E19" s="260" t="s">
        <v>312</v>
      </c>
      <c r="F19" s="260"/>
      <c r="G19" s="260"/>
      <c r="H19" s="260"/>
      <c r="I19" s="98"/>
      <c r="J19" s="13">
        <v>9402915.6999999993</v>
      </c>
      <c r="K19" s="13"/>
      <c r="L19" s="34">
        <v>4482942.32</v>
      </c>
      <c r="M19" s="34"/>
      <c r="N19" s="34">
        <f>P19-L19</f>
        <v>7967414.8300000001</v>
      </c>
      <c r="O19" s="34"/>
      <c r="P19" s="34">
        <v>12450357.15</v>
      </c>
      <c r="Q19" s="34"/>
      <c r="R19" s="34">
        <v>12926958.810000001</v>
      </c>
    </row>
    <row r="20" spans="1:18" s="7" customFormat="1" ht="12.75" hidden="1" customHeight="1" x14ac:dyDescent="0.2">
      <c r="A20" s="115" t="s">
        <v>9</v>
      </c>
      <c r="B20" s="116"/>
      <c r="C20" s="116"/>
      <c r="E20" s="260" t="s">
        <v>489</v>
      </c>
      <c r="F20" s="260"/>
      <c r="G20" s="260"/>
      <c r="H20" s="260"/>
      <c r="J20" s="35"/>
      <c r="K20" s="35"/>
      <c r="L20" s="34"/>
      <c r="M20" s="34"/>
      <c r="N20" s="34">
        <f t="shared" ref="N20:N24" si="0">P20-L20</f>
        <v>0</v>
      </c>
      <c r="O20" s="34"/>
      <c r="P20" s="34"/>
      <c r="Q20" s="34"/>
      <c r="R20" s="34"/>
    </row>
    <row r="21" spans="1:18" s="7" customFormat="1" ht="15" customHeight="1" x14ac:dyDescent="0.2">
      <c r="A21" s="75" t="s">
        <v>11</v>
      </c>
      <c r="B21" s="97"/>
      <c r="C21" s="97"/>
      <c r="D21" s="98"/>
      <c r="E21" s="260" t="s">
        <v>313</v>
      </c>
      <c r="F21" s="260"/>
      <c r="G21" s="260"/>
      <c r="H21" s="260"/>
      <c r="J21" s="13">
        <v>681857.39</v>
      </c>
      <c r="K21" s="13"/>
      <c r="L21" s="34">
        <v>324000</v>
      </c>
      <c r="M21" s="34"/>
      <c r="N21" s="34">
        <f t="shared" si="0"/>
        <v>492000</v>
      </c>
      <c r="O21" s="34"/>
      <c r="P21" s="34">
        <v>816000</v>
      </c>
      <c r="Q21" s="34"/>
      <c r="R21" s="34">
        <v>816000</v>
      </c>
    </row>
    <row r="22" spans="1:18" s="7" customFormat="1" ht="15" customHeight="1" x14ac:dyDescent="0.2">
      <c r="A22" s="75" t="s">
        <v>13</v>
      </c>
      <c r="B22" s="97"/>
      <c r="C22" s="97"/>
      <c r="D22" s="98"/>
      <c r="E22" s="260" t="s">
        <v>314</v>
      </c>
      <c r="F22" s="260"/>
      <c r="G22" s="260"/>
      <c r="H22" s="260"/>
      <c r="J22" s="13">
        <v>102000</v>
      </c>
      <c r="K22" s="13"/>
      <c r="L22" s="34">
        <v>51000</v>
      </c>
      <c r="M22" s="34"/>
      <c r="N22" s="34">
        <f t="shared" si="0"/>
        <v>51000</v>
      </c>
      <c r="O22" s="34"/>
      <c r="P22" s="34">
        <v>102000</v>
      </c>
      <c r="Q22" s="34"/>
      <c r="R22" s="34">
        <v>102000</v>
      </c>
    </row>
    <row r="23" spans="1:18" s="7" customFormat="1" ht="15" customHeight="1" x14ac:dyDescent="0.2">
      <c r="A23" s="75" t="s">
        <v>14</v>
      </c>
      <c r="B23" s="97"/>
      <c r="C23" s="97"/>
      <c r="D23" s="98"/>
      <c r="E23" s="260" t="s">
        <v>315</v>
      </c>
      <c r="F23" s="260"/>
      <c r="G23" s="260"/>
      <c r="H23" s="260"/>
      <c r="J23" s="13">
        <v>102000</v>
      </c>
      <c r="K23" s="13"/>
      <c r="L23" s="34">
        <v>51000</v>
      </c>
      <c r="M23" s="34"/>
      <c r="N23" s="34">
        <f t="shared" si="0"/>
        <v>51000</v>
      </c>
      <c r="O23" s="34"/>
      <c r="P23" s="34">
        <v>102000</v>
      </c>
      <c r="Q23" s="34"/>
      <c r="R23" s="34">
        <v>102000</v>
      </c>
    </row>
    <row r="24" spans="1:18" s="7" customFormat="1" ht="15" customHeight="1" x14ac:dyDescent="0.2">
      <c r="A24" s="75" t="s">
        <v>16</v>
      </c>
      <c r="B24" s="97"/>
      <c r="C24" s="97"/>
      <c r="D24" s="98"/>
      <c r="E24" s="260" t="s">
        <v>316</v>
      </c>
      <c r="F24" s="260"/>
      <c r="G24" s="260"/>
      <c r="H24" s="260"/>
      <c r="J24" s="13">
        <v>168000</v>
      </c>
      <c r="K24" s="13"/>
      <c r="L24" s="34">
        <v>162000</v>
      </c>
      <c r="M24" s="34"/>
      <c r="N24" s="34">
        <f t="shared" si="0"/>
        <v>42000</v>
      </c>
      <c r="O24" s="34"/>
      <c r="P24" s="34">
        <v>204000</v>
      </c>
      <c r="Q24" s="34"/>
      <c r="R24" s="34">
        <v>204000</v>
      </c>
    </row>
    <row r="25" spans="1:18" s="7" customFormat="1" ht="12.75" hidden="1" customHeight="1" x14ac:dyDescent="0.2">
      <c r="A25" s="75" t="s">
        <v>140</v>
      </c>
      <c r="B25" s="97"/>
      <c r="C25" s="97"/>
      <c r="D25" s="98"/>
      <c r="E25" s="260" t="s">
        <v>490</v>
      </c>
      <c r="F25" s="260"/>
      <c r="G25" s="260"/>
      <c r="H25" s="260"/>
      <c r="J25" s="13"/>
      <c r="K25" s="13"/>
      <c r="L25" s="34"/>
      <c r="M25" s="34"/>
      <c r="N25" s="34"/>
      <c r="O25" s="34"/>
      <c r="P25" s="34"/>
      <c r="Q25" s="34"/>
      <c r="R25" s="34"/>
    </row>
    <row r="26" spans="1:18" s="7" customFormat="1" ht="12.75" hidden="1" customHeight="1" x14ac:dyDescent="0.2">
      <c r="A26" s="75" t="s">
        <v>142</v>
      </c>
      <c r="B26" s="97"/>
      <c r="C26" s="97"/>
      <c r="E26" s="260" t="s">
        <v>491</v>
      </c>
      <c r="F26" s="260"/>
      <c r="G26" s="260"/>
      <c r="H26" s="260"/>
      <c r="J26" s="13"/>
      <c r="K26" s="13"/>
      <c r="L26" s="34"/>
      <c r="M26" s="34"/>
      <c r="N26" s="34"/>
      <c r="O26" s="34"/>
      <c r="P26" s="34"/>
      <c r="Q26" s="34"/>
      <c r="R26" s="34"/>
    </row>
    <row r="27" spans="1:18" s="7" customFormat="1" ht="12.75" hidden="1" customHeight="1" x14ac:dyDescent="0.2">
      <c r="A27" s="75" t="s">
        <v>143</v>
      </c>
      <c r="B27" s="97"/>
      <c r="C27" s="97"/>
      <c r="D27" s="98"/>
      <c r="E27" s="260" t="s">
        <v>492</v>
      </c>
      <c r="F27" s="260"/>
      <c r="G27" s="260"/>
      <c r="H27" s="260"/>
      <c r="J27" s="13"/>
      <c r="K27" s="13"/>
      <c r="L27" s="34"/>
      <c r="M27" s="34"/>
      <c r="N27" s="34">
        <f t="shared" ref="N27:N43" si="1">P27-L27</f>
        <v>0</v>
      </c>
      <c r="O27" s="34"/>
      <c r="P27" s="34"/>
      <c r="Q27" s="34"/>
      <c r="R27" s="34"/>
    </row>
    <row r="28" spans="1:18" s="7" customFormat="1" ht="12" hidden="1" customHeight="1" x14ac:dyDescent="0.2">
      <c r="A28" s="75" t="s">
        <v>18</v>
      </c>
      <c r="B28" s="97"/>
      <c r="C28" s="97"/>
      <c r="D28" s="98"/>
      <c r="E28" s="260" t="s">
        <v>493</v>
      </c>
      <c r="F28" s="260"/>
      <c r="G28" s="260"/>
      <c r="H28" s="260"/>
      <c r="J28" s="13"/>
      <c r="K28" s="13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2.75" hidden="1" customHeight="1" x14ac:dyDescent="0.2">
      <c r="A29" s="75" t="s">
        <v>21</v>
      </c>
      <c r="B29" s="97"/>
      <c r="C29" s="97"/>
      <c r="D29" s="98"/>
      <c r="E29" s="260" t="s">
        <v>494</v>
      </c>
      <c r="F29" s="260"/>
      <c r="G29" s="260"/>
      <c r="H29" s="260"/>
      <c r="J29" s="13"/>
      <c r="K29" s="13"/>
      <c r="L29" s="34"/>
      <c r="M29" s="34"/>
      <c r="N29" s="34">
        <f t="shared" si="1"/>
        <v>0</v>
      </c>
      <c r="O29" s="34"/>
      <c r="P29" s="34"/>
      <c r="Q29" s="34"/>
      <c r="R29" s="34"/>
    </row>
    <row r="30" spans="1:18" s="7" customFormat="1" ht="15" hidden="1" customHeight="1" x14ac:dyDescent="0.2">
      <c r="A30" s="75" t="s">
        <v>22</v>
      </c>
      <c r="B30" s="97"/>
      <c r="C30" s="97"/>
      <c r="D30" s="98"/>
      <c r="E30" s="260" t="s">
        <v>318</v>
      </c>
      <c r="F30" s="260"/>
      <c r="G30" s="260"/>
      <c r="H30" s="260"/>
      <c r="J30" s="13">
        <v>0</v>
      </c>
      <c r="K30" s="13"/>
      <c r="L30" s="34"/>
      <c r="M30" s="34"/>
      <c r="N30" s="34"/>
      <c r="O30" s="34"/>
      <c r="P30" s="34"/>
      <c r="Q30" s="34"/>
      <c r="R30" s="34"/>
    </row>
    <row r="31" spans="1:18" s="7" customFormat="1" ht="12.75" hidden="1" customHeight="1" x14ac:dyDescent="0.2">
      <c r="A31" s="75" t="s">
        <v>144</v>
      </c>
      <c r="B31" s="97"/>
      <c r="C31" s="97"/>
      <c r="D31" s="98"/>
      <c r="E31" s="260" t="s">
        <v>369</v>
      </c>
      <c r="F31" s="260"/>
      <c r="G31" s="260"/>
      <c r="H31" s="260"/>
      <c r="J31" s="34"/>
      <c r="K31" s="34"/>
      <c r="L31" s="34"/>
      <c r="M31" s="34"/>
      <c r="N31" s="34">
        <f t="shared" si="1"/>
        <v>0</v>
      </c>
      <c r="O31" s="34"/>
      <c r="P31" s="34"/>
      <c r="Q31" s="34"/>
      <c r="R31" s="34"/>
    </row>
    <row r="32" spans="1:18" s="7" customFormat="1" ht="12.75" hidden="1" customHeight="1" x14ac:dyDescent="0.2">
      <c r="A32" s="75" t="s">
        <v>23</v>
      </c>
      <c r="B32" s="97"/>
      <c r="C32" s="97"/>
      <c r="D32" s="98"/>
      <c r="E32" s="260" t="s">
        <v>370</v>
      </c>
      <c r="F32" s="260"/>
      <c r="G32" s="260"/>
      <c r="H32" s="260"/>
      <c r="J32" s="34"/>
      <c r="K32" s="34"/>
      <c r="L32" s="34"/>
      <c r="M32" s="34"/>
      <c r="N32" s="34">
        <f t="shared" si="1"/>
        <v>0</v>
      </c>
      <c r="O32" s="34"/>
      <c r="P32" s="34"/>
      <c r="Q32" s="34"/>
      <c r="R32" s="34"/>
    </row>
    <row r="33" spans="1:18" s="7" customFormat="1" ht="15" customHeight="1" x14ac:dyDescent="0.2">
      <c r="A33" s="75" t="s">
        <v>26</v>
      </c>
      <c r="B33" s="97"/>
      <c r="C33" s="97"/>
      <c r="D33" s="98"/>
      <c r="E33" s="260" t="s">
        <v>320</v>
      </c>
      <c r="F33" s="260"/>
      <c r="G33" s="260"/>
      <c r="H33" s="260"/>
      <c r="J33" s="34">
        <v>786919.7</v>
      </c>
      <c r="K33" s="34"/>
      <c r="L33" s="34"/>
      <c r="M33" s="34"/>
      <c r="N33" s="34">
        <f>P33-L33</f>
        <v>1037802</v>
      </c>
      <c r="O33" s="34"/>
      <c r="P33" s="34">
        <v>1037802</v>
      </c>
      <c r="Q33" s="34"/>
      <c r="R33" s="34">
        <v>1077749</v>
      </c>
    </row>
    <row r="34" spans="1:18" s="7" customFormat="1" ht="15" customHeight="1" x14ac:dyDescent="0.2">
      <c r="A34" s="75" t="s">
        <v>25</v>
      </c>
      <c r="B34" s="97"/>
      <c r="C34" s="97"/>
      <c r="D34" s="98"/>
      <c r="E34" s="260" t="s">
        <v>321</v>
      </c>
      <c r="F34" s="260"/>
      <c r="G34" s="260"/>
      <c r="H34" s="260"/>
      <c r="J34" s="34">
        <v>142500</v>
      </c>
      <c r="K34" s="34"/>
      <c r="L34" s="34"/>
      <c r="M34" s="34"/>
      <c r="N34" s="34">
        <f t="shared" si="1"/>
        <v>170000</v>
      </c>
      <c r="O34" s="34"/>
      <c r="P34" s="34">
        <v>170000</v>
      </c>
      <c r="Q34" s="34"/>
      <c r="R34" s="34">
        <v>170000</v>
      </c>
    </row>
    <row r="35" spans="1:18" s="7" customFormat="1" ht="15" customHeight="1" x14ac:dyDescent="0.2">
      <c r="A35" s="75" t="s">
        <v>139</v>
      </c>
      <c r="B35" s="97"/>
      <c r="C35" s="97"/>
      <c r="D35" s="98"/>
      <c r="E35" s="260" t="s">
        <v>322</v>
      </c>
      <c r="F35" s="260"/>
      <c r="G35" s="260"/>
      <c r="H35" s="260"/>
      <c r="J35" s="13">
        <v>789453</v>
      </c>
      <c r="K35" s="13"/>
      <c r="L35" s="34">
        <v>749704</v>
      </c>
      <c r="M35" s="34"/>
      <c r="N35" s="34">
        <f>P35-L35</f>
        <v>287152</v>
      </c>
      <c r="O35" s="34"/>
      <c r="P35" s="34">
        <v>1036856</v>
      </c>
      <c r="Q35" s="34"/>
      <c r="R35" s="34">
        <v>1077749</v>
      </c>
    </row>
    <row r="36" spans="1:18" s="7" customFormat="1" ht="15" customHeight="1" x14ac:dyDescent="0.2">
      <c r="A36" s="75" t="s">
        <v>248</v>
      </c>
      <c r="B36" s="97"/>
      <c r="C36" s="97"/>
      <c r="D36" s="98"/>
      <c r="E36" s="260" t="s">
        <v>323</v>
      </c>
      <c r="F36" s="260"/>
      <c r="G36" s="260"/>
      <c r="H36" s="260"/>
      <c r="J36" s="34">
        <v>1128181.2</v>
      </c>
      <c r="K36" s="34"/>
      <c r="L36" s="34">
        <v>537953.07999999996</v>
      </c>
      <c r="M36" s="34"/>
      <c r="N36" s="34">
        <f t="shared" si="1"/>
        <v>956089.78000000014</v>
      </c>
      <c r="O36" s="34"/>
      <c r="P36" s="34">
        <v>1494042.86</v>
      </c>
      <c r="Q36" s="34"/>
      <c r="R36" s="34">
        <v>1551958.57</v>
      </c>
    </row>
    <row r="37" spans="1:18" s="7" customFormat="1" ht="15" customHeight="1" x14ac:dyDescent="0.2">
      <c r="A37" s="75" t="s">
        <v>29</v>
      </c>
      <c r="B37" s="97"/>
      <c r="C37" s="97"/>
      <c r="D37" s="98"/>
      <c r="E37" s="260" t="s">
        <v>324</v>
      </c>
      <c r="F37" s="260"/>
      <c r="G37" s="260"/>
      <c r="H37" s="260"/>
      <c r="J37" s="34">
        <v>34300</v>
      </c>
      <c r="K37" s="34"/>
      <c r="L37" s="34">
        <v>16200</v>
      </c>
      <c r="M37" s="34"/>
      <c r="N37" s="34">
        <f t="shared" si="1"/>
        <v>24600</v>
      </c>
      <c r="O37" s="34"/>
      <c r="P37" s="34">
        <v>40800</v>
      </c>
      <c r="Q37" s="34"/>
      <c r="R37" s="34">
        <v>40800</v>
      </c>
    </row>
    <row r="38" spans="1:18" s="7" customFormat="1" ht="15" customHeight="1" x14ac:dyDescent="0.2">
      <c r="A38" s="75" t="s">
        <v>30</v>
      </c>
      <c r="B38" s="97"/>
      <c r="C38" s="97"/>
      <c r="D38" s="98"/>
      <c r="E38" s="260" t="s">
        <v>325</v>
      </c>
      <c r="F38" s="260"/>
      <c r="G38" s="260"/>
      <c r="H38" s="260"/>
      <c r="J38" s="34">
        <v>123903.12</v>
      </c>
      <c r="K38" s="34"/>
      <c r="L38" s="34">
        <v>84372.19</v>
      </c>
      <c r="M38" s="34"/>
      <c r="N38" s="34">
        <f t="shared" si="1"/>
        <v>153617.54999999999</v>
      </c>
      <c r="O38" s="34"/>
      <c r="P38" s="34">
        <v>237989.74</v>
      </c>
      <c r="Q38" s="34"/>
      <c r="R38" s="34">
        <v>280851.84000000003</v>
      </c>
    </row>
    <row r="39" spans="1:18" s="7" customFormat="1" ht="15" customHeight="1" x14ac:dyDescent="0.2">
      <c r="A39" s="75" t="s">
        <v>31</v>
      </c>
      <c r="B39" s="97"/>
      <c r="C39" s="97"/>
      <c r="D39" s="98"/>
      <c r="E39" s="260" t="s">
        <v>326</v>
      </c>
      <c r="F39" s="260"/>
      <c r="G39" s="260"/>
      <c r="H39" s="260"/>
      <c r="J39" s="34">
        <v>34261.24</v>
      </c>
      <c r="K39" s="34"/>
      <c r="L39" s="34">
        <v>16200</v>
      </c>
      <c r="M39" s="34"/>
      <c r="N39" s="34">
        <f t="shared" si="1"/>
        <v>24600</v>
      </c>
      <c r="O39" s="34"/>
      <c r="P39" s="34">
        <v>40800</v>
      </c>
      <c r="Q39" s="34"/>
      <c r="R39" s="34">
        <v>40800</v>
      </c>
    </row>
    <row r="40" spans="1:18" s="7" customFormat="1" ht="12.75" hidden="1" customHeight="1" x14ac:dyDescent="0.2">
      <c r="A40" s="75" t="s">
        <v>146</v>
      </c>
      <c r="B40" s="97"/>
      <c r="C40" s="97"/>
      <c r="D40" s="98"/>
      <c r="E40" s="260" t="s">
        <v>371</v>
      </c>
      <c r="F40" s="260"/>
      <c r="G40" s="260"/>
      <c r="H40" s="260"/>
      <c r="J40" s="34"/>
      <c r="K40" s="34"/>
      <c r="L40" s="34"/>
      <c r="M40" s="34"/>
      <c r="N40" s="34">
        <f t="shared" si="1"/>
        <v>0</v>
      </c>
      <c r="O40" s="34"/>
      <c r="P40" s="34"/>
      <c r="Q40" s="34"/>
      <c r="R40" s="34"/>
    </row>
    <row r="41" spans="1:18" s="7" customFormat="1" ht="12.75" hidden="1" customHeight="1" x14ac:dyDescent="0.2">
      <c r="A41" s="75" t="s">
        <v>147</v>
      </c>
      <c r="B41" s="97"/>
      <c r="C41" s="97"/>
      <c r="D41" s="98"/>
      <c r="E41" s="260" t="s">
        <v>372</v>
      </c>
      <c r="F41" s="260"/>
      <c r="G41" s="260"/>
      <c r="H41" s="260"/>
      <c r="J41" s="34"/>
      <c r="K41" s="34"/>
      <c r="L41" s="34"/>
      <c r="M41" s="34"/>
      <c r="N41" s="34">
        <f t="shared" si="1"/>
        <v>0</v>
      </c>
      <c r="O41" s="34"/>
      <c r="P41" s="34"/>
      <c r="Q41" s="34"/>
      <c r="R41" s="34"/>
    </row>
    <row r="42" spans="1:18" s="7" customFormat="1" ht="15" customHeight="1" x14ac:dyDescent="0.2">
      <c r="A42" s="75" t="s">
        <v>32</v>
      </c>
      <c r="B42" s="97"/>
      <c r="C42" s="97"/>
      <c r="D42" s="98"/>
      <c r="E42" s="260" t="s">
        <v>327</v>
      </c>
      <c r="F42" s="260"/>
      <c r="G42" s="260"/>
      <c r="H42" s="260"/>
      <c r="J42" s="34">
        <v>483482.71</v>
      </c>
      <c r="K42" s="34"/>
      <c r="L42" s="34"/>
      <c r="M42" s="34"/>
      <c r="N42" s="34">
        <f t="shared" si="1"/>
        <v>0</v>
      </c>
      <c r="O42" s="34"/>
      <c r="P42" s="34"/>
      <c r="Q42" s="34"/>
      <c r="R42" s="34"/>
    </row>
    <row r="43" spans="1:18" s="7" customFormat="1" ht="15" customHeight="1" x14ac:dyDescent="0.2">
      <c r="A43" s="75" t="s">
        <v>34</v>
      </c>
      <c r="B43" s="97"/>
      <c r="C43" s="97"/>
      <c r="D43" s="98"/>
      <c r="E43" s="260" t="s">
        <v>328</v>
      </c>
      <c r="F43" s="260"/>
      <c r="G43" s="260"/>
      <c r="H43" s="260"/>
      <c r="J43" s="34">
        <v>410000</v>
      </c>
      <c r="K43" s="34"/>
      <c r="L43" s="34">
        <v>10000</v>
      </c>
      <c r="M43" s="34"/>
      <c r="N43" s="34">
        <f t="shared" si="1"/>
        <v>180000</v>
      </c>
      <c r="O43" s="34"/>
      <c r="P43" s="34">
        <v>190000</v>
      </c>
      <c r="Q43" s="34"/>
      <c r="R43" s="34">
        <v>195000</v>
      </c>
    </row>
    <row r="44" spans="1:18" s="7" customFormat="1" ht="12.75" hidden="1" customHeight="1" x14ac:dyDescent="0.2">
      <c r="A44" s="75" t="s">
        <v>148</v>
      </c>
      <c r="B44" s="97"/>
      <c r="C44" s="97"/>
      <c r="D44" s="98"/>
      <c r="E44" s="98">
        <v>5</v>
      </c>
      <c r="F44" s="99" t="s">
        <v>7</v>
      </c>
      <c r="G44" s="98" t="s">
        <v>28</v>
      </c>
      <c r="H44" s="98" t="s">
        <v>63</v>
      </c>
      <c r="J44" s="34"/>
      <c r="K44" s="34"/>
      <c r="L44" s="34"/>
      <c r="M44" s="34"/>
      <c r="N44" s="34"/>
      <c r="O44" s="34"/>
      <c r="P44" s="34"/>
      <c r="Q44" s="34"/>
      <c r="R44" s="34"/>
    </row>
    <row r="45" spans="1:18" s="7" customFormat="1" ht="12.75" hidden="1" customHeight="1" x14ac:dyDescent="0.2">
      <c r="A45" s="75"/>
      <c r="B45" s="97"/>
      <c r="C45" s="97"/>
      <c r="D45" s="98"/>
      <c r="E45" s="98"/>
      <c r="F45" s="99"/>
      <c r="G45" s="98"/>
      <c r="H45" s="98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7" customFormat="1" ht="12.75" hidden="1" customHeight="1" x14ac:dyDescent="0.2">
      <c r="A46" s="75" t="s">
        <v>837</v>
      </c>
      <c r="B46" s="97"/>
      <c r="C46" s="97"/>
      <c r="D46" s="98"/>
      <c r="E46" s="98"/>
      <c r="F46" s="99"/>
      <c r="G46" s="98"/>
      <c r="H46" s="98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2.75" hidden="1" customHeight="1" x14ac:dyDescent="0.2">
      <c r="A47" s="75" t="s">
        <v>6</v>
      </c>
      <c r="B47" s="97"/>
      <c r="C47" s="97"/>
      <c r="D47" s="98"/>
      <c r="E47" s="243" t="s">
        <v>312</v>
      </c>
      <c r="F47" s="243"/>
      <c r="G47" s="243"/>
      <c r="H47" s="243"/>
      <c r="J47" s="34"/>
      <c r="K47" s="34"/>
      <c r="L47" s="34"/>
      <c r="M47" s="34"/>
      <c r="N47" s="34">
        <f>P47-L47</f>
        <v>0</v>
      </c>
      <c r="O47" s="34"/>
      <c r="P47" s="34"/>
      <c r="Q47" s="34"/>
      <c r="R47" s="34"/>
    </row>
    <row r="48" spans="1:18" s="7" customFormat="1" ht="12.75" hidden="1" customHeight="1" x14ac:dyDescent="0.2">
      <c r="A48" s="75" t="s">
        <v>139</v>
      </c>
      <c r="B48" s="97"/>
      <c r="C48" s="97"/>
      <c r="D48" s="98"/>
      <c r="E48" s="243" t="s">
        <v>322</v>
      </c>
      <c r="F48" s="243"/>
      <c r="G48" s="243"/>
      <c r="H48" s="243"/>
      <c r="J48" s="34"/>
      <c r="K48" s="34"/>
      <c r="L48" s="34"/>
      <c r="M48" s="34"/>
      <c r="N48" s="34">
        <f>P48-L48</f>
        <v>0</v>
      </c>
      <c r="O48" s="34"/>
      <c r="P48" s="34"/>
      <c r="Q48" s="34"/>
      <c r="R48" s="34"/>
    </row>
    <row r="49" spans="1:18" s="7" customFormat="1" ht="12.75" hidden="1" customHeight="1" x14ac:dyDescent="0.2">
      <c r="A49" s="75" t="s">
        <v>26</v>
      </c>
      <c r="B49" s="97"/>
      <c r="C49" s="97"/>
      <c r="D49" s="98"/>
      <c r="E49" s="243" t="s">
        <v>320</v>
      </c>
      <c r="F49" s="243"/>
      <c r="G49" s="243"/>
      <c r="H49" s="243"/>
      <c r="J49" s="34"/>
      <c r="K49" s="34"/>
      <c r="L49" s="34"/>
      <c r="M49" s="34"/>
      <c r="N49" s="34">
        <f>P49-L49</f>
        <v>0</v>
      </c>
      <c r="O49" s="34"/>
      <c r="P49" s="34"/>
      <c r="Q49" s="34"/>
      <c r="R49" s="34"/>
    </row>
    <row r="50" spans="1:18" s="7" customFormat="1" ht="12.75" hidden="1" customHeight="1" x14ac:dyDescent="0.2">
      <c r="A50" s="75" t="s">
        <v>248</v>
      </c>
      <c r="B50" s="97"/>
      <c r="C50" s="97"/>
      <c r="D50" s="98"/>
      <c r="E50" s="243" t="s">
        <v>323</v>
      </c>
      <c r="F50" s="243"/>
      <c r="G50" s="243"/>
      <c r="H50" s="243"/>
      <c r="J50" s="34"/>
      <c r="K50" s="34"/>
      <c r="L50" s="34"/>
      <c r="M50" s="34"/>
      <c r="N50" s="34">
        <f>P50-L50</f>
        <v>0</v>
      </c>
      <c r="O50" s="34"/>
      <c r="P50" s="34"/>
      <c r="Q50" s="34"/>
      <c r="R50" s="34"/>
    </row>
    <row r="51" spans="1:18" s="7" customFormat="1" ht="12.75" hidden="1" customHeight="1" x14ac:dyDescent="0.2">
      <c r="A51" s="75"/>
      <c r="B51" s="97"/>
      <c r="C51" s="97"/>
      <c r="D51" s="98"/>
      <c r="E51" s="98"/>
      <c r="F51" s="99"/>
      <c r="G51" s="98"/>
      <c r="H51" s="98"/>
      <c r="J51" s="34"/>
      <c r="K51" s="34"/>
      <c r="L51" s="34"/>
      <c r="M51" s="34"/>
      <c r="N51" s="34"/>
      <c r="O51" s="34"/>
      <c r="P51" s="34"/>
      <c r="Q51" s="34"/>
      <c r="R51" s="34"/>
    </row>
    <row r="52" spans="1:18" s="7" customFormat="1" ht="18.95" customHeight="1" x14ac:dyDescent="0.2">
      <c r="A52" s="58" t="s">
        <v>35</v>
      </c>
      <c r="B52" s="24"/>
      <c r="C52" s="24"/>
      <c r="J52" s="136">
        <f>SUM(J19:J51)</f>
        <v>14389774.059999999</v>
      </c>
      <c r="K52" s="137"/>
      <c r="L52" s="136">
        <f>SUM(L19:L51)</f>
        <v>6485371.5900000008</v>
      </c>
      <c r="M52" s="34"/>
      <c r="N52" s="136">
        <f>SUM(N19:N51)</f>
        <v>11437276.16</v>
      </c>
      <c r="O52" s="34"/>
      <c r="P52" s="136">
        <f>SUM(P19:P51)</f>
        <v>17922647.75</v>
      </c>
      <c r="Q52" s="34"/>
      <c r="R52" s="136">
        <f>SUM(R19:R51)</f>
        <v>18585867.219999999</v>
      </c>
    </row>
    <row r="53" spans="1:18" s="7" customFormat="1" ht="6" customHeight="1" x14ac:dyDescent="0.2">
      <c r="A53" s="17"/>
      <c r="B53" s="17"/>
      <c r="C53" s="17"/>
      <c r="J53" s="137"/>
      <c r="K53" s="137"/>
      <c r="L53" s="34"/>
      <c r="M53" s="34"/>
      <c r="N53" s="34"/>
      <c r="O53" s="34"/>
      <c r="P53" s="34"/>
      <c r="Q53" s="34"/>
      <c r="R53" s="34"/>
    </row>
    <row r="54" spans="1:18" s="7" customFormat="1" ht="18" customHeight="1" x14ac:dyDescent="0.2">
      <c r="A54" s="62" t="s">
        <v>187</v>
      </c>
      <c r="B54" s="12"/>
      <c r="C54" s="12"/>
      <c r="J54" s="34"/>
      <c r="K54" s="34"/>
      <c r="L54" s="34"/>
      <c r="M54" s="34"/>
      <c r="N54" s="34"/>
      <c r="O54" s="34"/>
      <c r="P54" s="34"/>
      <c r="Q54" s="34"/>
      <c r="R54" s="34"/>
    </row>
    <row r="55" spans="1:18" s="7" customFormat="1" ht="6" customHeight="1" x14ac:dyDescent="0.2">
      <c r="A55" s="62"/>
      <c r="B55" s="12"/>
      <c r="C55" s="12"/>
      <c r="J55" s="34"/>
      <c r="K55" s="34"/>
      <c r="L55" s="34"/>
      <c r="M55" s="34"/>
      <c r="N55" s="34"/>
      <c r="O55" s="34"/>
      <c r="P55" s="34"/>
      <c r="Q55" s="34"/>
      <c r="R55" s="34"/>
    </row>
    <row r="56" spans="1:18" s="7" customFormat="1" ht="15" customHeight="1" x14ac:dyDescent="0.2">
      <c r="A56" s="75" t="s">
        <v>36</v>
      </c>
      <c r="B56" s="97"/>
      <c r="C56" s="97"/>
      <c r="D56" s="98"/>
      <c r="E56" s="260" t="s">
        <v>329</v>
      </c>
      <c r="F56" s="260"/>
      <c r="G56" s="260"/>
      <c r="H56" s="260"/>
      <c r="J56" s="34">
        <v>5440</v>
      </c>
      <c r="K56" s="34"/>
      <c r="L56" s="34">
        <v>2720</v>
      </c>
      <c r="M56" s="34"/>
      <c r="N56" s="34">
        <f t="shared" ref="N56:N81" si="2">P56-L56</f>
        <v>56080</v>
      </c>
      <c r="O56" s="34"/>
      <c r="P56" s="34">
        <v>58800</v>
      </c>
      <c r="Q56" s="34"/>
      <c r="R56" s="34">
        <v>42000</v>
      </c>
    </row>
    <row r="57" spans="1:18" s="7" customFormat="1" ht="12.75" hidden="1" customHeight="1" x14ac:dyDescent="0.2">
      <c r="A57" s="75" t="s">
        <v>37</v>
      </c>
      <c r="B57" s="97"/>
      <c r="C57" s="97"/>
      <c r="E57" s="260" t="s">
        <v>477</v>
      </c>
      <c r="F57" s="260"/>
      <c r="G57" s="260"/>
      <c r="H57" s="260"/>
      <c r="J57" s="34"/>
      <c r="K57" s="34"/>
      <c r="L57" s="34"/>
      <c r="M57" s="34"/>
      <c r="N57" s="34">
        <f t="shared" si="2"/>
        <v>0</v>
      </c>
      <c r="O57" s="34"/>
      <c r="P57" s="34"/>
      <c r="Q57" s="34"/>
      <c r="R57" s="34"/>
    </row>
    <row r="58" spans="1:18" s="7" customFormat="1" ht="15" customHeight="1" x14ac:dyDescent="0.2">
      <c r="A58" s="75" t="s">
        <v>38</v>
      </c>
      <c r="B58" s="97"/>
      <c r="C58" s="97"/>
      <c r="E58" s="260" t="s">
        <v>331</v>
      </c>
      <c r="F58" s="260"/>
      <c r="G58" s="260"/>
      <c r="H58" s="260"/>
      <c r="J58" s="34">
        <v>57055</v>
      </c>
      <c r="K58" s="34"/>
      <c r="L58" s="34">
        <v>27181.82</v>
      </c>
      <c r="M58" s="34"/>
      <c r="N58" s="34">
        <f t="shared" si="2"/>
        <v>2826818.18</v>
      </c>
      <c r="O58" s="34"/>
      <c r="P58" s="34">
        <v>2854000</v>
      </c>
      <c r="Q58" s="34"/>
      <c r="R58" s="34">
        <v>3204400</v>
      </c>
    </row>
    <row r="59" spans="1:18" s="7" customFormat="1" ht="12.75" hidden="1" customHeight="1" x14ac:dyDescent="0.2">
      <c r="A59" s="75" t="s">
        <v>141</v>
      </c>
      <c r="B59" s="97"/>
      <c r="C59" s="97"/>
      <c r="D59" s="98"/>
      <c r="E59" s="260" t="s">
        <v>373</v>
      </c>
      <c r="F59" s="260"/>
      <c r="G59" s="260"/>
      <c r="H59" s="260"/>
      <c r="J59" s="34"/>
      <c r="K59" s="34"/>
      <c r="L59" s="34"/>
      <c r="M59" s="34"/>
      <c r="N59" s="34">
        <f t="shared" si="2"/>
        <v>0</v>
      </c>
      <c r="O59" s="34"/>
      <c r="P59" s="34"/>
      <c r="Q59" s="34"/>
      <c r="R59" s="34"/>
    </row>
    <row r="60" spans="1:18" s="7" customFormat="1" ht="12.75" hidden="1" customHeight="1" x14ac:dyDescent="0.2">
      <c r="A60" s="75" t="s">
        <v>40</v>
      </c>
      <c r="B60" s="97"/>
      <c r="C60" s="97"/>
      <c r="D60" s="98"/>
      <c r="E60" s="260" t="s">
        <v>374</v>
      </c>
      <c r="F60" s="260"/>
      <c r="G60" s="260"/>
      <c r="H60" s="260"/>
      <c r="J60" s="34"/>
      <c r="K60" s="34"/>
      <c r="L60" s="34"/>
      <c r="M60" s="34"/>
      <c r="N60" s="34">
        <f t="shared" si="2"/>
        <v>0</v>
      </c>
      <c r="O60" s="34"/>
      <c r="P60" s="34"/>
      <c r="Q60" s="34"/>
      <c r="R60" s="34"/>
    </row>
    <row r="61" spans="1:18" s="7" customFormat="1" ht="12.75" hidden="1" customHeight="1" x14ac:dyDescent="0.2">
      <c r="A61" s="75" t="s">
        <v>41</v>
      </c>
      <c r="B61" s="97"/>
      <c r="C61" s="97"/>
      <c r="D61" s="98"/>
      <c r="E61" s="260" t="s">
        <v>375</v>
      </c>
      <c r="F61" s="260"/>
      <c r="G61" s="260"/>
      <c r="H61" s="260"/>
      <c r="J61" s="34"/>
      <c r="K61" s="34"/>
      <c r="L61" s="34"/>
      <c r="M61" s="34"/>
      <c r="N61" s="34">
        <f t="shared" si="2"/>
        <v>0</v>
      </c>
      <c r="O61" s="34"/>
      <c r="P61" s="34"/>
      <c r="Q61" s="34"/>
      <c r="R61" s="34"/>
    </row>
    <row r="62" spans="1:18" s="7" customFormat="1" ht="12.75" hidden="1" customHeight="1" x14ac:dyDescent="0.2">
      <c r="A62" s="75" t="s">
        <v>42</v>
      </c>
      <c r="B62" s="97"/>
      <c r="C62" s="97"/>
      <c r="D62" s="98"/>
      <c r="E62" s="260" t="s">
        <v>376</v>
      </c>
      <c r="F62" s="260"/>
      <c r="G62" s="260"/>
      <c r="H62" s="260"/>
      <c r="J62" s="34"/>
      <c r="K62" s="34"/>
      <c r="L62" s="34"/>
      <c r="M62" s="34"/>
      <c r="N62" s="34">
        <f t="shared" si="2"/>
        <v>0</v>
      </c>
      <c r="O62" s="34"/>
      <c r="P62" s="34"/>
      <c r="Q62" s="34"/>
      <c r="R62" s="34"/>
    </row>
    <row r="63" spans="1:18" s="7" customFormat="1" ht="12.75" hidden="1" customHeight="1" x14ac:dyDescent="0.2">
      <c r="A63" s="75" t="s">
        <v>87</v>
      </c>
      <c r="B63" s="97"/>
      <c r="C63" s="97"/>
      <c r="E63" s="260" t="s">
        <v>377</v>
      </c>
      <c r="F63" s="260"/>
      <c r="G63" s="260"/>
      <c r="H63" s="260"/>
      <c r="J63" s="34"/>
      <c r="K63" s="34"/>
      <c r="L63" s="34"/>
      <c r="M63" s="34"/>
      <c r="N63" s="34">
        <f t="shared" si="2"/>
        <v>0</v>
      </c>
      <c r="O63" s="34"/>
      <c r="P63" s="34"/>
      <c r="Q63" s="34"/>
      <c r="R63" s="34"/>
    </row>
    <row r="64" spans="1:18" s="7" customFormat="1" ht="12.75" hidden="1" customHeight="1" x14ac:dyDescent="0.2">
      <c r="A64" s="75" t="s">
        <v>149</v>
      </c>
      <c r="B64" s="97"/>
      <c r="C64" s="97"/>
      <c r="D64" s="98"/>
      <c r="E64" s="260" t="s">
        <v>378</v>
      </c>
      <c r="F64" s="260"/>
      <c r="G64" s="260"/>
      <c r="H64" s="260"/>
      <c r="J64" s="35"/>
      <c r="K64" s="35"/>
      <c r="L64" s="34"/>
      <c r="M64" s="34"/>
      <c r="N64" s="34">
        <f t="shared" si="2"/>
        <v>0</v>
      </c>
      <c r="O64" s="34"/>
      <c r="P64" s="34"/>
      <c r="Q64" s="34"/>
      <c r="R64" s="34"/>
    </row>
    <row r="65" spans="1:18" s="7" customFormat="1" ht="12.75" hidden="1" customHeight="1" x14ac:dyDescent="0.2">
      <c r="A65" s="75" t="s">
        <v>150</v>
      </c>
      <c r="B65" s="97"/>
      <c r="C65" s="97"/>
      <c r="D65" s="98"/>
      <c r="E65" s="260" t="s">
        <v>379</v>
      </c>
      <c r="F65" s="260"/>
      <c r="G65" s="260"/>
      <c r="H65" s="260"/>
      <c r="J65" s="35"/>
      <c r="K65" s="35"/>
      <c r="L65" s="34"/>
      <c r="M65" s="34"/>
      <c r="N65" s="34">
        <f t="shared" si="2"/>
        <v>0</v>
      </c>
      <c r="O65" s="34"/>
      <c r="P65" s="34"/>
      <c r="Q65" s="34"/>
      <c r="R65" s="34"/>
    </row>
    <row r="66" spans="1:18" s="7" customFormat="1" ht="12.75" hidden="1" customHeight="1" x14ac:dyDescent="0.2">
      <c r="A66" s="75" t="s">
        <v>43</v>
      </c>
      <c r="B66" s="97"/>
      <c r="C66" s="97"/>
      <c r="D66" s="98"/>
      <c r="E66" s="260" t="s">
        <v>478</v>
      </c>
      <c r="F66" s="260"/>
      <c r="G66" s="260"/>
      <c r="H66" s="260"/>
      <c r="J66" s="35"/>
      <c r="K66" s="35"/>
      <c r="L66" s="34"/>
      <c r="M66" s="34"/>
      <c r="N66" s="34">
        <f t="shared" si="2"/>
        <v>0</v>
      </c>
      <c r="O66" s="34"/>
      <c r="P66" s="34"/>
      <c r="Q66" s="34"/>
      <c r="R66" s="34"/>
    </row>
    <row r="67" spans="1:18" s="7" customFormat="1" ht="12.75" hidden="1" customHeight="1" x14ac:dyDescent="0.2">
      <c r="A67" s="75" t="s">
        <v>151</v>
      </c>
      <c r="B67" s="97"/>
      <c r="C67" s="97"/>
      <c r="D67" s="98"/>
      <c r="E67" s="260" t="s">
        <v>495</v>
      </c>
      <c r="F67" s="260"/>
      <c r="G67" s="260"/>
      <c r="H67" s="260"/>
      <c r="J67" s="34"/>
      <c r="K67" s="34"/>
      <c r="L67" s="34"/>
      <c r="M67" s="34"/>
      <c r="N67" s="34">
        <f t="shared" si="2"/>
        <v>0</v>
      </c>
      <c r="O67" s="34"/>
      <c r="P67" s="34"/>
      <c r="Q67" s="34"/>
      <c r="R67" s="34"/>
    </row>
    <row r="68" spans="1:18" s="7" customFormat="1" ht="12.75" hidden="1" customHeight="1" x14ac:dyDescent="0.2">
      <c r="A68" s="75" t="s">
        <v>152</v>
      </c>
      <c r="B68" s="97"/>
      <c r="C68" s="97"/>
      <c r="D68" s="98"/>
      <c r="E68" s="260" t="s">
        <v>332</v>
      </c>
      <c r="F68" s="260"/>
      <c r="G68" s="260"/>
      <c r="H68" s="260"/>
      <c r="J68" s="34"/>
      <c r="K68" s="34"/>
      <c r="L68" s="34"/>
      <c r="M68" s="34"/>
      <c r="N68" s="34">
        <f t="shared" si="2"/>
        <v>0</v>
      </c>
      <c r="O68" s="34"/>
      <c r="P68" s="34"/>
      <c r="Q68" s="34"/>
      <c r="R68" s="34"/>
    </row>
    <row r="69" spans="1:18" s="7" customFormat="1" ht="12.75" hidden="1" customHeight="1" x14ac:dyDescent="0.2">
      <c r="A69" s="75" t="s">
        <v>45</v>
      </c>
      <c r="B69" s="97"/>
      <c r="C69" s="97"/>
      <c r="D69" s="98"/>
      <c r="E69" s="260" t="s">
        <v>496</v>
      </c>
      <c r="F69" s="260"/>
      <c r="G69" s="260"/>
      <c r="H69" s="260"/>
      <c r="J69" s="34"/>
      <c r="K69" s="34"/>
      <c r="L69" s="34"/>
      <c r="M69" s="34"/>
      <c r="N69" s="34">
        <f t="shared" si="2"/>
        <v>0</v>
      </c>
      <c r="O69" s="34"/>
      <c r="P69" s="34"/>
      <c r="Q69" s="34"/>
      <c r="R69" s="34"/>
    </row>
    <row r="70" spans="1:18" s="7" customFormat="1" ht="12.75" hidden="1" customHeight="1" x14ac:dyDescent="0.2">
      <c r="A70" s="75" t="s">
        <v>153</v>
      </c>
      <c r="B70" s="97"/>
      <c r="C70" s="97"/>
      <c r="E70" s="260" t="s">
        <v>497</v>
      </c>
      <c r="F70" s="260"/>
      <c r="G70" s="260"/>
      <c r="H70" s="260"/>
      <c r="J70" s="34"/>
      <c r="K70" s="34"/>
      <c r="L70" s="34"/>
      <c r="M70" s="34"/>
      <c r="N70" s="34">
        <f t="shared" si="2"/>
        <v>0</v>
      </c>
      <c r="O70" s="34"/>
      <c r="P70" s="34"/>
      <c r="Q70" s="34"/>
      <c r="R70" s="34"/>
    </row>
    <row r="71" spans="1:18" s="7" customFormat="1" ht="12.75" hidden="1" customHeight="1" x14ac:dyDescent="0.2">
      <c r="A71" s="75" t="s">
        <v>50</v>
      </c>
      <c r="B71" s="97"/>
      <c r="C71" s="97"/>
      <c r="D71" s="98"/>
      <c r="E71" s="260" t="s">
        <v>498</v>
      </c>
      <c r="F71" s="260"/>
      <c r="G71" s="260"/>
      <c r="H71" s="260"/>
      <c r="J71" s="34"/>
      <c r="K71" s="34"/>
      <c r="L71" s="34"/>
      <c r="M71" s="34"/>
      <c r="N71" s="34">
        <f t="shared" si="2"/>
        <v>0</v>
      </c>
      <c r="O71" s="34"/>
      <c r="P71" s="34"/>
      <c r="Q71" s="34"/>
      <c r="R71" s="34"/>
    </row>
    <row r="72" spans="1:18" s="7" customFormat="1" ht="15" customHeight="1" x14ac:dyDescent="0.2">
      <c r="A72" s="75" t="s">
        <v>47</v>
      </c>
      <c r="B72" s="97"/>
      <c r="C72" s="97"/>
      <c r="E72" s="260" t="s">
        <v>337</v>
      </c>
      <c r="F72" s="260"/>
      <c r="G72" s="260"/>
      <c r="H72" s="260"/>
      <c r="J72" s="34">
        <v>20735</v>
      </c>
      <c r="K72" s="34"/>
      <c r="L72" s="34">
        <v>18900</v>
      </c>
      <c r="M72" s="34"/>
      <c r="N72" s="34">
        <f t="shared" si="2"/>
        <v>437240</v>
      </c>
      <c r="O72" s="34"/>
      <c r="P72" s="34">
        <v>456140</v>
      </c>
      <c r="Q72" s="34"/>
      <c r="R72" s="34">
        <v>359640</v>
      </c>
    </row>
    <row r="73" spans="1:18" s="7" customFormat="1" ht="12.75" hidden="1" customHeight="1" x14ac:dyDescent="0.2">
      <c r="A73" s="75" t="s">
        <v>49</v>
      </c>
      <c r="B73" s="97"/>
      <c r="C73" s="97"/>
      <c r="D73" s="98"/>
      <c r="E73" s="260" t="s">
        <v>385</v>
      </c>
      <c r="F73" s="260"/>
      <c r="G73" s="260"/>
      <c r="H73" s="260"/>
      <c r="J73" s="34"/>
      <c r="K73" s="34"/>
      <c r="L73" s="34"/>
      <c r="M73" s="34"/>
      <c r="N73" s="34">
        <f t="shared" si="2"/>
        <v>0</v>
      </c>
      <c r="O73" s="34"/>
      <c r="P73" s="34"/>
      <c r="Q73" s="34"/>
      <c r="R73" s="34"/>
    </row>
    <row r="74" spans="1:18" s="7" customFormat="1" ht="12.75" hidden="1" customHeight="1" x14ac:dyDescent="0.2">
      <c r="A74" s="75" t="s">
        <v>51</v>
      </c>
      <c r="B74" s="97"/>
      <c r="C74" s="97"/>
      <c r="D74" s="98"/>
      <c r="E74" s="260" t="s">
        <v>386</v>
      </c>
      <c r="F74" s="260"/>
      <c r="G74" s="260"/>
      <c r="H74" s="260"/>
      <c r="J74" s="34"/>
      <c r="K74" s="34"/>
      <c r="L74" s="34"/>
      <c r="M74" s="34"/>
      <c r="N74" s="34">
        <f t="shared" si="2"/>
        <v>0</v>
      </c>
      <c r="O74" s="34"/>
      <c r="P74" s="34"/>
      <c r="Q74" s="34"/>
      <c r="R74" s="34"/>
    </row>
    <row r="75" spans="1:18" s="7" customFormat="1" ht="12.75" hidden="1" customHeight="1" x14ac:dyDescent="0.2">
      <c r="A75" s="75" t="s">
        <v>47</v>
      </c>
      <c r="B75" s="97"/>
      <c r="C75" s="97"/>
      <c r="D75" s="98"/>
      <c r="E75" s="260" t="s">
        <v>387</v>
      </c>
      <c r="F75" s="260"/>
      <c r="G75" s="260"/>
      <c r="H75" s="260"/>
      <c r="J75" s="34"/>
      <c r="K75" s="34"/>
      <c r="L75" s="34"/>
      <c r="M75" s="34"/>
      <c r="N75" s="34">
        <f t="shared" si="2"/>
        <v>0</v>
      </c>
      <c r="O75" s="34"/>
      <c r="P75" s="34"/>
      <c r="Q75" s="34"/>
      <c r="R75" s="34"/>
    </row>
    <row r="76" spans="1:18" s="7" customFormat="1" ht="12.75" hidden="1" customHeight="1" x14ac:dyDescent="0.2">
      <c r="A76" s="75" t="s">
        <v>52</v>
      </c>
      <c r="B76" s="97"/>
      <c r="C76" s="97"/>
      <c r="E76" s="260" t="s">
        <v>388</v>
      </c>
      <c r="F76" s="260"/>
      <c r="G76" s="260"/>
      <c r="H76" s="260"/>
      <c r="J76" s="34"/>
      <c r="K76" s="34"/>
      <c r="L76" s="34"/>
      <c r="M76" s="34"/>
      <c r="N76" s="34">
        <f t="shared" si="2"/>
        <v>0</v>
      </c>
      <c r="O76" s="34"/>
      <c r="P76" s="34"/>
      <c r="Q76" s="34"/>
      <c r="R76" s="34"/>
    </row>
    <row r="77" spans="1:18" s="7" customFormat="1" ht="12.75" hidden="1" customHeight="1" x14ac:dyDescent="0.2">
      <c r="A77" s="75" t="s">
        <v>54</v>
      </c>
      <c r="B77" s="97"/>
      <c r="C77" s="97"/>
      <c r="E77" s="260" t="s">
        <v>499</v>
      </c>
      <c r="F77" s="260"/>
      <c r="G77" s="260"/>
      <c r="H77" s="260"/>
      <c r="J77" s="34"/>
      <c r="K77" s="34"/>
      <c r="L77" s="34"/>
      <c r="M77" s="34"/>
      <c r="N77" s="34">
        <f t="shared" si="2"/>
        <v>0</v>
      </c>
      <c r="O77" s="34"/>
      <c r="P77" s="34"/>
      <c r="Q77" s="34"/>
      <c r="R77" s="34"/>
    </row>
    <row r="78" spans="1:18" s="7" customFormat="1" ht="12.75" hidden="1" customHeight="1" x14ac:dyDescent="0.2">
      <c r="A78" s="75" t="s">
        <v>55</v>
      </c>
      <c r="B78" s="97"/>
      <c r="C78" s="97"/>
      <c r="E78" s="260" t="s">
        <v>500</v>
      </c>
      <c r="F78" s="260"/>
      <c r="G78" s="260"/>
      <c r="H78" s="260"/>
      <c r="J78" s="34"/>
      <c r="K78" s="34"/>
      <c r="L78" s="34"/>
      <c r="M78" s="34"/>
      <c r="N78" s="34">
        <f t="shared" si="2"/>
        <v>0</v>
      </c>
      <c r="O78" s="34"/>
      <c r="P78" s="34"/>
      <c r="Q78" s="34"/>
      <c r="R78" s="34"/>
    </row>
    <row r="79" spans="1:18" s="7" customFormat="1" ht="12.75" hidden="1" customHeight="1" x14ac:dyDescent="0.2">
      <c r="A79" s="75" t="s">
        <v>56</v>
      </c>
      <c r="B79" s="97"/>
      <c r="C79" s="97"/>
      <c r="E79" s="260" t="s">
        <v>501</v>
      </c>
      <c r="F79" s="260"/>
      <c r="G79" s="260"/>
      <c r="H79" s="260"/>
      <c r="J79" s="34"/>
      <c r="K79" s="34"/>
      <c r="L79" s="34"/>
      <c r="M79" s="34"/>
      <c r="N79" s="34">
        <f t="shared" si="2"/>
        <v>0</v>
      </c>
      <c r="O79" s="34"/>
      <c r="P79" s="34"/>
      <c r="Q79" s="34"/>
      <c r="R79" s="34"/>
    </row>
    <row r="80" spans="1:18" s="7" customFormat="1" ht="12.75" hidden="1" customHeight="1" x14ac:dyDescent="0.2">
      <c r="A80" s="75" t="s">
        <v>57</v>
      </c>
      <c r="B80" s="97"/>
      <c r="C80" s="97"/>
      <c r="E80" s="260" t="s">
        <v>502</v>
      </c>
      <c r="F80" s="260"/>
      <c r="G80" s="260"/>
      <c r="H80" s="260"/>
      <c r="J80" s="34"/>
      <c r="K80" s="34"/>
      <c r="L80" s="34"/>
      <c r="M80" s="34"/>
      <c r="N80" s="34">
        <f t="shared" si="2"/>
        <v>0</v>
      </c>
      <c r="O80" s="34"/>
      <c r="P80" s="34"/>
      <c r="Q80" s="34"/>
      <c r="R80" s="34"/>
    </row>
    <row r="81" spans="1:18" s="7" customFormat="1" ht="15" customHeight="1" x14ac:dyDescent="0.2">
      <c r="A81" s="75" t="s">
        <v>65</v>
      </c>
      <c r="B81" s="97"/>
      <c r="C81" s="97"/>
      <c r="E81" s="260" t="s">
        <v>342</v>
      </c>
      <c r="F81" s="260"/>
      <c r="G81" s="260"/>
      <c r="H81" s="260"/>
      <c r="J81" s="34">
        <v>5000</v>
      </c>
      <c r="K81" s="34"/>
      <c r="L81" s="34"/>
      <c r="M81" s="34"/>
      <c r="N81" s="34">
        <f t="shared" si="2"/>
        <v>390700</v>
      </c>
      <c r="O81" s="34"/>
      <c r="P81" s="34">
        <v>390700</v>
      </c>
      <c r="Q81" s="34"/>
      <c r="R81" s="34">
        <v>320000</v>
      </c>
    </row>
    <row r="82" spans="1:18" s="7" customFormat="1" ht="12.75" hidden="1" customHeight="1" x14ac:dyDescent="0.2">
      <c r="A82" s="75" t="s">
        <v>60</v>
      </c>
      <c r="B82" s="97"/>
      <c r="C82" s="97"/>
      <c r="E82" s="260" t="s">
        <v>503</v>
      </c>
      <c r="F82" s="260"/>
      <c r="G82" s="260"/>
      <c r="H82" s="260"/>
      <c r="J82" s="34"/>
      <c r="K82" s="34"/>
      <c r="L82" s="34"/>
      <c r="M82" s="34"/>
      <c r="N82" s="34"/>
      <c r="O82" s="34"/>
      <c r="P82" s="34"/>
      <c r="Q82" s="34"/>
      <c r="R82" s="34"/>
    </row>
    <row r="83" spans="1:18" s="7" customFormat="1" ht="12.75" hidden="1" customHeight="1" x14ac:dyDescent="0.2">
      <c r="A83" s="75" t="s">
        <v>61</v>
      </c>
      <c r="B83" s="97"/>
      <c r="C83" s="97"/>
      <c r="E83" s="260" t="s">
        <v>504</v>
      </c>
      <c r="F83" s="260"/>
      <c r="G83" s="260"/>
      <c r="H83" s="260"/>
      <c r="J83" s="34"/>
      <c r="K83" s="34"/>
      <c r="L83" s="34"/>
      <c r="M83" s="34"/>
      <c r="N83" s="34"/>
      <c r="O83" s="34"/>
      <c r="P83" s="34"/>
      <c r="Q83" s="34"/>
      <c r="R83" s="34"/>
    </row>
    <row r="84" spans="1:18" s="7" customFormat="1" ht="12.75" hidden="1" customHeight="1" x14ac:dyDescent="0.2">
      <c r="A84" s="75" t="s">
        <v>62</v>
      </c>
      <c r="B84" s="97"/>
      <c r="C84" s="97"/>
      <c r="E84" s="260" t="s">
        <v>505</v>
      </c>
      <c r="F84" s="260"/>
      <c r="G84" s="260"/>
      <c r="H84" s="260"/>
      <c r="J84" s="34"/>
      <c r="K84" s="34"/>
      <c r="L84" s="34"/>
      <c r="M84" s="34"/>
      <c r="N84" s="34"/>
      <c r="O84" s="34"/>
      <c r="P84" s="34"/>
      <c r="Q84" s="34"/>
      <c r="R84" s="34"/>
    </row>
    <row r="85" spans="1:18" s="7" customFormat="1" ht="12.75" hidden="1" customHeight="1" x14ac:dyDescent="0.2">
      <c r="A85" s="75" t="s">
        <v>154</v>
      </c>
      <c r="B85" s="97"/>
      <c r="C85" s="97"/>
      <c r="E85" s="260" t="s">
        <v>506</v>
      </c>
      <c r="F85" s="260"/>
      <c r="G85" s="260"/>
      <c r="H85" s="260"/>
      <c r="J85" s="34"/>
      <c r="K85" s="34"/>
      <c r="L85" s="34"/>
      <c r="M85" s="34"/>
      <c r="N85" s="34"/>
      <c r="O85" s="34"/>
      <c r="P85" s="34"/>
      <c r="Q85" s="34"/>
      <c r="R85" s="34"/>
    </row>
    <row r="86" spans="1:18" s="7" customFormat="1" ht="12.75" hidden="1" customHeight="1" x14ac:dyDescent="0.2">
      <c r="A86" s="75" t="s">
        <v>155</v>
      </c>
      <c r="B86" s="97"/>
      <c r="C86" s="97"/>
      <c r="E86" s="260" t="s">
        <v>507</v>
      </c>
      <c r="F86" s="260"/>
      <c r="G86" s="260"/>
      <c r="H86" s="260"/>
      <c r="J86" s="34"/>
      <c r="K86" s="34"/>
      <c r="L86" s="34"/>
      <c r="M86" s="34"/>
      <c r="N86" s="34"/>
      <c r="O86" s="34"/>
      <c r="P86" s="34"/>
      <c r="Q86" s="34"/>
      <c r="R86" s="34"/>
    </row>
    <row r="87" spans="1:18" s="7" customFormat="1" ht="12.75" hidden="1" customHeight="1" x14ac:dyDescent="0.2">
      <c r="A87" s="75" t="s">
        <v>62</v>
      </c>
      <c r="B87" s="97"/>
      <c r="C87" s="97"/>
      <c r="E87" s="260" t="s">
        <v>508</v>
      </c>
      <c r="F87" s="260"/>
      <c r="G87" s="260"/>
      <c r="H87" s="260"/>
      <c r="J87" s="34"/>
      <c r="K87" s="34"/>
      <c r="L87" s="34"/>
      <c r="M87" s="34"/>
      <c r="N87" s="34"/>
      <c r="O87" s="34"/>
      <c r="P87" s="34"/>
      <c r="Q87" s="34"/>
      <c r="R87" s="34"/>
    </row>
    <row r="88" spans="1:18" s="7" customFormat="1" ht="12.75" hidden="1" customHeight="1" x14ac:dyDescent="0.2">
      <c r="A88" s="75" t="s">
        <v>64</v>
      </c>
      <c r="B88" s="97"/>
      <c r="C88" s="97"/>
      <c r="E88" s="260" t="s">
        <v>509</v>
      </c>
      <c r="F88" s="260"/>
      <c r="G88" s="260"/>
      <c r="H88" s="260"/>
      <c r="J88" s="34"/>
      <c r="K88" s="34"/>
      <c r="L88" s="34"/>
      <c r="M88" s="34"/>
      <c r="N88" s="34"/>
      <c r="O88" s="34"/>
      <c r="P88" s="34"/>
      <c r="Q88" s="34"/>
      <c r="R88" s="34"/>
    </row>
    <row r="89" spans="1:18" s="7" customFormat="1" ht="12.75" hidden="1" customHeight="1" x14ac:dyDescent="0.2">
      <c r="A89" s="75" t="s">
        <v>156</v>
      </c>
      <c r="B89" s="97"/>
      <c r="C89" s="97"/>
      <c r="E89" s="260" t="s">
        <v>510</v>
      </c>
      <c r="F89" s="260"/>
      <c r="G89" s="260"/>
      <c r="H89" s="260"/>
      <c r="J89" s="34"/>
      <c r="K89" s="34"/>
      <c r="L89" s="34"/>
      <c r="M89" s="34"/>
      <c r="N89" s="34"/>
      <c r="O89" s="34"/>
      <c r="P89" s="34"/>
      <c r="Q89" s="34"/>
      <c r="R89" s="34"/>
    </row>
    <row r="90" spans="1:18" s="7" customFormat="1" ht="12.75" hidden="1" customHeight="1" x14ac:dyDescent="0.2">
      <c r="A90" s="75" t="s">
        <v>65</v>
      </c>
      <c r="B90" s="97"/>
      <c r="C90" s="97"/>
      <c r="E90" s="260" t="s">
        <v>511</v>
      </c>
      <c r="F90" s="260"/>
      <c r="G90" s="260"/>
      <c r="H90" s="260"/>
      <c r="J90" s="34"/>
      <c r="K90" s="34"/>
      <c r="L90" s="34"/>
      <c r="M90" s="34"/>
      <c r="N90" s="34"/>
      <c r="O90" s="34"/>
      <c r="P90" s="34"/>
      <c r="Q90" s="34"/>
      <c r="R90" s="34"/>
    </row>
    <row r="91" spans="1:18" s="7" customFormat="1" ht="15" customHeight="1" x14ac:dyDescent="0.2">
      <c r="A91" s="75" t="s">
        <v>67</v>
      </c>
      <c r="B91" s="97"/>
      <c r="C91" s="97"/>
      <c r="E91" s="260" t="s">
        <v>343</v>
      </c>
      <c r="F91" s="260"/>
      <c r="G91" s="260"/>
      <c r="H91" s="260"/>
      <c r="J91" s="34"/>
      <c r="K91" s="34"/>
      <c r="L91" s="34"/>
      <c r="M91" s="34"/>
      <c r="N91" s="34">
        <f t="shared" ref="N91" si="3">P91-L91</f>
        <v>146000</v>
      </c>
      <c r="O91" s="34"/>
      <c r="P91" s="34">
        <v>146000</v>
      </c>
      <c r="Q91" s="34"/>
      <c r="R91" s="34">
        <v>195200</v>
      </c>
    </row>
    <row r="92" spans="1:18" s="7" customFormat="1" ht="12.75" hidden="1" customHeight="1" x14ac:dyDescent="0.2">
      <c r="A92" s="75" t="s">
        <v>157</v>
      </c>
      <c r="B92" s="97"/>
      <c r="C92" s="97"/>
      <c r="E92" s="260" t="s">
        <v>485</v>
      </c>
      <c r="F92" s="260"/>
      <c r="G92" s="260"/>
      <c r="H92" s="260"/>
      <c r="J92" s="34"/>
      <c r="K92" s="34"/>
      <c r="L92" s="34"/>
      <c r="M92" s="34"/>
      <c r="N92" s="34"/>
      <c r="O92" s="34"/>
      <c r="P92" s="34"/>
      <c r="Q92" s="34"/>
      <c r="R92" s="34"/>
    </row>
    <row r="93" spans="1:18" s="7" customFormat="1" ht="12.75" hidden="1" customHeight="1" x14ac:dyDescent="0.2">
      <c r="A93" s="75" t="s">
        <v>158</v>
      </c>
      <c r="B93" s="97"/>
      <c r="C93" s="97"/>
      <c r="E93" s="260" t="s">
        <v>512</v>
      </c>
      <c r="F93" s="260"/>
      <c r="G93" s="260"/>
      <c r="H93" s="260"/>
      <c r="J93" s="34"/>
      <c r="K93" s="34"/>
      <c r="L93" s="34"/>
      <c r="M93" s="34"/>
      <c r="N93" s="34"/>
      <c r="O93" s="34"/>
      <c r="P93" s="34"/>
      <c r="Q93" s="34"/>
      <c r="R93" s="34"/>
    </row>
    <row r="94" spans="1:18" s="7" customFormat="1" ht="12.75" hidden="1" customHeight="1" x14ac:dyDescent="0.2">
      <c r="A94" s="75" t="s">
        <v>68</v>
      </c>
      <c r="B94" s="97"/>
      <c r="C94" s="97"/>
      <c r="E94" s="260" t="s">
        <v>513</v>
      </c>
      <c r="F94" s="260"/>
      <c r="G94" s="260"/>
      <c r="H94" s="260"/>
      <c r="J94" s="34"/>
      <c r="K94" s="34"/>
      <c r="L94" s="34"/>
      <c r="M94" s="34"/>
      <c r="N94" s="34"/>
      <c r="O94" s="34"/>
      <c r="P94" s="34"/>
      <c r="Q94" s="34"/>
      <c r="R94" s="34"/>
    </row>
    <row r="95" spans="1:18" s="7" customFormat="1" ht="12.75" hidden="1" customHeight="1" x14ac:dyDescent="0.2">
      <c r="A95" s="75" t="s">
        <v>159</v>
      </c>
      <c r="B95" s="97"/>
      <c r="C95" s="97"/>
      <c r="E95" s="260" t="s">
        <v>514</v>
      </c>
      <c r="F95" s="260"/>
      <c r="G95" s="260"/>
      <c r="H95" s="260"/>
      <c r="J95" s="34"/>
      <c r="K95" s="34"/>
      <c r="L95" s="34"/>
      <c r="M95" s="34"/>
      <c r="N95" s="34"/>
      <c r="O95" s="34"/>
      <c r="P95" s="34"/>
      <c r="Q95" s="34"/>
      <c r="R95" s="34"/>
    </row>
    <row r="96" spans="1:18" s="7" customFormat="1" ht="12.75" hidden="1" customHeight="1" x14ac:dyDescent="0.2">
      <c r="A96" s="75" t="s">
        <v>160</v>
      </c>
      <c r="B96" s="97"/>
      <c r="C96" s="97"/>
      <c r="E96" s="260" t="s">
        <v>515</v>
      </c>
      <c r="F96" s="260"/>
      <c r="G96" s="260"/>
      <c r="H96" s="260"/>
      <c r="J96" s="34"/>
      <c r="K96" s="34"/>
      <c r="L96" s="34"/>
      <c r="M96" s="34"/>
      <c r="N96" s="34"/>
      <c r="O96" s="34"/>
      <c r="P96" s="34"/>
      <c r="Q96" s="34"/>
      <c r="R96" s="34"/>
    </row>
    <row r="97" spans="1:18" s="7" customFormat="1" ht="12.75" hidden="1" customHeight="1" x14ac:dyDescent="0.2">
      <c r="A97" s="75" t="s">
        <v>70</v>
      </c>
      <c r="B97" s="97"/>
      <c r="C97" s="97"/>
      <c r="E97" s="260" t="s">
        <v>516</v>
      </c>
      <c r="F97" s="260"/>
      <c r="G97" s="260"/>
      <c r="H97" s="260"/>
      <c r="J97" s="34"/>
      <c r="K97" s="34"/>
      <c r="L97" s="34"/>
      <c r="M97" s="34"/>
      <c r="N97" s="34"/>
      <c r="O97" s="34"/>
      <c r="P97" s="34"/>
      <c r="Q97" s="34"/>
      <c r="R97" s="34"/>
    </row>
    <row r="98" spans="1:18" s="7" customFormat="1" ht="12.75" hidden="1" customHeight="1" x14ac:dyDescent="0.2">
      <c r="A98" s="75" t="s">
        <v>161</v>
      </c>
      <c r="B98" s="97"/>
      <c r="C98" s="97"/>
      <c r="E98" s="260" t="s">
        <v>517</v>
      </c>
      <c r="F98" s="260"/>
      <c r="G98" s="260"/>
      <c r="H98" s="260"/>
      <c r="J98" s="34"/>
      <c r="K98" s="34"/>
      <c r="L98" s="34"/>
      <c r="M98" s="34"/>
      <c r="N98" s="34"/>
      <c r="O98" s="34"/>
      <c r="P98" s="34"/>
      <c r="Q98" s="34"/>
      <c r="R98" s="34"/>
    </row>
    <row r="99" spans="1:18" s="7" customFormat="1" ht="12.75" hidden="1" customHeight="1" x14ac:dyDescent="0.2">
      <c r="A99" s="75" t="s">
        <v>71</v>
      </c>
      <c r="B99" s="97"/>
      <c r="C99" s="97"/>
      <c r="E99" s="260" t="s">
        <v>518</v>
      </c>
      <c r="F99" s="260"/>
      <c r="G99" s="260"/>
      <c r="H99" s="260"/>
      <c r="J99" s="34"/>
      <c r="K99" s="34"/>
      <c r="L99" s="34"/>
      <c r="M99" s="34"/>
      <c r="N99" s="34"/>
      <c r="O99" s="34"/>
      <c r="P99" s="34"/>
      <c r="Q99" s="34"/>
      <c r="R99" s="34"/>
    </row>
    <row r="100" spans="1:18" s="7" customFormat="1" ht="12.75" hidden="1" customHeight="1" x14ac:dyDescent="0.2">
      <c r="A100" s="75" t="s">
        <v>163</v>
      </c>
      <c r="B100" s="97"/>
      <c r="C100" s="97"/>
      <c r="E100" s="260" t="s">
        <v>519</v>
      </c>
      <c r="F100" s="260"/>
      <c r="G100" s="260"/>
      <c r="H100" s="260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s="7" customFormat="1" ht="12.75" hidden="1" customHeight="1" x14ac:dyDescent="0.2">
      <c r="A101" s="75" t="s">
        <v>164</v>
      </c>
      <c r="B101" s="97"/>
      <c r="C101" s="97"/>
      <c r="E101" s="260" t="s">
        <v>520</v>
      </c>
      <c r="F101" s="260"/>
      <c r="G101" s="260"/>
      <c r="H101" s="260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s="7" customFormat="1" ht="12.75" hidden="1" customHeight="1" x14ac:dyDescent="0.2">
      <c r="A102" s="75" t="s">
        <v>165</v>
      </c>
      <c r="B102" s="97"/>
      <c r="C102" s="97"/>
      <c r="E102" s="260" t="s">
        <v>521</v>
      </c>
      <c r="F102" s="260"/>
      <c r="G102" s="260"/>
      <c r="H102" s="260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s="7" customFormat="1" ht="12.75" hidden="1" customHeight="1" x14ac:dyDescent="0.2">
      <c r="A103" s="75" t="s">
        <v>166</v>
      </c>
      <c r="B103" s="97"/>
      <c r="C103" s="97"/>
      <c r="E103" s="260" t="s">
        <v>522</v>
      </c>
      <c r="F103" s="260"/>
      <c r="G103" s="260"/>
      <c r="H103" s="260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s="7" customFormat="1" ht="12.75" hidden="1" customHeight="1" x14ac:dyDescent="0.2">
      <c r="A104" s="75" t="s">
        <v>167</v>
      </c>
      <c r="B104" s="97"/>
      <c r="C104" s="97"/>
      <c r="E104" s="260" t="s">
        <v>523</v>
      </c>
      <c r="F104" s="260"/>
      <c r="G104" s="260"/>
      <c r="H104" s="260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7" customFormat="1" ht="12.75" hidden="1" customHeight="1" x14ac:dyDescent="0.2">
      <c r="A105" s="75" t="s">
        <v>74</v>
      </c>
      <c r="B105" s="97"/>
      <c r="C105" s="97"/>
      <c r="E105" s="260" t="s">
        <v>524</v>
      </c>
      <c r="F105" s="260"/>
      <c r="G105" s="260"/>
      <c r="H105" s="260"/>
      <c r="J105" s="34"/>
      <c r="K105" s="34"/>
      <c r="L105" s="34"/>
      <c r="M105" s="34"/>
      <c r="N105" s="34">
        <f t="shared" ref="N105:N122" si="4">P105-L105</f>
        <v>0</v>
      </c>
      <c r="O105" s="34"/>
      <c r="P105" s="34"/>
      <c r="Q105" s="34"/>
      <c r="R105" s="34"/>
    </row>
    <row r="106" spans="1:18" s="7" customFormat="1" ht="12.75" hidden="1" customHeight="1" x14ac:dyDescent="0.2">
      <c r="A106" s="75" t="s">
        <v>75</v>
      </c>
      <c r="B106" s="97"/>
      <c r="C106" s="97"/>
      <c r="E106" s="260" t="s">
        <v>525</v>
      </c>
      <c r="F106" s="260"/>
      <c r="G106" s="260"/>
      <c r="H106" s="260"/>
      <c r="J106" s="34"/>
      <c r="K106" s="34"/>
      <c r="L106" s="34"/>
      <c r="M106" s="34"/>
      <c r="N106" s="34">
        <f t="shared" si="4"/>
        <v>0</v>
      </c>
      <c r="O106" s="34"/>
      <c r="P106" s="34"/>
      <c r="Q106" s="34"/>
      <c r="R106" s="34"/>
    </row>
    <row r="107" spans="1:18" s="7" customFormat="1" ht="12.75" hidden="1" customHeight="1" x14ac:dyDescent="0.2">
      <c r="A107" s="75" t="s">
        <v>76</v>
      </c>
      <c r="B107" s="97"/>
      <c r="C107" s="97"/>
      <c r="E107" s="260" t="s">
        <v>526</v>
      </c>
      <c r="F107" s="260"/>
      <c r="G107" s="260"/>
      <c r="H107" s="260"/>
      <c r="J107" s="34"/>
      <c r="K107" s="34"/>
      <c r="L107" s="34"/>
      <c r="M107" s="34"/>
      <c r="N107" s="34">
        <f t="shared" si="4"/>
        <v>0</v>
      </c>
      <c r="O107" s="34"/>
      <c r="P107" s="34"/>
      <c r="Q107" s="34"/>
      <c r="R107" s="34"/>
    </row>
    <row r="108" spans="1:18" s="7" customFormat="1" ht="12.75" hidden="1" customHeight="1" x14ac:dyDescent="0.2">
      <c r="A108" s="75" t="s">
        <v>164</v>
      </c>
      <c r="B108" s="97"/>
      <c r="C108" s="97"/>
      <c r="E108" s="260" t="s">
        <v>527</v>
      </c>
      <c r="F108" s="260"/>
      <c r="G108" s="260"/>
      <c r="H108" s="260"/>
      <c r="J108" s="34"/>
      <c r="K108" s="34"/>
      <c r="L108" s="34"/>
      <c r="M108" s="34"/>
      <c r="N108" s="34">
        <f t="shared" si="4"/>
        <v>0</v>
      </c>
      <c r="O108" s="34"/>
      <c r="P108" s="34"/>
      <c r="Q108" s="34"/>
      <c r="R108" s="34"/>
    </row>
    <row r="109" spans="1:18" s="7" customFormat="1" ht="12.75" hidden="1" customHeight="1" x14ac:dyDescent="0.2">
      <c r="A109" s="75" t="s">
        <v>77</v>
      </c>
      <c r="B109" s="97"/>
      <c r="C109" s="97"/>
      <c r="E109" s="260" t="s">
        <v>528</v>
      </c>
      <c r="F109" s="260"/>
      <c r="G109" s="260"/>
      <c r="H109" s="260"/>
      <c r="J109" s="34"/>
      <c r="K109" s="34"/>
      <c r="L109" s="34"/>
      <c r="M109" s="34"/>
      <c r="N109" s="34">
        <f t="shared" si="4"/>
        <v>0</v>
      </c>
      <c r="O109" s="34"/>
      <c r="P109" s="34"/>
      <c r="Q109" s="34"/>
      <c r="R109" s="34"/>
    </row>
    <row r="110" spans="1:18" s="7" customFormat="1" ht="12.75" hidden="1" customHeight="1" x14ac:dyDescent="0.2">
      <c r="A110" s="75" t="s">
        <v>79</v>
      </c>
      <c r="B110" s="97"/>
      <c r="C110" s="97"/>
      <c r="E110" s="260" t="s">
        <v>529</v>
      </c>
      <c r="F110" s="260"/>
      <c r="G110" s="260"/>
      <c r="H110" s="260"/>
      <c r="J110" s="34"/>
      <c r="K110" s="34"/>
      <c r="L110" s="34"/>
      <c r="M110" s="34"/>
      <c r="N110" s="34">
        <f t="shared" si="4"/>
        <v>0</v>
      </c>
      <c r="O110" s="34"/>
      <c r="P110" s="34"/>
      <c r="Q110" s="34"/>
      <c r="R110" s="34"/>
    </row>
    <row r="111" spans="1:18" s="7" customFormat="1" ht="12.75" hidden="1" customHeight="1" x14ac:dyDescent="0.2">
      <c r="A111" s="75" t="s">
        <v>168</v>
      </c>
      <c r="B111" s="97"/>
      <c r="C111" s="97"/>
      <c r="E111" s="260" t="s">
        <v>530</v>
      </c>
      <c r="F111" s="260"/>
      <c r="G111" s="260"/>
      <c r="H111" s="260"/>
      <c r="J111" s="34"/>
      <c r="K111" s="34"/>
      <c r="L111" s="34"/>
      <c r="M111" s="34"/>
      <c r="N111" s="34">
        <f t="shared" si="4"/>
        <v>0</v>
      </c>
      <c r="O111" s="34"/>
      <c r="P111" s="34"/>
      <c r="Q111" s="34"/>
      <c r="R111" s="34"/>
    </row>
    <row r="112" spans="1:18" s="7" customFormat="1" ht="12.75" hidden="1" customHeight="1" x14ac:dyDescent="0.2">
      <c r="A112" s="75" t="s">
        <v>169</v>
      </c>
      <c r="B112" s="97"/>
      <c r="C112" s="97"/>
      <c r="E112" s="260" t="s">
        <v>531</v>
      </c>
      <c r="F112" s="260"/>
      <c r="G112" s="260"/>
      <c r="H112" s="260"/>
      <c r="J112" s="34"/>
      <c r="K112" s="34"/>
      <c r="L112" s="34"/>
      <c r="M112" s="34"/>
      <c r="N112" s="34">
        <f t="shared" si="4"/>
        <v>0</v>
      </c>
      <c r="O112" s="34"/>
      <c r="P112" s="34"/>
      <c r="Q112" s="34"/>
      <c r="R112" s="34"/>
    </row>
    <row r="113" spans="1:18" s="7" customFormat="1" ht="12.75" hidden="1" customHeight="1" x14ac:dyDescent="0.2">
      <c r="A113" s="75" t="s">
        <v>170</v>
      </c>
      <c r="B113" s="97"/>
      <c r="C113" s="97"/>
      <c r="E113" s="260" t="s">
        <v>532</v>
      </c>
      <c r="F113" s="260"/>
      <c r="G113" s="260"/>
      <c r="H113" s="260"/>
      <c r="J113" s="34"/>
      <c r="K113" s="34"/>
      <c r="L113" s="34"/>
      <c r="M113" s="34"/>
      <c r="N113" s="34">
        <f t="shared" si="4"/>
        <v>0</v>
      </c>
      <c r="O113" s="34"/>
      <c r="P113" s="34"/>
      <c r="Q113" s="34"/>
      <c r="R113" s="34"/>
    </row>
    <row r="114" spans="1:18" s="7" customFormat="1" ht="12.75" hidden="1" customHeight="1" x14ac:dyDescent="0.2">
      <c r="A114" s="75" t="s">
        <v>80</v>
      </c>
      <c r="B114" s="97"/>
      <c r="C114" s="97"/>
      <c r="E114" s="260" t="s">
        <v>533</v>
      </c>
      <c r="F114" s="260"/>
      <c r="G114" s="260"/>
      <c r="H114" s="260"/>
      <c r="J114" s="34"/>
      <c r="K114" s="34"/>
      <c r="L114" s="34"/>
      <c r="M114" s="34"/>
      <c r="N114" s="34">
        <f t="shared" si="4"/>
        <v>0</v>
      </c>
      <c r="O114" s="34"/>
      <c r="P114" s="34"/>
      <c r="Q114" s="34"/>
      <c r="R114" s="34"/>
    </row>
    <row r="115" spans="1:18" s="7" customFormat="1" ht="12.75" hidden="1" customHeight="1" x14ac:dyDescent="0.2">
      <c r="A115" s="75" t="s">
        <v>82</v>
      </c>
      <c r="B115" s="97"/>
      <c r="C115" s="97"/>
      <c r="E115" s="260" t="s">
        <v>534</v>
      </c>
      <c r="F115" s="260"/>
      <c r="G115" s="260"/>
      <c r="H115" s="260"/>
      <c r="J115" s="34"/>
      <c r="K115" s="34"/>
      <c r="L115" s="34"/>
      <c r="M115" s="34"/>
      <c r="N115" s="34">
        <f t="shared" si="4"/>
        <v>0</v>
      </c>
      <c r="O115" s="34"/>
      <c r="P115" s="34"/>
      <c r="Q115" s="34"/>
      <c r="R115" s="34"/>
    </row>
    <row r="116" spans="1:18" s="7" customFormat="1" ht="12.75" hidden="1" customHeight="1" x14ac:dyDescent="0.2">
      <c r="A116" s="75" t="s">
        <v>84</v>
      </c>
      <c r="B116" s="97"/>
      <c r="C116" s="97"/>
      <c r="E116" s="260" t="s">
        <v>535</v>
      </c>
      <c r="F116" s="260"/>
      <c r="G116" s="260"/>
      <c r="H116" s="260"/>
      <c r="J116" s="34"/>
      <c r="K116" s="34"/>
      <c r="L116" s="34"/>
      <c r="M116" s="34"/>
      <c r="N116" s="34">
        <f t="shared" si="4"/>
        <v>0</v>
      </c>
      <c r="O116" s="34"/>
      <c r="P116" s="34"/>
      <c r="Q116" s="34"/>
      <c r="R116" s="34"/>
    </row>
    <row r="117" spans="1:18" s="7" customFormat="1" ht="12.75" hidden="1" customHeight="1" x14ac:dyDescent="0.2">
      <c r="A117" s="75" t="s">
        <v>85</v>
      </c>
      <c r="B117" s="97"/>
      <c r="C117" s="97"/>
      <c r="E117" s="260" t="s">
        <v>536</v>
      </c>
      <c r="F117" s="260"/>
      <c r="G117" s="260"/>
      <c r="H117" s="260"/>
      <c r="J117" s="34"/>
      <c r="K117" s="34"/>
      <c r="L117" s="34"/>
      <c r="M117" s="34"/>
      <c r="N117" s="34">
        <f t="shared" si="4"/>
        <v>0</v>
      </c>
      <c r="O117" s="34"/>
      <c r="P117" s="34"/>
      <c r="Q117" s="34"/>
      <c r="R117" s="34"/>
    </row>
    <row r="118" spans="1:18" s="7" customFormat="1" ht="12.75" hidden="1" customHeight="1" x14ac:dyDescent="0.2">
      <c r="A118" s="75" t="s">
        <v>171</v>
      </c>
      <c r="B118" s="97"/>
      <c r="C118" s="97"/>
      <c r="E118" s="260" t="s">
        <v>537</v>
      </c>
      <c r="F118" s="260"/>
      <c r="G118" s="260"/>
      <c r="H118" s="260"/>
      <c r="J118" s="34"/>
      <c r="K118" s="34"/>
      <c r="L118" s="34"/>
      <c r="M118" s="34"/>
      <c r="N118" s="34">
        <f t="shared" si="4"/>
        <v>0</v>
      </c>
      <c r="O118" s="34"/>
      <c r="P118" s="34"/>
      <c r="Q118" s="34"/>
      <c r="R118" s="34"/>
    </row>
    <row r="119" spans="1:18" s="7" customFormat="1" ht="12.75" hidden="1" customHeight="1" x14ac:dyDescent="0.2">
      <c r="A119" s="75" t="s">
        <v>172</v>
      </c>
      <c r="B119" s="97"/>
      <c r="C119" s="97"/>
      <c r="E119" s="260" t="s">
        <v>538</v>
      </c>
      <c r="F119" s="260"/>
      <c r="G119" s="260"/>
      <c r="H119" s="260"/>
      <c r="J119" s="34"/>
      <c r="K119" s="34"/>
      <c r="L119" s="34"/>
      <c r="M119" s="34"/>
      <c r="N119" s="34">
        <f t="shared" si="4"/>
        <v>0</v>
      </c>
      <c r="O119" s="34"/>
      <c r="P119" s="34"/>
      <c r="Q119" s="34"/>
      <c r="R119" s="34"/>
    </row>
    <row r="120" spans="1:18" s="7" customFormat="1" ht="12.75" hidden="1" customHeight="1" x14ac:dyDescent="0.2">
      <c r="A120" s="75" t="s">
        <v>86</v>
      </c>
      <c r="B120" s="97"/>
      <c r="C120" s="97"/>
      <c r="E120" s="260" t="s">
        <v>539</v>
      </c>
      <c r="F120" s="260"/>
      <c r="G120" s="260"/>
      <c r="H120" s="260"/>
      <c r="J120" s="34"/>
      <c r="K120" s="34"/>
      <c r="L120" s="34"/>
      <c r="M120" s="34"/>
      <c r="N120" s="34">
        <f t="shared" si="4"/>
        <v>0</v>
      </c>
      <c r="O120" s="34"/>
      <c r="P120" s="34"/>
      <c r="Q120" s="34"/>
      <c r="R120" s="34"/>
    </row>
    <row r="121" spans="1:18" s="7" customFormat="1" ht="12.75" hidden="1" customHeight="1" x14ac:dyDescent="0.2">
      <c r="A121" s="75" t="s">
        <v>285</v>
      </c>
      <c r="B121" s="97"/>
      <c r="C121" s="97"/>
      <c r="E121" s="260" t="s">
        <v>540</v>
      </c>
      <c r="F121" s="260"/>
      <c r="G121" s="260"/>
      <c r="H121" s="260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5" customHeight="1" x14ac:dyDescent="0.2">
      <c r="A122" s="75" t="s">
        <v>245</v>
      </c>
      <c r="B122" s="97"/>
      <c r="C122" s="97"/>
      <c r="E122" s="260" t="s">
        <v>360</v>
      </c>
      <c r="F122" s="260"/>
      <c r="G122" s="260"/>
      <c r="H122" s="260"/>
      <c r="J122" s="34"/>
      <c r="K122" s="34"/>
      <c r="L122" s="34"/>
      <c r="M122" s="34"/>
      <c r="N122" s="34">
        <f t="shared" si="4"/>
        <v>2270000</v>
      </c>
      <c r="O122" s="34"/>
      <c r="P122" s="34">
        <f>1702500+567500</f>
        <v>2270000</v>
      </c>
      <c r="Q122" s="34"/>
      <c r="R122" s="34">
        <v>2456800</v>
      </c>
    </row>
    <row r="123" spans="1:18" s="7" customFormat="1" ht="18.95" customHeight="1" x14ac:dyDescent="0.2">
      <c r="A123" s="276" t="s">
        <v>190</v>
      </c>
      <c r="B123" s="276"/>
      <c r="C123" s="276"/>
      <c r="J123" s="136">
        <f>SUM(J56:J122)</f>
        <v>88230</v>
      </c>
      <c r="K123" s="137"/>
      <c r="L123" s="136">
        <f>SUM(L56:L122)</f>
        <v>48801.82</v>
      </c>
      <c r="M123" s="34"/>
      <c r="N123" s="136">
        <f>SUM(N56:N122)</f>
        <v>6126838.1799999997</v>
      </c>
      <c r="O123" s="34"/>
      <c r="P123" s="136">
        <f>SUM(P56:P122)</f>
        <v>6175640</v>
      </c>
      <c r="Q123" s="34"/>
      <c r="R123" s="136">
        <f>SUM(R56:R122)</f>
        <v>6578040</v>
      </c>
    </row>
    <row r="124" spans="1:18" s="7" customFormat="1" ht="6" customHeight="1" x14ac:dyDescent="0.2">
      <c r="A124" s="19"/>
      <c r="B124" s="19"/>
      <c r="C124" s="19"/>
      <c r="J124" s="137"/>
      <c r="K124" s="137"/>
      <c r="L124" s="34"/>
      <c r="M124" s="34"/>
      <c r="N124" s="34"/>
      <c r="O124" s="34"/>
      <c r="P124" s="34"/>
      <c r="Q124" s="34"/>
      <c r="R124" s="34"/>
    </row>
    <row r="125" spans="1:18" s="7" customFormat="1" ht="12" hidden="1" customHeight="1" x14ac:dyDescent="0.2">
      <c r="A125" s="63" t="s">
        <v>188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2" hidden="1" customHeight="1" x14ac:dyDescent="0.2">
      <c r="A126" s="75" t="s">
        <v>108</v>
      </c>
      <c r="E126" s="98">
        <v>5</v>
      </c>
      <c r="F126" s="99" t="s">
        <v>28</v>
      </c>
      <c r="G126" s="98" t="s">
        <v>7</v>
      </c>
      <c r="H126" s="98" t="s">
        <v>17</v>
      </c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s="7" customFormat="1" ht="12" hidden="1" customHeight="1" x14ac:dyDescent="0.2">
      <c r="A127" s="75" t="s">
        <v>179</v>
      </c>
      <c r="E127" s="98">
        <v>5</v>
      </c>
      <c r="F127" s="99" t="s">
        <v>28</v>
      </c>
      <c r="G127" s="98" t="s">
        <v>7</v>
      </c>
      <c r="H127" s="98" t="s">
        <v>63</v>
      </c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2" hidden="1" customHeight="1" x14ac:dyDescent="0.2">
      <c r="A128" s="75" t="s">
        <v>180</v>
      </c>
      <c r="E128" s="98">
        <v>5</v>
      </c>
      <c r="F128" s="99" t="s">
        <v>28</v>
      </c>
      <c r="G128" s="98" t="s">
        <v>7</v>
      </c>
      <c r="H128" s="100" t="s">
        <v>48</v>
      </c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2" hidden="1" customHeight="1" x14ac:dyDescent="0.2">
      <c r="A129" s="75" t="s">
        <v>180</v>
      </c>
      <c r="E129" s="98">
        <v>5</v>
      </c>
      <c r="F129" s="99" t="s">
        <v>28</v>
      </c>
      <c r="G129" s="98" t="s">
        <v>7</v>
      </c>
      <c r="H129" s="100" t="s">
        <v>48</v>
      </c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2" hidden="1" customHeight="1" x14ac:dyDescent="0.2">
      <c r="A130" s="75" t="s">
        <v>181</v>
      </c>
      <c r="E130" s="98">
        <v>5</v>
      </c>
      <c r="F130" s="99" t="s">
        <v>28</v>
      </c>
      <c r="G130" s="98" t="s">
        <v>7</v>
      </c>
      <c r="H130" s="98" t="s">
        <v>10</v>
      </c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s="7" customFormat="1" ht="12" hidden="1" customHeight="1" x14ac:dyDescent="0.2">
      <c r="A131" s="75" t="s">
        <v>180</v>
      </c>
      <c r="E131" s="98">
        <v>5</v>
      </c>
      <c r="F131" s="99" t="s">
        <v>28</v>
      </c>
      <c r="G131" s="98" t="s">
        <v>7</v>
      </c>
      <c r="H131" s="100" t="s">
        <v>48</v>
      </c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12" hidden="1" customHeight="1" x14ac:dyDescent="0.2">
      <c r="A132" s="75" t="s">
        <v>182</v>
      </c>
      <c r="E132" s="98">
        <v>5</v>
      </c>
      <c r="F132" s="99" t="s">
        <v>28</v>
      </c>
      <c r="G132" s="98" t="s">
        <v>7</v>
      </c>
      <c r="H132" s="98" t="s">
        <v>8</v>
      </c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" hidden="1" customHeight="1" x14ac:dyDescent="0.2">
      <c r="A133" s="75" t="s">
        <v>183</v>
      </c>
      <c r="E133" s="98">
        <v>5</v>
      </c>
      <c r="F133" s="99" t="s">
        <v>28</v>
      </c>
      <c r="G133" s="98" t="s">
        <v>7</v>
      </c>
      <c r="H133" s="98" t="s">
        <v>15</v>
      </c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8.95" hidden="1" customHeight="1" x14ac:dyDescent="0.2">
      <c r="A134" s="58" t="s">
        <v>184</v>
      </c>
      <c r="J134" s="145">
        <f>SUM(J126:J133)</f>
        <v>0</v>
      </c>
      <c r="K134" s="146"/>
      <c r="L134" s="145">
        <f>SUM(L126:L133)</f>
        <v>0</v>
      </c>
      <c r="M134" s="146"/>
      <c r="N134" s="145">
        <f>SUM(N126:N133)</f>
        <v>0</v>
      </c>
      <c r="O134" s="146"/>
      <c r="P134" s="145">
        <f>SUM(P126:P133)</f>
        <v>0</v>
      </c>
      <c r="Q134" s="146"/>
      <c r="R134" s="145">
        <f>SUM(R126:R133)</f>
        <v>0</v>
      </c>
    </row>
    <row r="135" spans="1:18" s="7" customFormat="1" ht="6" hidden="1" customHeight="1" x14ac:dyDescent="0.2"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2.75" hidden="1" customHeight="1" x14ac:dyDescent="0.2">
      <c r="A136" s="62" t="s">
        <v>189</v>
      </c>
      <c r="B136" s="11"/>
      <c r="C136" s="11"/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1:18" s="7" customFormat="1" ht="12.75" hidden="1" customHeight="1" x14ac:dyDescent="0.2">
      <c r="A137" s="11" t="s">
        <v>88</v>
      </c>
      <c r="B137" s="22"/>
      <c r="C137" s="22"/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18" s="7" customFormat="1" ht="12.75" hidden="1" customHeight="1" x14ac:dyDescent="0.2">
      <c r="A138" s="64" t="s">
        <v>89</v>
      </c>
      <c r="B138" s="9"/>
      <c r="C138" s="9"/>
      <c r="E138" s="98">
        <v>1</v>
      </c>
      <c r="F138" s="99" t="s">
        <v>12</v>
      </c>
      <c r="G138" s="98" t="s">
        <v>53</v>
      </c>
      <c r="H138" s="100" t="s">
        <v>10</v>
      </c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18" s="7" customFormat="1" ht="12.75" hidden="1" customHeight="1" x14ac:dyDescent="0.2">
      <c r="A139" s="75" t="s">
        <v>91</v>
      </c>
      <c r="B139" s="97"/>
      <c r="C139" s="97"/>
      <c r="E139" s="98">
        <v>1</v>
      </c>
      <c r="F139" s="99" t="s">
        <v>92</v>
      </c>
      <c r="G139" s="98" t="s">
        <v>7</v>
      </c>
      <c r="H139" s="98" t="s">
        <v>8</v>
      </c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1:18" s="7" customFormat="1" ht="12.75" hidden="1" customHeight="1" x14ac:dyDescent="0.2">
      <c r="A140" s="75" t="s">
        <v>93</v>
      </c>
      <c r="B140" s="97"/>
      <c r="C140" s="97"/>
      <c r="E140" s="98">
        <v>1</v>
      </c>
      <c r="F140" s="99" t="s">
        <v>92</v>
      </c>
      <c r="G140" s="98" t="s">
        <v>33</v>
      </c>
      <c r="H140" s="98" t="s">
        <v>8</v>
      </c>
      <c r="J140" s="34"/>
      <c r="K140" s="34"/>
      <c r="L140" s="34"/>
      <c r="M140" s="34"/>
      <c r="N140" s="34"/>
      <c r="O140" s="34"/>
      <c r="P140" s="34"/>
      <c r="Q140" s="34"/>
      <c r="R140" s="34"/>
    </row>
    <row r="141" spans="1:18" s="7" customFormat="1" ht="12.75" hidden="1" customHeight="1" x14ac:dyDescent="0.2">
      <c r="A141" s="75" t="s">
        <v>94</v>
      </c>
      <c r="B141" s="102"/>
      <c r="C141" s="102"/>
      <c r="E141" s="98">
        <v>1</v>
      </c>
      <c r="F141" s="99" t="s">
        <v>92</v>
      </c>
      <c r="G141" s="98" t="s">
        <v>33</v>
      </c>
      <c r="H141" s="98" t="s">
        <v>48</v>
      </c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18" s="7" customFormat="1" ht="12.75" hidden="1" customHeight="1" x14ac:dyDescent="0.2">
      <c r="A142" s="75" t="s">
        <v>95</v>
      </c>
      <c r="B142" s="102"/>
      <c r="C142" s="102"/>
      <c r="D142" s="99"/>
      <c r="E142" s="98">
        <v>1</v>
      </c>
      <c r="F142" s="99" t="s">
        <v>92</v>
      </c>
      <c r="G142" s="98" t="s">
        <v>53</v>
      </c>
      <c r="H142" s="98" t="s">
        <v>10</v>
      </c>
      <c r="J142" s="34"/>
      <c r="K142" s="34"/>
      <c r="L142" s="34"/>
      <c r="M142" s="34"/>
      <c r="N142" s="34">
        <f t="shared" ref="N142" si="5">P142-L142</f>
        <v>0</v>
      </c>
      <c r="O142" s="34"/>
      <c r="P142" s="34"/>
      <c r="Q142" s="34"/>
      <c r="R142" s="34"/>
    </row>
    <row r="143" spans="1:18" s="7" customFormat="1" ht="12.75" hidden="1" customHeight="1" x14ac:dyDescent="0.2">
      <c r="A143" s="75" t="s">
        <v>96</v>
      </c>
      <c r="B143" s="97"/>
      <c r="C143" s="97"/>
      <c r="E143" s="98">
        <v>1</v>
      </c>
      <c r="F143" s="99" t="s">
        <v>92</v>
      </c>
      <c r="G143" s="98" t="s">
        <v>92</v>
      </c>
      <c r="H143" s="98" t="s">
        <v>8</v>
      </c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s="7" customFormat="1" ht="12.75" hidden="1" customHeight="1" x14ac:dyDescent="0.2">
      <c r="A144" s="75" t="s">
        <v>97</v>
      </c>
      <c r="B144" s="102"/>
      <c r="C144" s="102"/>
      <c r="E144" s="98">
        <v>1</v>
      </c>
      <c r="F144" s="99" t="s">
        <v>92</v>
      </c>
      <c r="G144" s="98" t="s">
        <v>53</v>
      </c>
      <c r="H144" s="98" t="s">
        <v>15</v>
      </c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1:21" s="7" customFormat="1" ht="12.75" hidden="1" customHeight="1" x14ac:dyDescent="0.2">
      <c r="A145" s="75" t="s">
        <v>98</v>
      </c>
      <c r="B145" s="102"/>
      <c r="C145" s="102"/>
      <c r="D145" s="99"/>
      <c r="E145" s="98">
        <v>1</v>
      </c>
      <c r="F145" s="99" t="s">
        <v>92</v>
      </c>
      <c r="G145" s="98" t="s">
        <v>92</v>
      </c>
      <c r="H145" s="98" t="s">
        <v>10</v>
      </c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21" s="7" customFormat="1" ht="12.75" hidden="1" customHeight="1" x14ac:dyDescent="0.2">
      <c r="A146" s="75" t="s">
        <v>99</v>
      </c>
      <c r="B146" s="97"/>
      <c r="C146" s="97"/>
      <c r="E146" s="98">
        <v>1</v>
      </c>
      <c r="F146" s="99" t="s">
        <v>92</v>
      </c>
      <c r="G146" s="98" t="s">
        <v>53</v>
      </c>
      <c r="H146" s="98" t="s">
        <v>19</v>
      </c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21" s="7" customFormat="1" ht="12.75" hidden="1" customHeight="1" x14ac:dyDescent="0.2">
      <c r="A147" s="75" t="s">
        <v>174</v>
      </c>
      <c r="B147" s="97"/>
      <c r="C147" s="97"/>
      <c r="E147" s="98">
        <v>1</v>
      </c>
      <c r="F147" s="99" t="s">
        <v>92</v>
      </c>
      <c r="G147" s="98" t="s">
        <v>53</v>
      </c>
      <c r="H147" s="98" t="s">
        <v>81</v>
      </c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1:21" s="7" customFormat="1" ht="12.75" hidden="1" customHeight="1" x14ac:dyDescent="0.2">
      <c r="A148" s="75" t="s">
        <v>175</v>
      </c>
      <c r="B148" s="97"/>
      <c r="C148" s="97"/>
      <c r="E148" s="98">
        <v>1</v>
      </c>
      <c r="F148" s="99" t="s">
        <v>92</v>
      </c>
      <c r="G148" s="98" t="s">
        <v>53</v>
      </c>
      <c r="H148" s="98" t="s">
        <v>44</v>
      </c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1:21" s="7" customFormat="1" ht="12.75" hidden="1" customHeight="1" x14ac:dyDescent="0.2">
      <c r="A149" s="75" t="s">
        <v>176</v>
      </c>
      <c r="B149" s="97"/>
      <c r="C149" s="97"/>
      <c r="E149" s="98">
        <v>1</v>
      </c>
      <c r="F149" s="99" t="s">
        <v>92</v>
      </c>
      <c r="G149" s="98" t="s">
        <v>53</v>
      </c>
      <c r="H149" s="98" t="s">
        <v>145</v>
      </c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1:21" s="7" customFormat="1" ht="12.75" hidden="1" customHeight="1" x14ac:dyDescent="0.2">
      <c r="A150" s="75" t="s">
        <v>100</v>
      </c>
      <c r="B150" s="97"/>
      <c r="C150" s="97"/>
      <c r="E150" s="98">
        <v>1</v>
      </c>
      <c r="F150" s="99" t="s">
        <v>92</v>
      </c>
      <c r="G150" s="98" t="s">
        <v>53</v>
      </c>
      <c r="H150" s="98" t="s">
        <v>101</v>
      </c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21" s="7" customFormat="1" ht="12.75" hidden="1" customHeight="1" x14ac:dyDescent="0.2">
      <c r="A151" s="75" t="s">
        <v>102</v>
      </c>
      <c r="B151" s="97"/>
      <c r="C151" s="97"/>
      <c r="E151" s="98">
        <v>1</v>
      </c>
      <c r="F151" s="99" t="s">
        <v>92</v>
      </c>
      <c r="G151" s="98" t="s">
        <v>53</v>
      </c>
      <c r="H151" s="98" t="s">
        <v>24</v>
      </c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1:21" s="7" customFormat="1" ht="12.75" hidden="1" customHeight="1" x14ac:dyDescent="0.2">
      <c r="A152" s="75" t="s">
        <v>103</v>
      </c>
      <c r="B152" s="97"/>
      <c r="C152" s="97"/>
      <c r="E152" s="98">
        <v>1</v>
      </c>
      <c r="F152" s="99" t="s">
        <v>92</v>
      </c>
      <c r="G152" s="98" t="s">
        <v>53</v>
      </c>
      <c r="H152" s="98" t="s">
        <v>27</v>
      </c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1:21" s="7" customFormat="1" ht="12.75" hidden="1" customHeight="1" x14ac:dyDescent="0.2">
      <c r="A153" s="75" t="s">
        <v>104</v>
      </c>
      <c r="B153" s="97"/>
      <c r="C153" s="97"/>
      <c r="D153" s="99"/>
      <c r="E153" s="98">
        <v>1</v>
      </c>
      <c r="F153" s="99" t="s">
        <v>92</v>
      </c>
      <c r="G153" s="98" t="s">
        <v>53</v>
      </c>
      <c r="H153" s="100" t="s">
        <v>48</v>
      </c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1:21" s="7" customFormat="1" ht="12.75" hidden="1" customHeight="1" x14ac:dyDescent="0.2">
      <c r="A154" s="75" t="s">
        <v>105</v>
      </c>
      <c r="B154" s="97"/>
      <c r="C154" s="97"/>
      <c r="D154" s="99"/>
      <c r="E154" s="98">
        <v>1</v>
      </c>
      <c r="F154" s="99" t="s">
        <v>92</v>
      </c>
      <c r="G154" s="98" t="s">
        <v>66</v>
      </c>
      <c r="H154" s="98" t="s">
        <v>8</v>
      </c>
      <c r="J154" s="34"/>
      <c r="K154" s="34"/>
      <c r="L154" s="34"/>
      <c r="M154" s="34"/>
      <c r="N154" s="34"/>
      <c r="O154" s="34"/>
      <c r="P154" s="34"/>
      <c r="Q154" s="34"/>
      <c r="R154" s="34"/>
    </row>
    <row r="155" spans="1:21" s="7" customFormat="1" ht="12.75" hidden="1" customHeight="1" x14ac:dyDescent="0.2">
      <c r="A155" s="75" t="s">
        <v>106</v>
      </c>
      <c r="B155" s="97"/>
      <c r="C155" s="97"/>
      <c r="D155" s="99"/>
      <c r="E155" s="98">
        <v>1</v>
      </c>
      <c r="F155" s="99" t="s">
        <v>92</v>
      </c>
      <c r="G155" s="98" t="s">
        <v>58</v>
      </c>
      <c r="H155" s="100" t="s">
        <v>48</v>
      </c>
      <c r="J155" s="34"/>
      <c r="K155" s="34"/>
      <c r="L155" s="34"/>
      <c r="M155" s="34"/>
      <c r="N155" s="34"/>
      <c r="O155" s="34"/>
      <c r="P155" s="34"/>
      <c r="Q155" s="34"/>
      <c r="R155" s="34"/>
    </row>
    <row r="156" spans="1:21" s="7" customFormat="1" ht="12.75" hidden="1" customHeight="1" x14ac:dyDescent="0.2">
      <c r="A156" s="75" t="s">
        <v>177</v>
      </c>
      <c r="B156" s="97"/>
      <c r="C156" s="97"/>
      <c r="D156" s="99"/>
      <c r="E156" s="98">
        <v>1</v>
      </c>
      <c r="F156" s="99" t="s">
        <v>92</v>
      </c>
      <c r="G156" s="98" t="s">
        <v>28</v>
      </c>
      <c r="H156" s="98" t="s">
        <v>8</v>
      </c>
      <c r="J156" s="34"/>
      <c r="K156" s="34"/>
      <c r="L156" s="34"/>
      <c r="M156" s="34"/>
      <c r="N156" s="34"/>
      <c r="O156" s="34"/>
      <c r="P156" s="34"/>
      <c r="Q156" s="34"/>
      <c r="R156" s="34"/>
    </row>
    <row r="157" spans="1:21" s="7" customFormat="1" ht="12.75" hidden="1" customHeight="1" x14ac:dyDescent="0.2">
      <c r="A157" s="75" t="s">
        <v>178</v>
      </c>
      <c r="B157" s="97"/>
      <c r="C157" s="97"/>
      <c r="D157" s="99"/>
      <c r="E157" s="98">
        <v>1</v>
      </c>
      <c r="F157" s="99" t="s">
        <v>92</v>
      </c>
      <c r="G157" s="98" t="s">
        <v>28</v>
      </c>
      <c r="H157" s="98" t="s">
        <v>44</v>
      </c>
      <c r="J157" s="34"/>
      <c r="K157" s="34"/>
      <c r="L157" s="34"/>
      <c r="M157" s="34"/>
      <c r="N157" s="34"/>
      <c r="O157" s="34"/>
      <c r="P157" s="34"/>
      <c r="Q157" s="34"/>
      <c r="R157" s="34"/>
    </row>
    <row r="158" spans="1:21" s="25" customFormat="1" ht="18.95" hidden="1" customHeight="1" x14ac:dyDescent="0.2">
      <c r="A158" s="58" t="s">
        <v>107</v>
      </c>
      <c r="B158" s="24"/>
      <c r="C158" s="24"/>
      <c r="J158" s="20">
        <f>SUM(J139:J157)</f>
        <v>0</v>
      </c>
      <c r="K158" s="21"/>
      <c r="L158" s="20">
        <f>SUM(L139:L153)</f>
        <v>0</v>
      </c>
      <c r="M158" s="146"/>
      <c r="N158" s="20">
        <f>SUM(N139:N153)</f>
        <v>0</v>
      </c>
      <c r="O158" s="146"/>
      <c r="P158" s="20">
        <f>SUM(P139:P157)</f>
        <v>0</v>
      </c>
      <c r="Q158" s="146"/>
      <c r="R158" s="20">
        <f>SUM(R142:R157)</f>
        <v>0</v>
      </c>
    </row>
    <row r="159" spans="1:21" s="7" customFormat="1" ht="6" hidden="1" customHeight="1" x14ac:dyDescent="0.2">
      <c r="J159" s="34"/>
      <c r="K159" s="34"/>
      <c r="L159" s="34"/>
      <c r="M159" s="34"/>
      <c r="N159" s="34"/>
      <c r="O159" s="34"/>
      <c r="P159" s="34"/>
      <c r="Q159" s="34"/>
      <c r="R159" s="34"/>
    </row>
    <row r="160" spans="1:21" s="7" customFormat="1" ht="20.100000000000001" customHeight="1" thickBot="1" x14ac:dyDescent="0.25">
      <c r="A160" s="11" t="s">
        <v>109</v>
      </c>
      <c r="B160" s="26"/>
      <c r="C160" s="26"/>
      <c r="J160" s="27">
        <f>J52+J123+J134+J158</f>
        <v>14478004.059999999</v>
      </c>
      <c r="K160" s="21"/>
      <c r="L160" s="27">
        <f>L52+L123+L134+L158</f>
        <v>6534173.4100000011</v>
      </c>
      <c r="M160" s="34"/>
      <c r="N160" s="27">
        <f>N52+N123+N134+N158</f>
        <v>17564114.34</v>
      </c>
      <c r="O160" s="34"/>
      <c r="P160" s="27">
        <f>P52+P123+P134+P158</f>
        <v>24098287.75</v>
      </c>
      <c r="Q160" s="34"/>
      <c r="R160" s="27">
        <f>R52+R123+R158</f>
        <v>25163907.219999999</v>
      </c>
      <c r="U160" s="7">
        <f>N160-1644510</f>
        <v>15919604.34</v>
      </c>
    </row>
    <row r="161" spans="1:18" s="7" customFormat="1" ht="13.5" thickTop="1" x14ac:dyDescent="0.2">
      <c r="A161" s="29"/>
      <c r="B161" s="29"/>
      <c r="C161" s="29"/>
      <c r="D161" s="32"/>
      <c r="E161" s="29"/>
      <c r="F161" s="29"/>
      <c r="H161" s="33"/>
      <c r="I161" s="33"/>
      <c r="J161" s="33"/>
      <c r="K161" s="33"/>
      <c r="L161" s="33"/>
      <c r="M161" s="33"/>
    </row>
    <row r="162" spans="1:18" s="7" customFormat="1" x14ac:dyDescent="0.2"/>
    <row r="163" spans="1:18" s="7" customFormat="1" x14ac:dyDescent="0.2"/>
    <row r="164" spans="1:18" x14ac:dyDescent="0.2">
      <c r="A164" s="261" t="s">
        <v>844</v>
      </c>
      <c r="B164" s="261"/>
      <c r="C164" s="261"/>
      <c r="D164" s="31"/>
      <c r="E164" s="30"/>
      <c r="G164" s="29"/>
      <c r="I164" s="29"/>
      <c r="J164" s="261" t="s">
        <v>846</v>
      </c>
      <c r="K164" s="261"/>
      <c r="L164" s="261"/>
      <c r="M164" s="42"/>
      <c r="N164" s="44"/>
      <c r="O164" s="44"/>
      <c r="P164" s="263" t="s">
        <v>134</v>
      </c>
      <c r="Q164" s="263"/>
      <c r="R164" s="263"/>
    </row>
    <row r="165" spans="1:18" x14ac:dyDescent="0.2">
      <c r="A165" s="142"/>
      <c r="B165" s="142"/>
      <c r="C165" s="142"/>
      <c r="D165" s="31"/>
      <c r="E165" s="30"/>
      <c r="G165" s="29"/>
      <c r="I165" s="29"/>
      <c r="J165" s="142"/>
      <c r="K165" s="142"/>
      <c r="L165" s="142"/>
      <c r="M165" s="42"/>
      <c r="N165" s="44"/>
      <c r="O165" s="44"/>
      <c r="P165" s="140"/>
      <c r="Q165" s="140"/>
      <c r="R165" s="140"/>
    </row>
    <row r="166" spans="1:18" x14ac:dyDescent="0.2">
      <c r="A166" s="45"/>
      <c r="D166" s="31"/>
      <c r="E166" s="46"/>
      <c r="G166" s="29"/>
      <c r="I166" s="29"/>
      <c r="J166" s="142"/>
      <c r="M166" s="142"/>
      <c r="N166" s="34"/>
      <c r="O166" s="34"/>
      <c r="P166" s="46"/>
    </row>
    <row r="167" spans="1:18" x14ac:dyDescent="0.2">
      <c r="A167" s="47"/>
      <c r="D167" s="29"/>
      <c r="E167" s="48"/>
      <c r="G167" s="29"/>
      <c r="I167" s="29"/>
      <c r="J167" s="29"/>
      <c r="M167" s="29"/>
      <c r="P167" s="48"/>
    </row>
    <row r="168" spans="1:18" x14ac:dyDescent="0.2">
      <c r="A168" s="275" t="s">
        <v>274</v>
      </c>
      <c r="B168" s="275"/>
      <c r="C168" s="275"/>
      <c r="D168" s="50"/>
      <c r="E168" s="51"/>
      <c r="G168" s="29"/>
      <c r="I168" s="29"/>
      <c r="J168" s="275" t="s">
        <v>271</v>
      </c>
      <c r="K168" s="275"/>
      <c r="L168" s="275"/>
      <c r="M168" s="52"/>
      <c r="N168" s="54"/>
      <c r="O168" s="54"/>
      <c r="P168" s="264" t="s">
        <v>816</v>
      </c>
      <c r="Q168" s="264"/>
      <c r="R168" s="264"/>
    </row>
    <row r="169" spans="1:18" x14ac:dyDescent="0.2">
      <c r="A169" s="261" t="s">
        <v>275</v>
      </c>
      <c r="B169" s="261"/>
      <c r="C169" s="261"/>
      <c r="D169" s="29"/>
      <c r="E169" s="30"/>
      <c r="G169" s="29"/>
      <c r="I169" s="29"/>
      <c r="J169" s="261" t="s">
        <v>254</v>
      </c>
      <c r="K169" s="261"/>
      <c r="L169" s="261"/>
      <c r="M169" s="31"/>
      <c r="N169" s="33"/>
      <c r="O169" s="33"/>
      <c r="P169" s="265" t="s">
        <v>138</v>
      </c>
      <c r="Q169" s="265"/>
      <c r="R169" s="265"/>
    </row>
  </sheetData>
  <customSheetViews>
    <customSheetView guid="{1998FCB8-1FEB-4076-ACE6-A225EE4366B3}" showPageBreaks="1" printArea="1" hiddenRows="1" view="pageBreakPreview">
      <pane xSplit="1" ySplit="15" topLeftCell="B18" activePane="bottomRight" state="frozen"/>
      <selection pane="bottomRight" activeCell="J115" sqref="J115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129" sqref="R129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72" activePane="bottomRight" state="frozen"/>
      <selection pane="bottomRight" activeCell="R113" sqref="R113"/>
      <rowBreaks count="1" manualBreakCount="1">
        <brk id="62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&amp;C&amp;"Arial Narrow,Regular"&amp;9Page &amp;P of &amp;N</oddFooter>
      </headerFooter>
    </customSheetView>
    <customSheetView guid="{B830B613-BE6E-4840-91D7-D447FD1BCCD2}" showPageBreaks="1" printArea="1" hiddenRows="1" view="pageBreakPreview">
      <pane xSplit="1" ySplit="14" topLeftCell="B80" activePane="bottomRight" state="frozen"/>
      <selection pane="bottomRight" activeCell="R42" sqref="R42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12" activePane="bottomRight" state="frozen"/>
      <selection pane="bottomRight" activeCell="C126" sqref="C126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48" activePane="bottomRight" state="frozen"/>
      <selection pane="bottomRight" activeCell="R129" sqref="R129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48" activePane="bottomRight" state="frozen"/>
      <selection pane="bottomRight" activeCell="R129" sqref="R129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72" activePane="bottomRight" state="frozen"/>
      <selection pane="bottomRight" activeCell="L56" sqref="L56"/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48" activePane="bottomRight" state="frozen"/>
      <selection pane="bottomRight" activeCell="R39" sqref="R39"/>
      <pageMargins left="0.75" right="0.5" top="1" bottom="1" header="0.75" footer="0.5"/>
      <printOptions horizontalCentered="1"/>
      <pageSetup paperSize="5" scale="90" orientation="landscape" horizontalDpi="4294967293" verticalDpi="300" r:id="rId9"/>
      <headerFooter alignWithMargins="0">
        <oddHeader xml:space="preserve">&amp;R&amp;"Arial,Bold"&amp;10     </oddHeader>
        <oddFooter>&amp;C&amp;"Arial Narrow,Regular"&amp;9Page &amp;P of &amp;N</oddFooter>
      </headerFooter>
    </customSheetView>
  </customSheetViews>
  <mergeCells count="110">
    <mergeCell ref="E118:H118"/>
    <mergeCell ref="E119:H119"/>
    <mergeCell ref="E120:H120"/>
    <mergeCell ref="E121:H121"/>
    <mergeCell ref="E122:H122"/>
    <mergeCell ref="E113:H113"/>
    <mergeCell ref="E114:H114"/>
    <mergeCell ref="E115:H115"/>
    <mergeCell ref="E116:H116"/>
    <mergeCell ref="E117:H117"/>
    <mergeCell ref="E108:H108"/>
    <mergeCell ref="E109:H109"/>
    <mergeCell ref="E110:H110"/>
    <mergeCell ref="E111:H111"/>
    <mergeCell ref="E112:H112"/>
    <mergeCell ref="E103:H103"/>
    <mergeCell ref="E104:H104"/>
    <mergeCell ref="E105:H105"/>
    <mergeCell ref="E106:H106"/>
    <mergeCell ref="E107:H107"/>
    <mergeCell ref="E98:H98"/>
    <mergeCell ref="E99:H99"/>
    <mergeCell ref="E100:H100"/>
    <mergeCell ref="E101:H101"/>
    <mergeCell ref="E102:H102"/>
    <mergeCell ref="E93:H93"/>
    <mergeCell ref="E94:H94"/>
    <mergeCell ref="E95:H95"/>
    <mergeCell ref="E96:H96"/>
    <mergeCell ref="E97:H97"/>
    <mergeCell ref="E88:H88"/>
    <mergeCell ref="E89:H89"/>
    <mergeCell ref="E90:H90"/>
    <mergeCell ref="E91:H91"/>
    <mergeCell ref="E92:H92"/>
    <mergeCell ref="E83:H83"/>
    <mergeCell ref="E84:H84"/>
    <mergeCell ref="E85:H85"/>
    <mergeCell ref="E86:H86"/>
    <mergeCell ref="E87:H87"/>
    <mergeCell ref="E78:H78"/>
    <mergeCell ref="E79:H79"/>
    <mergeCell ref="E80:H80"/>
    <mergeCell ref="E81:H81"/>
    <mergeCell ref="E82:H82"/>
    <mergeCell ref="E73:H73"/>
    <mergeCell ref="E74:H74"/>
    <mergeCell ref="E75:H75"/>
    <mergeCell ref="E76:H76"/>
    <mergeCell ref="E77:H77"/>
    <mergeCell ref="E69:H69"/>
    <mergeCell ref="E70:H70"/>
    <mergeCell ref="E71:H71"/>
    <mergeCell ref="E72:H72"/>
    <mergeCell ref="E63:H63"/>
    <mergeCell ref="E64:H64"/>
    <mergeCell ref="E65:H65"/>
    <mergeCell ref="E66:H66"/>
    <mergeCell ref="E67:H67"/>
    <mergeCell ref="E60:H60"/>
    <mergeCell ref="E61:H61"/>
    <mergeCell ref="E62:H62"/>
    <mergeCell ref="E41:H41"/>
    <mergeCell ref="E42:H42"/>
    <mergeCell ref="E43:H43"/>
    <mergeCell ref="E56:H56"/>
    <mergeCell ref="E57:H57"/>
    <mergeCell ref="E68:H68"/>
    <mergeCell ref="E39:H39"/>
    <mergeCell ref="E40:H40"/>
    <mergeCell ref="E31:H31"/>
    <mergeCell ref="E32:H32"/>
    <mergeCell ref="E33:H33"/>
    <mergeCell ref="E34:H34"/>
    <mergeCell ref="E35:H35"/>
    <mergeCell ref="E58:H58"/>
    <mergeCell ref="E59:H59"/>
    <mergeCell ref="E26:H26"/>
    <mergeCell ref="E27:H27"/>
    <mergeCell ref="E28:H28"/>
    <mergeCell ref="E29:H29"/>
    <mergeCell ref="E30:H30"/>
    <mergeCell ref="A15:C15"/>
    <mergeCell ref="E15:H15"/>
    <mergeCell ref="A123:C123"/>
    <mergeCell ref="A3:S3"/>
    <mergeCell ref="A4:S4"/>
    <mergeCell ref="L11:P11"/>
    <mergeCell ref="A13:C13"/>
    <mergeCell ref="E13:H13"/>
    <mergeCell ref="P12:P14"/>
    <mergeCell ref="E19:H19"/>
    <mergeCell ref="E20:H20"/>
    <mergeCell ref="E21:H21"/>
    <mergeCell ref="E22:H22"/>
    <mergeCell ref="E23:H23"/>
    <mergeCell ref="E24:H24"/>
    <mergeCell ref="E25:H25"/>
    <mergeCell ref="E36:H36"/>
    <mergeCell ref="E37:H37"/>
    <mergeCell ref="E38:H38"/>
    <mergeCell ref="P164:R164"/>
    <mergeCell ref="P168:R168"/>
    <mergeCell ref="P169:R169"/>
    <mergeCell ref="A164:C164"/>
    <mergeCell ref="A168:C168"/>
    <mergeCell ref="A169:C169"/>
    <mergeCell ref="J164:L164"/>
    <mergeCell ref="J168:L168"/>
    <mergeCell ref="J169:L169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   </oddHeader>
    <oddFooter>&amp;C&amp;"Arial Narrow,Regular"&amp;9Page &amp;P of &amp;N</oddFooter>
  </headerFooter>
  <rowBreaks count="1" manualBreakCount="1">
    <brk id="5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63"/>
  <sheetViews>
    <sheetView view="pageBreakPreview" zoomScaleNormal="85" zoomScaleSheetLayoutView="100" workbookViewId="0">
      <pane xSplit="1" ySplit="15" topLeftCell="B116" activePane="bottomRight" state="frozen"/>
      <selection pane="topRight" activeCell="B1" sqref="B1"/>
      <selection pane="bottomLeft" activeCell="A16" sqref="A16"/>
      <selection pane="bottomRight" activeCell="A162" sqref="A162:C16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2.664062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201</v>
      </c>
      <c r="H6" s="3"/>
      <c r="I6" s="3"/>
      <c r="R6" s="70">
        <v>1041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290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226"/>
    </row>
    <row r="12" spans="1:19" ht="15" customHeight="1" x14ac:dyDescent="0.2">
      <c r="H12" s="230"/>
      <c r="I12" s="230"/>
      <c r="J12" s="230" t="s">
        <v>253</v>
      </c>
      <c r="K12" s="230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226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230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76">
        <f>'1011'!O13</f>
        <v>0</v>
      </c>
      <c r="P13" s="274"/>
      <c r="Q13" s="40"/>
      <c r="R13" s="228">
        <f>'1011'!R13</f>
        <v>2023</v>
      </c>
    </row>
    <row r="14" spans="1:19" ht="15" customHeight="1" x14ac:dyDescent="0.2">
      <c r="A14" s="225"/>
      <c r="B14" s="225"/>
      <c r="C14" s="225"/>
      <c r="D14" s="9"/>
      <c r="E14" s="225"/>
      <c r="F14" s="225"/>
      <c r="G14" s="225"/>
      <c r="H14" s="225"/>
      <c r="I14" s="230"/>
      <c r="J14" s="228" t="s">
        <v>123</v>
      </c>
      <c r="K14" s="228"/>
      <c r="L14" s="228" t="s">
        <v>123</v>
      </c>
      <c r="M14" s="228"/>
      <c r="N14" s="228" t="s">
        <v>125</v>
      </c>
      <c r="O14" s="228"/>
      <c r="P14" s="274"/>
      <c r="Q14" s="40"/>
      <c r="R14" s="227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6" customHeight="1" x14ac:dyDescent="0.2">
      <c r="A18" s="62"/>
      <c r="B18" s="12"/>
      <c r="C18" s="12"/>
      <c r="J18" s="13"/>
      <c r="K18" s="13"/>
    </row>
    <row r="19" spans="1:18" s="7" customFormat="1" ht="18" customHeight="1" x14ac:dyDescent="0.2">
      <c r="A19" s="31" t="s">
        <v>6</v>
      </c>
      <c r="B19" s="97"/>
      <c r="C19" s="97"/>
      <c r="D19" s="98"/>
      <c r="E19" s="261" t="s">
        <v>312</v>
      </c>
      <c r="F19" s="261"/>
      <c r="G19" s="261"/>
      <c r="H19" s="261"/>
      <c r="I19" s="30"/>
      <c r="J19" s="77">
        <v>8787282.8100000005</v>
      </c>
      <c r="K19" s="77"/>
      <c r="L19" s="44">
        <v>4316552.4800000004</v>
      </c>
      <c r="M19" s="44"/>
      <c r="N19" s="44">
        <f t="shared" ref="N19:N24" si="0">P19-L19</f>
        <v>9700977.4000000004</v>
      </c>
      <c r="O19" s="44"/>
      <c r="P19" s="44">
        <v>14017529.880000001</v>
      </c>
      <c r="Q19" s="44"/>
      <c r="R19" s="44">
        <v>14540098.76</v>
      </c>
    </row>
    <row r="20" spans="1:18" s="7" customFormat="1" ht="12.75" hidden="1" customHeight="1" x14ac:dyDescent="0.2">
      <c r="A20" s="115" t="s">
        <v>9</v>
      </c>
      <c r="B20" s="116"/>
      <c r="C20" s="116"/>
      <c r="E20" s="261" t="s">
        <v>489</v>
      </c>
      <c r="F20" s="261"/>
      <c r="G20" s="261"/>
      <c r="H20" s="261"/>
      <c r="I20" s="86"/>
      <c r="J20" s="44"/>
      <c r="K20" s="44"/>
      <c r="L20" s="44"/>
      <c r="M20" s="44"/>
      <c r="N20" s="44">
        <f t="shared" si="0"/>
        <v>0</v>
      </c>
      <c r="O20" s="44"/>
      <c r="P20" s="44"/>
      <c r="Q20" s="44"/>
      <c r="R20" s="44"/>
    </row>
    <row r="21" spans="1:18" s="7" customFormat="1" ht="18" customHeight="1" x14ac:dyDescent="0.2">
      <c r="A21" s="31" t="s">
        <v>11</v>
      </c>
      <c r="B21" s="97"/>
      <c r="C21" s="97"/>
      <c r="D21" s="98"/>
      <c r="E21" s="261" t="s">
        <v>313</v>
      </c>
      <c r="F21" s="261"/>
      <c r="G21" s="261"/>
      <c r="H21" s="261"/>
      <c r="I21" s="86"/>
      <c r="J21" s="77">
        <v>553963.56999999995</v>
      </c>
      <c r="K21" s="77"/>
      <c r="L21" s="44">
        <v>254333.33</v>
      </c>
      <c r="M21" s="44"/>
      <c r="N21" s="44">
        <f t="shared" si="0"/>
        <v>513666.67000000004</v>
      </c>
      <c r="O21" s="44"/>
      <c r="P21" s="44">
        <v>768000</v>
      </c>
      <c r="Q21" s="44"/>
      <c r="R21" s="44">
        <v>768000</v>
      </c>
    </row>
    <row r="22" spans="1:18" s="7" customFormat="1" ht="18" customHeight="1" x14ac:dyDescent="0.2">
      <c r="A22" s="31" t="s">
        <v>13</v>
      </c>
      <c r="B22" s="97"/>
      <c r="C22" s="97"/>
      <c r="D22" s="98"/>
      <c r="E22" s="261" t="s">
        <v>314</v>
      </c>
      <c r="F22" s="261"/>
      <c r="G22" s="261"/>
      <c r="H22" s="261"/>
      <c r="I22" s="86"/>
      <c r="J22" s="77">
        <v>34000</v>
      </c>
      <c r="K22" s="77"/>
      <c r="L22" s="44">
        <v>42500</v>
      </c>
      <c r="M22" s="44"/>
      <c r="N22" s="44">
        <f t="shared" si="0"/>
        <v>149500</v>
      </c>
      <c r="O22" s="44"/>
      <c r="P22" s="44">
        <v>192000</v>
      </c>
      <c r="Q22" s="44"/>
      <c r="R22" s="44">
        <v>192000</v>
      </c>
    </row>
    <row r="23" spans="1:18" s="7" customFormat="1" ht="18" customHeight="1" x14ac:dyDescent="0.2">
      <c r="A23" s="31" t="s">
        <v>14</v>
      </c>
      <c r="B23" s="97"/>
      <c r="C23" s="97"/>
      <c r="D23" s="98"/>
      <c r="E23" s="261" t="s">
        <v>315</v>
      </c>
      <c r="F23" s="261"/>
      <c r="G23" s="261"/>
      <c r="H23" s="261"/>
      <c r="I23" s="86"/>
      <c r="J23" s="247">
        <v>34000</v>
      </c>
      <c r="K23" s="77"/>
      <c r="L23" s="44">
        <v>42500</v>
      </c>
      <c r="M23" s="44"/>
      <c r="N23" s="44">
        <f t="shared" si="0"/>
        <v>149500</v>
      </c>
      <c r="O23" s="44"/>
      <c r="P23" s="44">
        <v>192000</v>
      </c>
      <c r="Q23" s="44"/>
      <c r="R23" s="44">
        <v>192000</v>
      </c>
    </row>
    <row r="24" spans="1:18" s="7" customFormat="1" ht="18" customHeight="1" x14ac:dyDescent="0.2">
      <c r="A24" s="31" t="s">
        <v>16</v>
      </c>
      <c r="B24" s="97"/>
      <c r="C24" s="97"/>
      <c r="D24" s="98"/>
      <c r="E24" s="261" t="s">
        <v>316</v>
      </c>
      <c r="F24" s="261"/>
      <c r="G24" s="261"/>
      <c r="H24" s="261"/>
      <c r="I24" s="86"/>
      <c r="J24" s="77">
        <v>132000</v>
      </c>
      <c r="K24" s="77"/>
      <c r="L24" s="44">
        <v>126000</v>
      </c>
      <c r="M24" s="44"/>
      <c r="N24" s="44">
        <f t="shared" si="0"/>
        <v>66000</v>
      </c>
      <c r="O24" s="44"/>
      <c r="P24" s="44">
        <v>192000</v>
      </c>
      <c r="Q24" s="44"/>
      <c r="R24" s="44">
        <v>192000</v>
      </c>
    </row>
    <row r="25" spans="1:18" s="7" customFormat="1" ht="12.75" hidden="1" customHeight="1" x14ac:dyDescent="0.2">
      <c r="A25" s="75" t="s">
        <v>140</v>
      </c>
      <c r="B25" s="97"/>
      <c r="C25" s="97"/>
      <c r="D25" s="98"/>
      <c r="E25" s="261" t="s">
        <v>490</v>
      </c>
      <c r="F25" s="261"/>
      <c r="G25" s="261"/>
      <c r="H25" s="261"/>
      <c r="I25" s="86"/>
      <c r="J25" s="77"/>
      <c r="K25" s="77"/>
      <c r="L25" s="44"/>
      <c r="M25" s="44"/>
      <c r="N25" s="44"/>
      <c r="O25" s="44"/>
      <c r="P25" s="44"/>
      <c r="Q25" s="44"/>
      <c r="R25" s="44"/>
    </row>
    <row r="26" spans="1:18" s="7" customFormat="1" ht="12.75" hidden="1" customHeight="1" x14ac:dyDescent="0.2">
      <c r="A26" s="75" t="s">
        <v>142</v>
      </c>
      <c r="B26" s="97"/>
      <c r="C26" s="97"/>
      <c r="E26" s="261" t="s">
        <v>491</v>
      </c>
      <c r="F26" s="261"/>
      <c r="G26" s="261"/>
      <c r="H26" s="261"/>
      <c r="I26" s="86"/>
      <c r="J26" s="77"/>
      <c r="K26" s="77"/>
      <c r="L26" s="44"/>
      <c r="M26" s="44"/>
      <c r="N26" s="44"/>
      <c r="O26" s="44"/>
      <c r="P26" s="44"/>
      <c r="Q26" s="44"/>
      <c r="R26" s="44"/>
    </row>
    <row r="27" spans="1:18" s="7" customFormat="1" ht="12.75" hidden="1" customHeight="1" x14ac:dyDescent="0.2">
      <c r="A27" s="75" t="s">
        <v>143</v>
      </c>
      <c r="B27" s="97"/>
      <c r="C27" s="97"/>
      <c r="D27" s="98"/>
      <c r="E27" s="261" t="s">
        <v>492</v>
      </c>
      <c r="F27" s="261"/>
      <c r="G27" s="261"/>
      <c r="H27" s="261"/>
      <c r="I27" s="86"/>
      <c r="J27" s="77"/>
      <c r="K27" s="77"/>
      <c r="L27" s="44"/>
      <c r="M27" s="44"/>
      <c r="N27" s="44">
        <f t="shared" ref="N27:N43" si="1">P27-L27</f>
        <v>0</v>
      </c>
      <c r="O27" s="44"/>
      <c r="P27" s="44"/>
      <c r="Q27" s="44"/>
      <c r="R27" s="44"/>
    </row>
    <row r="28" spans="1:18" s="7" customFormat="1" ht="12.75" hidden="1" customHeight="1" x14ac:dyDescent="0.2">
      <c r="A28" s="75" t="s">
        <v>18</v>
      </c>
      <c r="B28" s="97"/>
      <c r="C28" s="97"/>
      <c r="D28" s="98"/>
      <c r="E28" s="261" t="s">
        <v>493</v>
      </c>
      <c r="F28" s="261"/>
      <c r="G28" s="261"/>
      <c r="H28" s="261"/>
      <c r="I28" s="86"/>
      <c r="J28" s="77"/>
      <c r="K28" s="77"/>
      <c r="L28" s="44"/>
      <c r="M28" s="44"/>
      <c r="N28" s="44">
        <f t="shared" si="1"/>
        <v>0</v>
      </c>
      <c r="O28" s="44"/>
      <c r="P28" s="44"/>
      <c r="Q28" s="44"/>
      <c r="R28" s="44"/>
    </row>
    <row r="29" spans="1:18" s="7" customFormat="1" ht="12.75" hidden="1" customHeight="1" x14ac:dyDescent="0.2">
      <c r="A29" s="75" t="s">
        <v>21</v>
      </c>
      <c r="B29" s="97"/>
      <c r="C29" s="97"/>
      <c r="D29" s="98"/>
      <c r="E29" s="261" t="s">
        <v>494</v>
      </c>
      <c r="F29" s="261"/>
      <c r="G29" s="261"/>
      <c r="H29" s="261"/>
      <c r="I29" s="86"/>
      <c r="J29" s="77"/>
      <c r="K29" s="77"/>
      <c r="L29" s="44"/>
      <c r="M29" s="44"/>
      <c r="N29" s="44">
        <f t="shared" si="1"/>
        <v>0</v>
      </c>
      <c r="O29" s="44"/>
      <c r="P29" s="44"/>
      <c r="Q29" s="44"/>
      <c r="R29" s="44"/>
    </row>
    <row r="30" spans="1:18" s="7" customFormat="1" ht="18" customHeight="1" x14ac:dyDescent="0.2">
      <c r="A30" s="31" t="s">
        <v>22</v>
      </c>
      <c r="B30" s="97"/>
      <c r="C30" s="97"/>
      <c r="D30" s="98"/>
      <c r="E30" s="261" t="s">
        <v>318</v>
      </c>
      <c r="F30" s="261"/>
      <c r="G30" s="261"/>
      <c r="H30" s="261"/>
      <c r="I30" s="86"/>
      <c r="J30" s="77"/>
      <c r="K30" s="77"/>
      <c r="L30" s="44"/>
      <c r="M30" s="44"/>
      <c r="N30" s="44"/>
      <c r="O30" s="44"/>
      <c r="P30" s="44"/>
      <c r="Q30" s="44"/>
      <c r="R30" s="44"/>
    </row>
    <row r="31" spans="1:18" s="7" customFormat="1" ht="12.75" hidden="1" customHeight="1" x14ac:dyDescent="0.2">
      <c r="A31" s="75" t="s">
        <v>144</v>
      </c>
      <c r="B31" s="97"/>
      <c r="C31" s="97"/>
      <c r="D31" s="98"/>
      <c r="E31" s="261" t="s">
        <v>369</v>
      </c>
      <c r="F31" s="261"/>
      <c r="G31" s="261"/>
      <c r="H31" s="261"/>
      <c r="I31" s="86"/>
      <c r="J31" s="44"/>
      <c r="K31" s="44"/>
      <c r="L31" s="44"/>
      <c r="M31" s="44"/>
      <c r="N31" s="44">
        <f t="shared" si="1"/>
        <v>0</v>
      </c>
      <c r="O31" s="44"/>
      <c r="P31" s="44"/>
      <c r="Q31" s="44"/>
      <c r="R31" s="44"/>
    </row>
    <row r="32" spans="1:18" s="7" customFormat="1" ht="12.75" hidden="1" customHeight="1" x14ac:dyDescent="0.2">
      <c r="A32" s="75" t="s">
        <v>23</v>
      </c>
      <c r="B32" s="97"/>
      <c r="C32" s="97"/>
      <c r="D32" s="98"/>
      <c r="E32" s="261" t="s">
        <v>370</v>
      </c>
      <c r="F32" s="261"/>
      <c r="G32" s="261"/>
      <c r="H32" s="261"/>
      <c r="I32" s="86"/>
      <c r="J32" s="44"/>
      <c r="K32" s="44"/>
      <c r="L32" s="44"/>
      <c r="M32" s="44"/>
      <c r="N32" s="44">
        <f t="shared" si="1"/>
        <v>0</v>
      </c>
      <c r="O32" s="44"/>
      <c r="P32" s="44"/>
      <c r="Q32" s="44"/>
      <c r="R32" s="44"/>
    </row>
    <row r="33" spans="1:18" s="7" customFormat="1" ht="18" customHeight="1" x14ac:dyDescent="0.2">
      <c r="A33" s="31" t="s">
        <v>26</v>
      </c>
      <c r="B33" s="97"/>
      <c r="C33" s="97"/>
      <c r="D33" s="98"/>
      <c r="E33" s="261" t="s">
        <v>320</v>
      </c>
      <c r="F33" s="261"/>
      <c r="G33" s="261"/>
      <c r="H33" s="261"/>
      <c r="I33" s="86"/>
      <c r="J33" s="44">
        <v>790767.5</v>
      </c>
      <c r="K33" s="44"/>
      <c r="L33" s="247"/>
      <c r="M33" s="44"/>
      <c r="N33" s="44">
        <f>P33-L33</f>
        <v>1169811</v>
      </c>
      <c r="O33" s="44"/>
      <c r="P33" s="44">
        <v>1169811</v>
      </c>
      <c r="Q33" s="44"/>
      <c r="R33" s="44">
        <v>1213461</v>
      </c>
    </row>
    <row r="34" spans="1:18" s="7" customFormat="1" ht="18" customHeight="1" x14ac:dyDescent="0.2">
      <c r="A34" s="31" t="s">
        <v>25</v>
      </c>
      <c r="B34" s="97"/>
      <c r="C34" s="97"/>
      <c r="D34" s="98"/>
      <c r="E34" s="261" t="s">
        <v>321</v>
      </c>
      <c r="F34" s="261"/>
      <c r="G34" s="261"/>
      <c r="H34" s="261"/>
      <c r="I34" s="86"/>
      <c r="J34" s="44">
        <v>120500</v>
      </c>
      <c r="K34" s="44"/>
      <c r="L34" s="247"/>
      <c r="M34" s="44"/>
      <c r="N34" s="44">
        <f t="shared" si="1"/>
        <v>160000</v>
      </c>
      <c r="O34" s="44"/>
      <c r="P34" s="44">
        <v>160000</v>
      </c>
      <c r="Q34" s="44"/>
      <c r="R34" s="44">
        <v>160000</v>
      </c>
    </row>
    <row r="35" spans="1:18" s="7" customFormat="1" ht="18" customHeight="1" x14ac:dyDescent="0.2">
      <c r="A35" s="31" t="s">
        <v>139</v>
      </c>
      <c r="B35" s="97"/>
      <c r="C35" s="97"/>
      <c r="D35" s="98"/>
      <c r="E35" s="261" t="s">
        <v>322</v>
      </c>
      <c r="F35" s="261"/>
      <c r="G35" s="261"/>
      <c r="H35" s="261"/>
      <c r="I35" s="86"/>
      <c r="J35" s="77">
        <v>698621</v>
      </c>
      <c r="K35" s="77"/>
      <c r="L35" s="44">
        <v>716174</v>
      </c>
      <c r="M35" s="44"/>
      <c r="N35" s="44">
        <f>P35-L35</f>
        <v>453637</v>
      </c>
      <c r="O35" s="44"/>
      <c r="P35" s="44">
        <v>1169811</v>
      </c>
      <c r="Q35" s="44"/>
      <c r="R35" s="44">
        <v>1213461</v>
      </c>
    </row>
    <row r="36" spans="1:18" s="7" customFormat="1" ht="18" customHeight="1" x14ac:dyDescent="0.2">
      <c r="A36" s="31" t="s">
        <v>248</v>
      </c>
      <c r="B36" s="97"/>
      <c r="C36" s="97"/>
      <c r="D36" s="98"/>
      <c r="E36" s="261" t="s">
        <v>323</v>
      </c>
      <c r="F36" s="261"/>
      <c r="G36" s="261"/>
      <c r="H36" s="261"/>
      <c r="I36" s="86"/>
      <c r="J36" s="44">
        <v>1055835.3</v>
      </c>
      <c r="K36" s="44"/>
      <c r="L36" s="44">
        <v>518015.84</v>
      </c>
      <c r="M36" s="44"/>
      <c r="N36" s="44">
        <f t="shared" si="1"/>
        <v>1166512</v>
      </c>
      <c r="O36" s="44"/>
      <c r="P36" s="44">
        <v>1684527.84</v>
      </c>
      <c r="Q36" s="44"/>
      <c r="R36" s="44">
        <v>1747383.84</v>
      </c>
    </row>
    <row r="37" spans="1:18" s="7" customFormat="1" ht="18" customHeight="1" x14ac:dyDescent="0.2">
      <c r="A37" s="31" t="s">
        <v>29</v>
      </c>
      <c r="B37" s="97"/>
      <c r="C37" s="97"/>
      <c r="D37" s="98"/>
      <c r="E37" s="261" t="s">
        <v>324</v>
      </c>
      <c r="F37" s="261"/>
      <c r="G37" s="261"/>
      <c r="H37" s="261"/>
      <c r="I37" s="86"/>
      <c r="J37" s="44">
        <v>28000</v>
      </c>
      <c r="K37" s="44"/>
      <c r="L37" s="44">
        <v>12700</v>
      </c>
      <c r="M37" s="44"/>
      <c r="N37" s="44">
        <f t="shared" si="1"/>
        <v>25700</v>
      </c>
      <c r="O37" s="44"/>
      <c r="P37" s="44">
        <v>38400</v>
      </c>
      <c r="Q37" s="44"/>
      <c r="R37" s="44">
        <v>38400</v>
      </c>
    </row>
    <row r="38" spans="1:18" s="7" customFormat="1" ht="18" customHeight="1" x14ac:dyDescent="0.2">
      <c r="A38" s="31" t="s">
        <v>30</v>
      </c>
      <c r="B38" s="97"/>
      <c r="C38" s="97"/>
      <c r="D38" s="98"/>
      <c r="E38" s="261" t="s">
        <v>325</v>
      </c>
      <c r="F38" s="261"/>
      <c r="G38" s="261"/>
      <c r="H38" s="261"/>
      <c r="I38" s="86"/>
      <c r="J38" s="44">
        <v>126445.55</v>
      </c>
      <c r="K38" s="44"/>
      <c r="L38" s="44">
        <v>86216.22</v>
      </c>
      <c r="M38" s="44"/>
      <c r="N38" s="44">
        <f t="shared" si="1"/>
        <v>185302.25999999998</v>
      </c>
      <c r="O38" s="44"/>
      <c r="P38" s="44">
        <v>271518.48</v>
      </c>
      <c r="Q38" s="44"/>
      <c r="R38" s="44">
        <v>321043.26</v>
      </c>
    </row>
    <row r="39" spans="1:18" s="7" customFormat="1" ht="18" customHeight="1" x14ac:dyDescent="0.2">
      <c r="A39" s="31" t="s">
        <v>31</v>
      </c>
      <c r="B39" s="97"/>
      <c r="C39" s="97"/>
      <c r="D39" s="98"/>
      <c r="E39" s="261" t="s">
        <v>326</v>
      </c>
      <c r="F39" s="261"/>
      <c r="G39" s="261"/>
      <c r="H39" s="261"/>
      <c r="I39" s="86"/>
      <c r="J39" s="44">
        <v>28000</v>
      </c>
      <c r="K39" s="44"/>
      <c r="L39" s="44">
        <v>12700</v>
      </c>
      <c r="M39" s="44"/>
      <c r="N39" s="44">
        <f t="shared" si="1"/>
        <v>25700</v>
      </c>
      <c r="O39" s="44"/>
      <c r="P39" s="44">
        <v>38400</v>
      </c>
      <c r="Q39" s="44"/>
      <c r="R39" s="44">
        <v>38400</v>
      </c>
    </row>
    <row r="40" spans="1:18" s="7" customFormat="1" ht="12.75" hidden="1" customHeight="1" x14ac:dyDescent="0.2">
      <c r="A40" s="75" t="s">
        <v>146</v>
      </c>
      <c r="B40" s="97"/>
      <c r="C40" s="97"/>
      <c r="D40" s="98"/>
      <c r="E40" s="261" t="s">
        <v>541</v>
      </c>
      <c r="F40" s="261"/>
      <c r="G40" s="261"/>
      <c r="H40" s="261"/>
      <c r="I40" s="86"/>
      <c r="J40" s="44"/>
      <c r="K40" s="44"/>
      <c r="L40" s="44"/>
      <c r="M40" s="44"/>
      <c r="N40" s="44">
        <f t="shared" si="1"/>
        <v>0</v>
      </c>
      <c r="O40" s="44"/>
      <c r="P40" s="44"/>
      <c r="Q40" s="44"/>
      <c r="R40" s="44"/>
    </row>
    <row r="41" spans="1:18" s="7" customFormat="1" ht="12.75" hidden="1" customHeight="1" x14ac:dyDescent="0.2">
      <c r="A41" s="75" t="s">
        <v>147</v>
      </c>
      <c r="B41" s="97"/>
      <c r="C41" s="97"/>
      <c r="D41" s="98"/>
      <c r="E41" s="261" t="s">
        <v>542</v>
      </c>
      <c r="F41" s="261"/>
      <c r="G41" s="261"/>
      <c r="H41" s="261"/>
      <c r="I41" s="86"/>
      <c r="J41" s="44"/>
      <c r="K41" s="44"/>
      <c r="L41" s="44"/>
      <c r="M41" s="44"/>
      <c r="N41" s="44">
        <f t="shared" si="1"/>
        <v>0</v>
      </c>
      <c r="O41" s="44"/>
      <c r="P41" s="44"/>
      <c r="Q41" s="44"/>
      <c r="R41" s="44"/>
    </row>
    <row r="42" spans="1:18" s="7" customFormat="1" ht="18" customHeight="1" x14ac:dyDescent="0.2">
      <c r="A42" s="31" t="s">
        <v>32</v>
      </c>
      <c r="B42" s="97"/>
      <c r="C42" s="97"/>
      <c r="D42" s="98"/>
      <c r="E42" s="261" t="s">
        <v>327</v>
      </c>
      <c r="F42" s="261"/>
      <c r="G42" s="261"/>
      <c r="H42" s="261"/>
      <c r="I42" s="86"/>
      <c r="J42" s="44">
        <v>82190.64</v>
      </c>
      <c r="K42" s="44"/>
      <c r="L42" s="44"/>
      <c r="M42" s="44"/>
      <c r="N42" s="44">
        <f t="shared" si="1"/>
        <v>10772.85</v>
      </c>
      <c r="O42" s="44"/>
      <c r="P42" s="44">
        <v>10772.85</v>
      </c>
      <c r="Q42" s="44"/>
      <c r="R42" s="44"/>
    </row>
    <row r="43" spans="1:18" s="7" customFormat="1" ht="18" customHeight="1" x14ac:dyDescent="0.2">
      <c r="A43" s="31" t="s">
        <v>34</v>
      </c>
      <c r="B43" s="97"/>
      <c r="C43" s="97"/>
      <c r="D43" s="98"/>
      <c r="E43" s="261" t="s">
        <v>328</v>
      </c>
      <c r="F43" s="261"/>
      <c r="G43" s="261"/>
      <c r="H43" s="261"/>
      <c r="I43" s="86"/>
      <c r="J43" s="44">
        <v>345000</v>
      </c>
      <c r="K43" s="44"/>
      <c r="L43" s="247"/>
      <c r="M43" s="44"/>
      <c r="N43" s="44">
        <f t="shared" si="1"/>
        <v>185000</v>
      </c>
      <c r="O43" s="44"/>
      <c r="P43" s="44">
        <v>185000</v>
      </c>
      <c r="Q43" s="44"/>
      <c r="R43" s="44">
        <v>205000</v>
      </c>
    </row>
    <row r="44" spans="1:18" s="7" customFormat="1" ht="12.75" hidden="1" customHeight="1" x14ac:dyDescent="0.2">
      <c r="A44" s="75" t="s">
        <v>148</v>
      </c>
      <c r="B44" s="97"/>
      <c r="C44" s="97"/>
      <c r="D44" s="98"/>
      <c r="E44" s="98">
        <v>5</v>
      </c>
      <c r="F44" s="99" t="s">
        <v>7</v>
      </c>
      <c r="G44" s="98" t="s">
        <v>28</v>
      </c>
      <c r="H44" s="98" t="s">
        <v>63</v>
      </c>
      <c r="J44" s="34"/>
      <c r="K44" s="34"/>
      <c r="L44" s="34"/>
      <c r="M44" s="34"/>
      <c r="N44" s="34"/>
      <c r="O44" s="34"/>
      <c r="P44" s="34"/>
      <c r="Q44" s="34"/>
      <c r="R44" s="34"/>
    </row>
    <row r="45" spans="1:18" s="7" customFormat="1" ht="18.95" customHeight="1" x14ac:dyDescent="0.2">
      <c r="A45" s="229" t="s">
        <v>35</v>
      </c>
      <c r="B45" s="24"/>
      <c r="C45" s="24"/>
      <c r="J45" s="136">
        <f>SUM(J19:J44)</f>
        <v>12816606.370000003</v>
      </c>
      <c r="K45" s="137"/>
      <c r="L45" s="136">
        <f>SUM(L19:L44)</f>
        <v>6127691.8700000001</v>
      </c>
      <c r="M45" s="34"/>
      <c r="N45" s="136">
        <f>SUM(N19:N44)</f>
        <v>13962079.18</v>
      </c>
      <c r="O45" s="34"/>
      <c r="P45" s="136">
        <f>SUM(P19:P44)</f>
        <v>20089771.050000004</v>
      </c>
      <c r="Q45" s="34"/>
      <c r="R45" s="136">
        <f>SUM(R19:R44)</f>
        <v>20821247.859999999</v>
      </c>
    </row>
    <row r="46" spans="1:18" s="7" customFormat="1" ht="6" customHeight="1" x14ac:dyDescent="0.2">
      <c r="A46" s="17"/>
      <c r="B46" s="17"/>
      <c r="C46" s="17"/>
      <c r="J46" s="137"/>
      <c r="K46" s="137"/>
      <c r="L46" s="34"/>
      <c r="M46" s="34"/>
      <c r="N46" s="34"/>
      <c r="O46" s="34"/>
      <c r="P46" s="34"/>
      <c r="Q46" s="34"/>
      <c r="R46" s="34"/>
    </row>
    <row r="47" spans="1:18" s="7" customFormat="1" ht="18" customHeight="1" x14ac:dyDescent="0.2">
      <c r="A47" s="62" t="s">
        <v>187</v>
      </c>
      <c r="B47" s="12"/>
      <c r="C47" s="12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7" customFormat="1" ht="6" customHeight="1" x14ac:dyDescent="0.2">
      <c r="A48" s="62"/>
      <c r="B48" s="12"/>
      <c r="C48" s="12"/>
      <c r="J48" s="34"/>
      <c r="K48" s="34"/>
      <c r="L48" s="34"/>
      <c r="M48" s="34"/>
      <c r="N48" s="34"/>
      <c r="O48" s="34"/>
      <c r="P48" s="34"/>
      <c r="Q48" s="34"/>
      <c r="R48" s="34"/>
    </row>
    <row r="49" spans="1:18" s="7" customFormat="1" ht="18" customHeight="1" x14ac:dyDescent="0.2">
      <c r="A49" s="31" t="s">
        <v>36</v>
      </c>
      <c r="B49" s="97"/>
      <c r="C49" s="97"/>
      <c r="D49" s="98"/>
      <c r="E49" s="261" t="s">
        <v>329</v>
      </c>
      <c r="F49" s="261"/>
      <c r="G49" s="261"/>
      <c r="H49" s="261"/>
      <c r="I49" s="86"/>
      <c r="J49" s="44">
        <v>27560</v>
      </c>
      <c r="K49" s="44"/>
      <c r="L49" s="247"/>
      <c r="M49" s="44"/>
      <c r="N49" s="44">
        <f t="shared" ref="N49:N78" si="2">P49-L49</f>
        <v>58800</v>
      </c>
      <c r="O49" s="44"/>
      <c r="P49" s="44">
        <v>58800</v>
      </c>
      <c r="Q49" s="44"/>
      <c r="R49" s="44">
        <v>84000</v>
      </c>
    </row>
    <row r="50" spans="1:18" s="7" customFormat="1" ht="12.75" hidden="1" customHeight="1" x14ac:dyDescent="0.2">
      <c r="A50" s="75" t="s">
        <v>37</v>
      </c>
      <c r="B50" s="97"/>
      <c r="C50" s="97"/>
      <c r="E50" s="261" t="s">
        <v>477</v>
      </c>
      <c r="F50" s="261"/>
      <c r="G50" s="261"/>
      <c r="H50" s="261"/>
      <c r="I50" s="86"/>
      <c r="J50" s="44"/>
      <c r="K50" s="44"/>
      <c r="L50" s="44"/>
      <c r="M50" s="44"/>
      <c r="N50" s="44">
        <f t="shared" si="2"/>
        <v>0</v>
      </c>
      <c r="O50" s="44"/>
      <c r="P50" s="44"/>
      <c r="Q50" s="44"/>
      <c r="R50" s="44"/>
    </row>
    <row r="51" spans="1:18" s="7" customFormat="1" ht="18" hidden="1" customHeight="1" x14ac:dyDescent="0.2">
      <c r="A51" s="31" t="s">
        <v>38</v>
      </c>
      <c r="B51" s="97"/>
      <c r="C51" s="97"/>
      <c r="E51" s="261" t="s">
        <v>331</v>
      </c>
      <c r="F51" s="261"/>
      <c r="G51" s="261"/>
      <c r="H51" s="261"/>
      <c r="I51" s="86"/>
      <c r="J51" s="77"/>
      <c r="K51" s="44"/>
      <c r="L51" s="44"/>
      <c r="M51" s="44"/>
      <c r="N51" s="44"/>
      <c r="O51" s="44"/>
      <c r="P51" s="44" t="s">
        <v>815</v>
      </c>
      <c r="Q51" s="44"/>
      <c r="R51" s="44"/>
    </row>
    <row r="52" spans="1:18" s="7" customFormat="1" ht="12.75" hidden="1" customHeight="1" x14ac:dyDescent="0.2">
      <c r="A52" s="75" t="s">
        <v>141</v>
      </c>
      <c r="B52" s="97"/>
      <c r="C52" s="97"/>
      <c r="D52" s="98"/>
      <c r="E52" s="261" t="s">
        <v>373</v>
      </c>
      <c r="F52" s="261"/>
      <c r="G52" s="261"/>
      <c r="H52" s="261"/>
      <c r="I52" s="86"/>
      <c r="J52" s="44"/>
      <c r="K52" s="44"/>
      <c r="L52" s="44"/>
      <c r="M52" s="44"/>
      <c r="N52" s="44">
        <f t="shared" si="2"/>
        <v>0</v>
      </c>
      <c r="O52" s="44"/>
      <c r="P52" s="44"/>
      <c r="Q52" s="44"/>
      <c r="R52" s="44"/>
    </row>
    <row r="53" spans="1:18" s="7" customFormat="1" ht="12.75" hidden="1" customHeight="1" x14ac:dyDescent="0.2">
      <c r="A53" s="75" t="s">
        <v>40</v>
      </c>
      <c r="B53" s="97"/>
      <c r="C53" s="97"/>
      <c r="D53" s="98"/>
      <c r="E53" s="261" t="s">
        <v>374</v>
      </c>
      <c r="F53" s="261"/>
      <c r="G53" s="261"/>
      <c r="H53" s="261"/>
      <c r="I53" s="86"/>
      <c r="J53" s="44"/>
      <c r="K53" s="44"/>
      <c r="L53" s="44"/>
      <c r="M53" s="44"/>
      <c r="N53" s="44">
        <f t="shared" si="2"/>
        <v>0</v>
      </c>
      <c r="O53" s="44"/>
      <c r="P53" s="44"/>
      <c r="Q53" s="44"/>
      <c r="R53" s="44"/>
    </row>
    <row r="54" spans="1:18" s="7" customFormat="1" ht="12.75" hidden="1" customHeight="1" x14ac:dyDescent="0.2">
      <c r="A54" s="75" t="s">
        <v>41</v>
      </c>
      <c r="B54" s="97"/>
      <c r="C54" s="97"/>
      <c r="D54" s="98"/>
      <c r="E54" s="261" t="s">
        <v>375</v>
      </c>
      <c r="F54" s="261"/>
      <c r="G54" s="261"/>
      <c r="H54" s="261"/>
      <c r="I54" s="86"/>
      <c r="J54" s="44"/>
      <c r="K54" s="44"/>
      <c r="L54" s="44"/>
      <c r="M54" s="44"/>
      <c r="N54" s="44">
        <f t="shared" si="2"/>
        <v>0</v>
      </c>
      <c r="O54" s="44"/>
      <c r="P54" s="44"/>
      <c r="Q54" s="44"/>
      <c r="R54" s="44"/>
    </row>
    <row r="55" spans="1:18" s="7" customFormat="1" ht="12.75" hidden="1" customHeight="1" x14ac:dyDescent="0.2">
      <c r="A55" s="75" t="s">
        <v>42</v>
      </c>
      <c r="B55" s="97"/>
      <c r="C55" s="97"/>
      <c r="D55" s="98"/>
      <c r="E55" s="261" t="s">
        <v>376</v>
      </c>
      <c r="F55" s="261"/>
      <c r="G55" s="261"/>
      <c r="H55" s="261"/>
      <c r="I55" s="86"/>
      <c r="J55" s="44"/>
      <c r="K55" s="44"/>
      <c r="L55" s="44"/>
      <c r="M55" s="44"/>
      <c r="N55" s="44">
        <f t="shared" si="2"/>
        <v>0</v>
      </c>
      <c r="O55" s="44"/>
      <c r="P55" s="44"/>
      <c r="Q55" s="44"/>
      <c r="R55" s="44"/>
    </row>
    <row r="56" spans="1:18" s="7" customFormat="1" ht="12.75" hidden="1" customHeight="1" x14ac:dyDescent="0.2">
      <c r="A56" s="75" t="s">
        <v>87</v>
      </c>
      <c r="B56" s="97"/>
      <c r="C56" s="97"/>
      <c r="E56" s="261" t="s">
        <v>377</v>
      </c>
      <c r="F56" s="261"/>
      <c r="G56" s="261"/>
      <c r="H56" s="261"/>
      <c r="I56" s="86"/>
      <c r="J56" s="44"/>
      <c r="K56" s="44"/>
      <c r="L56" s="44"/>
      <c r="M56" s="44"/>
      <c r="N56" s="44">
        <f t="shared" si="2"/>
        <v>0</v>
      </c>
      <c r="O56" s="44"/>
      <c r="P56" s="44"/>
      <c r="Q56" s="44"/>
      <c r="R56" s="44"/>
    </row>
    <row r="57" spans="1:18" s="7" customFormat="1" ht="12.75" hidden="1" customHeight="1" x14ac:dyDescent="0.2">
      <c r="A57" s="75" t="s">
        <v>149</v>
      </c>
      <c r="B57" s="97"/>
      <c r="C57" s="97"/>
      <c r="D57" s="98"/>
      <c r="E57" s="261" t="s">
        <v>378</v>
      </c>
      <c r="F57" s="261"/>
      <c r="G57" s="261"/>
      <c r="H57" s="261"/>
      <c r="I57" s="86"/>
      <c r="J57" s="44"/>
      <c r="K57" s="44"/>
      <c r="L57" s="44"/>
      <c r="M57" s="44"/>
      <c r="N57" s="44">
        <f t="shared" si="2"/>
        <v>0</v>
      </c>
      <c r="O57" s="44"/>
      <c r="P57" s="44"/>
      <c r="Q57" s="44"/>
      <c r="R57" s="44"/>
    </row>
    <row r="58" spans="1:18" s="7" customFormat="1" ht="12.75" hidden="1" customHeight="1" x14ac:dyDescent="0.2">
      <c r="A58" s="75" t="s">
        <v>150</v>
      </c>
      <c r="B58" s="97"/>
      <c r="C58" s="97"/>
      <c r="D58" s="98"/>
      <c r="E58" s="261" t="s">
        <v>379</v>
      </c>
      <c r="F58" s="261"/>
      <c r="G58" s="261"/>
      <c r="H58" s="261"/>
      <c r="I58" s="86"/>
      <c r="J58" s="44"/>
      <c r="K58" s="44"/>
      <c r="L58" s="44"/>
      <c r="M58" s="44"/>
      <c r="N58" s="44">
        <f t="shared" si="2"/>
        <v>0</v>
      </c>
      <c r="O58" s="44"/>
      <c r="P58" s="44"/>
      <c r="Q58" s="44"/>
      <c r="R58" s="44"/>
    </row>
    <row r="59" spans="1:18" s="7" customFormat="1" ht="18" customHeight="1" x14ac:dyDescent="0.2">
      <c r="A59" s="31" t="s">
        <v>43</v>
      </c>
      <c r="B59" s="97"/>
      <c r="C59" s="97"/>
      <c r="D59" s="98"/>
      <c r="E59" s="261" t="s">
        <v>335</v>
      </c>
      <c r="F59" s="261"/>
      <c r="G59" s="261"/>
      <c r="H59" s="261"/>
      <c r="I59" s="86"/>
      <c r="J59" s="44"/>
      <c r="K59" s="44"/>
      <c r="L59" s="44"/>
      <c r="M59" s="44"/>
      <c r="N59" s="44">
        <f t="shared" si="2"/>
        <v>144000</v>
      </c>
      <c r="O59" s="44"/>
      <c r="P59" s="44">
        <v>144000</v>
      </c>
      <c r="Q59" s="44"/>
      <c r="R59" s="44">
        <v>240000</v>
      </c>
    </row>
    <row r="60" spans="1:18" s="7" customFormat="1" ht="12.75" hidden="1" customHeight="1" x14ac:dyDescent="0.2">
      <c r="A60" s="75" t="s">
        <v>151</v>
      </c>
      <c r="B60" s="97"/>
      <c r="C60" s="97"/>
      <c r="D60" s="98"/>
      <c r="E60" s="261" t="s">
        <v>380</v>
      </c>
      <c r="F60" s="261"/>
      <c r="G60" s="261"/>
      <c r="H60" s="261"/>
      <c r="I60" s="86"/>
      <c r="J60" s="44"/>
      <c r="K60" s="44"/>
      <c r="L60" s="44"/>
      <c r="M60" s="44"/>
      <c r="N60" s="44">
        <f t="shared" si="2"/>
        <v>0</v>
      </c>
      <c r="O60" s="44"/>
      <c r="P60" s="44"/>
      <c r="Q60" s="44"/>
      <c r="R60" s="44"/>
    </row>
    <row r="61" spans="1:18" s="7" customFormat="1" ht="12.75" hidden="1" customHeight="1" x14ac:dyDescent="0.2">
      <c r="A61" s="75" t="s">
        <v>152</v>
      </c>
      <c r="B61" s="97"/>
      <c r="C61" s="97"/>
      <c r="D61" s="98"/>
      <c r="E61" s="261" t="s">
        <v>381</v>
      </c>
      <c r="F61" s="261"/>
      <c r="G61" s="261"/>
      <c r="H61" s="261"/>
      <c r="I61" s="86"/>
      <c r="J61" s="44"/>
      <c r="K61" s="44"/>
      <c r="L61" s="44"/>
      <c r="M61" s="44"/>
      <c r="N61" s="44">
        <f t="shared" si="2"/>
        <v>0</v>
      </c>
      <c r="O61" s="44"/>
      <c r="P61" s="44"/>
      <c r="Q61" s="44"/>
      <c r="R61" s="44"/>
    </row>
    <row r="62" spans="1:18" s="7" customFormat="1" ht="12.75" hidden="1" customHeight="1" x14ac:dyDescent="0.2">
      <c r="A62" s="75" t="s">
        <v>45</v>
      </c>
      <c r="B62" s="97"/>
      <c r="C62" s="97"/>
      <c r="D62" s="98"/>
      <c r="E62" s="261" t="s">
        <v>382</v>
      </c>
      <c r="F62" s="261"/>
      <c r="G62" s="261"/>
      <c r="H62" s="261"/>
      <c r="I62" s="86"/>
      <c r="J62" s="44"/>
      <c r="K62" s="44"/>
      <c r="L62" s="44"/>
      <c r="M62" s="44"/>
      <c r="N62" s="44">
        <f t="shared" si="2"/>
        <v>0</v>
      </c>
      <c r="O62" s="44"/>
      <c r="P62" s="44"/>
      <c r="Q62" s="44"/>
      <c r="R62" s="44"/>
    </row>
    <row r="63" spans="1:18" s="7" customFormat="1" ht="12.75" hidden="1" customHeight="1" x14ac:dyDescent="0.2">
      <c r="A63" s="75" t="s">
        <v>153</v>
      </c>
      <c r="B63" s="97"/>
      <c r="C63" s="97"/>
      <c r="E63" s="261" t="s">
        <v>383</v>
      </c>
      <c r="F63" s="261"/>
      <c r="G63" s="261"/>
      <c r="H63" s="261"/>
      <c r="I63" s="86"/>
      <c r="J63" s="44"/>
      <c r="K63" s="44"/>
      <c r="L63" s="44"/>
      <c r="M63" s="44"/>
      <c r="N63" s="44">
        <f t="shared" si="2"/>
        <v>0</v>
      </c>
      <c r="O63" s="44"/>
      <c r="P63" s="44"/>
      <c r="Q63" s="44"/>
      <c r="R63" s="44"/>
    </row>
    <row r="64" spans="1:18" s="7" customFormat="1" ht="12.75" hidden="1" customHeight="1" x14ac:dyDescent="0.2">
      <c r="A64" s="75" t="s">
        <v>50</v>
      </c>
      <c r="B64" s="97"/>
      <c r="C64" s="97"/>
      <c r="D64" s="98"/>
      <c r="E64" s="261" t="s">
        <v>384</v>
      </c>
      <c r="F64" s="261"/>
      <c r="G64" s="261"/>
      <c r="H64" s="261"/>
      <c r="I64" s="86"/>
      <c r="J64" s="44"/>
      <c r="K64" s="44"/>
      <c r="L64" s="44"/>
      <c r="M64" s="44"/>
      <c r="N64" s="44">
        <f t="shared" si="2"/>
        <v>0</v>
      </c>
      <c r="O64" s="44"/>
      <c r="P64" s="44"/>
      <c r="Q64" s="44"/>
      <c r="R64" s="44"/>
    </row>
    <row r="65" spans="1:18" s="7" customFormat="1" ht="12.75" hidden="1" customHeight="1" x14ac:dyDescent="0.2">
      <c r="A65" s="75" t="s">
        <v>49</v>
      </c>
      <c r="B65" s="97"/>
      <c r="C65" s="97"/>
      <c r="D65" s="98"/>
      <c r="E65" s="261" t="s">
        <v>543</v>
      </c>
      <c r="F65" s="261"/>
      <c r="G65" s="261"/>
      <c r="H65" s="261"/>
      <c r="I65" s="86"/>
      <c r="J65" s="44"/>
      <c r="K65" s="44"/>
      <c r="L65" s="44"/>
      <c r="M65" s="44"/>
      <c r="N65" s="44">
        <f t="shared" si="2"/>
        <v>0</v>
      </c>
      <c r="O65" s="44"/>
      <c r="P65" s="44"/>
      <c r="Q65" s="44"/>
      <c r="R65" s="44"/>
    </row>
    <row r="66" spans="1:18" s="7" customFormat="1" ht="12.75" hidden="1" customHeight="1" x14ac:dyDescent="0.2">
      <c r="A66" s="75" t="s">
        <v>51</v>
      </c>
      <c r="B66" s="97"/>
      <c r="C66" s="97"/>
      <c r="D66" s="98"/>
      <c r="E66" s="261" t="s">
        <v>544</v>
      </c>
      <c r="F66" s="261"/>
      <c r="G66" s="261"/>
      <c r="H66" s="261"/>
      <c r="I66" s="86"/>
      <c r="J66" s="44"/>
      <c r="K66" s="44"/>
      <c r="L66" s="44"/>
      <c r="M66" s="44"/>
      <c r="N66" s="44">
        <f t="shared" si="2"/>
        <v>0</v>
      </c>
      <c r="O66" s="44"/>
      <c r="P66" s="44"/>
      <c r="Q66" s="44"/>
      <c r="R66" s="44"/>
    </row>
    <row r="67" spans="1:18" s="7" customFormat="1" ht="15" customHeight="1" x14ac:dyDescent="0.2">
      <c r="A67" s="31" t="s">
        <v>47</v>
      </c>
      <c r="B67" s="47"/>
      <c r="C67" s="47"/>
      <c r="D67" s="98"/>
      <c r="E67" s="261" t="s">
        <v>545</v>
      </c>
      <c r="F67" s="261"/>
      <c r="G67" s="261"/>
      <c r="H67" s="261"/>
      <c r="I67" s="86"/>
      <c r="J67" s="44"/>
      <c r="K67" s="44"/>
      <c r="L67" s="44"/>
      <c r="M67" s="44"/>
      <c r="N67" s="44"/>
      <c r="O67" s="44"/>
      <c r="P67" s="44"/>
      <c r="Q67" s="44"/>
      <c r="R67" s="44">
        <v>76000</v>
      </c>
    </row>
    <row r="68" spans="1:18" s="7" customFormat="1" ht="15.95" customHeight="1" x14ac:dyDescent="0.2">
      <c r="A68" s="31" t="s">
        <v>52</v>
      </c>
      <c r="B68" s="47"/>
      <c r="C68" s="47"/>
      <c r="E68" s="261" t="s">
        <v>546</v>
      </c>
      <c r="F68" s="261"/>
      <c r="G68" s="261"/>
      <c r="H68" s="261"/>
      <c r="I68" s="86"/>
      <c r="J68" s="44"/>
      <c r="K68" s="44"/>
      <c r="L68" s="44"/>
      <c r="M68" s="44"/>
      <c r="N68" s="44"/>
      <c r="O68" s="44"/>
      <c r="P68" s="44"/>
      <c r="Q68" s="44"/>
      <c r="R68" s="44">
        <v>2400</v>
      </c>
    </row>
    <row r="69" spans="1:18" s="7" customFormat="1" ht="10.5" hidden="1" customHeight="1" x14ac:dyDescent="0.2">
      <c r="A69" s="75" t="s">
        <v>54</v>
      </c>
      <c r="B69" s="97"/>
      <c r="C69" s="97"/>
      <c r="E69" s="261" t="s">
        <v>547</v>
      </c>
      <c r="F69" s="261"/>
      <c r="G69" s="261"/>
      <c r="H69" s="261"/>
      <c r="I69" s="86"/>
      <c r="J69" s="44"/>
      <c r="K69" s="44"/>
      <c r="L69" s="44"/>
      <c r="M69" s="44"/>
      <c r="N69" s="44">
        <f t="shared" si="2"/>
        <v>0</v>
      </c>
      <c r="O69" s="44"/>
      <c r="P69" s="44"/>
      <c r="Q69" s="44"/>
      <c r="R69" s="44"/>
    </row>
    <row r="70" spans="1:18" s="7" customFormat="1" ht="10.5" hidden="1" customHeight="1" x14ac:dyDescent="0.2">
      <c r="A70" s="75" t="s">
        <v>55</v>
      </c>
      <c r="B70" s="97"/>
      <c r="C70" s="97"/>
      <c r="E70" s="261" t="s">
        <v>548</v>
      </c>
      <c r="F70" s="261"/>
      <c r="G70" s="261"/>
      <c r="H70" s="261"/>
      <c r="I70" s="86"/>
      <c r="J70" s="44"/>
      <c r="K70" s="44"/>
      <c r="L70" s="44"/>
      <c r="M70" s="44"/>
      <c r="N70" s="44">
        <f t="shared" si="2"/>
        <v>0</v>
      </c>
      <c r="O70" s="44"/>
      <c r="P70" s="44"/>
      <c r="Q70" s="44"/>
      <c r="R70" s="44"/>
    </row>
    <row r="71" spans="1:18" s="7" customFormat="1" ht="10.5" hidden="1" customHeight="1" x14ac:dyDescent="0.2">
      <c r="A71" s="75" t="s">
        <v>56</v>
      </c>
      <c r="B71" s="97"/>
      <c r="C71" s="97"/>
      <c r="E71" s="261" t="s">
        <v>549</v>
      </c>
      <c r="F71" s="261"/>
      <c r="G71" s="261"/>
      <c r="H71" s="261"/>
      <c r="I71" s="86"/>
      <c r="J71" s="44"/>
      <c r="K71" s="44"/>
      <c r="L71" s="44"/>
      <c r="M71" s="44"/>
      <c r="N71" s="44">
        <f t="shared" si="2"/>
        <v>0</v>
      </c>
      <c r="O71" s="44"/>
      <c r="P71" s="44"/>
      <c r="Q71" s="44"/>
      <c r="R71" s="44"/>
    </row>
    <row r="72" spans="1:18" s="7" customFormat="1" ht="10.5" hidden="1" customHeight="1" x14ac:dyDescent="0.2">
      <c r="A72" s="75" t="s">
        <v>57</v>
      </c>
      <c r="B72" s="97"/>
      <c r="C72" s="97"/>
      <c r="E72" s="261" t="s">
        <v>550</v>
      </c>
      <c r="F72" s="261"/>
      <c r="G72" s="261"/>
      <c r="H72" s="261"/>
      <c r="I72" s="86"/>
      <c r="J72" s="44"/>
      <c r="K72" s="44"/>
      <c r="L72" s="44"/>
      <c r="M72" s="44"/>
      <c r="N72" s="44">
        <f t="shared" si="2"/>
        <v>0</v>
      </c>
      <c r="O72" s="44"/>
      <c r="P72" s="44"/>
      <c r="Q72" s="44"/>
      <c r="R72" s="44"/>
    </row>
    <row r="73" spans="1:18" s="7" customFormat="1" ht="10.5" hidden="1" customHeight="1" x14ac:dyDescent="0.2">
      <c r="A73" s="75" t="s">
        <v>65</v>
      </c>
      <c r="B73" s="97"/>
      <c r="C73" s="97"/>
      <c r="E73" s="261" t="s">
        <v>551</v>
      </c>
      <c r="F73" s="261"/>
      <c r="G73" s="261"/>
      <c r="H73" s="261"/>
      <c r="I73" s="86"/>
      <c r="J73" s="44"/>
      <c r="K73" s="44"/>
      <c r="L73" s="44"/>
      <c r="M73" s="44"/>
      <c r="N73" s="44">
        <f t="shared" si="2"/>
        <v>0</v>
      </c>
      <c r="O73" s="44"/>
      <c r="P73" s="44"/>
      <c r="Q73" s="44"/>
      <c r="R73" s="44"/>
    </row>
    <row r="74" spans="1:18" s="7" customFormat="1" ht="10.5" hidden="1" customHeight="1" x14ac:dyDescent="0.2">
      <c r="A74" s="75" t="s">
        <v>60</v>
      </c>
      <c r="B74" s="97"/>
      <c r="C74" s="97"/>
      <c r="E74" s="261" t="s">
        <v>552</v>
      </c>
      <c r="F74" s="261"/>
      <c r="G74" s="261"/>
      <c r="H74" s="261"/>
      <c r="I74" s="86"/>
      <c r="J74" s="44"/>
      <c r="K74" s="44"/>
      <c r="L74" s="44"/>
      <c r="M74" s="44"/>
      <c r="N74" s="44">
        <f t="shared" si="2"/>
        <v>0</v>
      </c>
      <c r="O74" s="44"/>
      <c r="P74" s="44"/>
      <c r="Q74" s="44"/>
      <c r="R74" s="44"/>
    </row>
    <row r="75" spans="1:18" s="7" customFormat="1" ht="10.5" hidden="1" customHeight="1" x14ac:dyDescent="0.2">
      <c r="A75" s="75" t="s">
        <v>61</v>
      </c>
      <c r="B75" s="97"/>
      <c r="C75" s="97"/>
      <c r="E75" s="261" t="s">
        <v>553</v>
      </c>
      <c r="F75" s="261"/>
      <c r="G75" s="261"/>
      <c r="H75" s="261"/>
      <c r="I75" s="86"/>
      <c r="J75" s="44"/>
      <c r="K75" s="44"/>
      <c r="L75" s="44"/>
      <c r="M75" s="44"/>
      <c r="N75" s="44">
        <f t="shared" si="2"/>
        <v>0</v>
      </c>
      <c r="O75" s="44"/>
      <c r="P75" s="44"/>
      <c r="Q75" s="44"/>
      <c r="R75" s="44"/>
    </row>
    <row r="76" spans="1:18" s="7" customFormat="1" ht="10.5" hidden="1" customHeight="1" x14ac:dyDescent="0.2">
      <c r="A76" s="75" t="s">
        <v>62</v>
      </c>
      <c r="B76" s="97"/>
      <c r="C76" s="97"/>
      <c r="E76" s="261" t="s">
        <v>554</v>
      </c>
      <c r="F76" s="261"/>
      <c r="G76" s="261"/>
      <c r="H76" s="261"/>
      <c r="I76" s="86"/>
      <c r="J76" s="44"/>
      <c r="K76" s="44"/>
      <c r="L76" s="44"/>
      <c r="M76" s="44"/>
      <c r="N76" s="44">
        <f t="shared" si="2"/>
        <v>0</v>
      </c>
      <c r="O76" s="44"/>
      <c r="P76" s="44"/>
      <c r="Q76" s="44"/>
      <c r="R76" s="44"/>
    </row>
    <row r="77" spans="1:18" s="7" customFormat="1" ht="10.5" hidden="1" customHeight="1" x14ac:dyDescent="0.2">
      <c r="A77" s="75" t="s">
        <v>154</v>
      </c>
      <c r="B77" s="97"/>
      <c r="C77" s="97"/>
      <c r="E77" s="261" t="s">
        <v>555</v>
      </c>
      <c r="F77" s="261"/>
      <c r="G77" s="261"/>
      <c r="H77" s="261"/>
      <c r="I77" s="86"/>
      <c r="J77" s="44"/>
      <c r="K77" s="44"/>
      <c r="L77" s="44"/>
      <c r="M77" s="44"/>
      <c r="N77" s="44">
        <f t="shared" si="2"/>
        <v>0</v>
      </c>
      <c r="O77" s="44"/>
      <c r="P77" s="44"/>
      <c r="Q77" s="44"/>
      <c r="R77" s="44"/>
    </row>
    <row r="78" spans="1:18" s="7" customFormat="1" ht="10.5" hidden="1" customHeight="1" x14ac:dyDescent="0.2">
      <c r="A78" s="75" t="s">
        <v>155</v>
      </c>
      <c r="B78" s="97"/>
      <c r="C78" s="97"/>
      <c r="E78" s="261" t="s">
        <v>556</v>
      </c>
      <c r="F78" s="261"/>
      <c r="G78" s="261"/>
      <c r="H78" s="261"/>
      <c r="I78" s="86"/>
      <c r="J78" s="44"/>
      <c r="K78" s="44"/>
      <c r="L78" s="44"/>
      <c r="M78" s="44"/>
      <c r="N78" s="44">
        <f t="shared" si="2"/>
        <v>0</v>
      </c>
      <c r="O78" s="44"/>
      <c r="P78" s="44"/>
      <c r="Q78" s="44"/>
      <c r="R78" s="44"/>
    </row>
    <row r="79" spans="1:18" s="7" customFormat="1" ht="10.5" hidden="1" customHeight="1" x14ac:dyDescent="0.2">
      <c r="A79" s="75" t="s">
        <v>62</v>
      </c>
      <c r="B79" s="97"/>
      <c r="C79" s="97"/>
      <c r="E79" s="261" t="s">
        <v>557</v>
      </c>
      <c r="F79" s="261"/>
      <c r="G79" s="261"/>
      <c r="H79" s="261"/>
      <c r="I79" s="86"/>
      <c r="J79" s="44"/>
      <c r="K79" s="44"/>
      <c r="L79" s="44"/>
      <c r="M79" s="44"/>
      <c r="N79" s="44">
        <f t="shared" ref="N79:N114" si="3">P79-L79</f>
        <v>0</v>
      </c>
      <c r="O79" s="44"/>
      <c r="P79" s="44"/>
      <c r="Q79" s="44"/>
      <c r="R79" s="44"/>
    </row>
    <row r="80" spans="1:18" s="7" customFormat="1" ht="10.5" hidden="1" customHeight="1" x14ac:dyDescent="0.2">
      <c r="A80" s="75" t="s">
        <v>64</v>
      </c>
      <c r="B80" s="97"/>
      <c r="C80" s="97"/>
      <c r="E80" s="261" t="s">
        <v>558</v>
      </c>
      <c r="F80" s="261"/>
      <c r="G80" s="261"/>
      <c r="H80" s="261"/>
      <c r="I80" s="86"/>
      <c r="J80" s="44"/>
      <c r="K80" s="44"/>
      <c r="L80" s="44"/>
      <c r="M80" s="44"/>
      <c r="N80" s="44">
        <f t="shared" si="3"/>
        <v>0</v>
      </c>
      <c r="O80" s="44"/>
      <c r="P80" s="44"/>
      <c r="Q80" s="44"/>
      <c r="R80" s="44"/>
    </row>
    <row r="81" spans="1:18" s="7" customFormat="1" ht="10.5" hidden="1" customHeight="1" x14ac:dyDescent="0.2">
      <c r="A81" s="75" t="s">
        <v>156</v>
      </c>
      <c r="B81" s="97"/>
      <c r="C81" s="97"/>
      <c r="E81" s="261" t="s">
        <v>559</v>
      </c>
      <c r="F81" s="261"/>
      <c r="G81" s="261"/>
      <c r="H81" s="261"/>
      <c r="I81" s="86"/>
      <c r="J81" s="44"/>
      <c r="K81" s="44"/>
      <c r="L81" s="44"/>
      <c r="M81" s="44"/>
      <c r="N81" s="44">
        <f t="shared" si="3"/>
        <v>0</v>
      </c>
      <c r="O81" s="44"/>
      <c r="P81" s="44"/>
      <c r="Q81" s="44"/>
      <c r="R81" s="44"/>
    </row>
    <row r="82" spans="1:18" s="7" customFormat="1" ht="10.5" hidden="1" customHeight="1" x14ac:dyDescent="0.2">
      <c r="A82" s="75" t="s">
        <v>65</v>
      </c>
      <c r="B82" s="97"/>
      <c r="C82" s="97"/>
      <c r="E82" s="261" t="s">
        <v>560</v>
      </c>
      <c r="F82" s="261"/>
      <c r="G82" s="261"/>
      <c r="H82" s="261"/>
      <c r="I82" s="86"/>
      <c r="J82" s="44"/>
      <c r="K82" s="44"/>
      <c r="L82" s="44"/>
      <c r="M82" s="44"/>
      <c r="N82" s="44">
        <f t="shared" si="3"/>
        <v>0</v>
      </c>
      <c r="O82" s="44"/>
      <c r="P82" s="44"/>
      <c r="Q82" s="44"/>
      <c r="R82" s="44"/>
    </row>
    <row r="83" spans="1:18" s="7" customFormat="1" ht="10.5" hidden="1" customHeight="1" x14ac:dyDescent="0.2">
      <c r="A83" s="75" t="s">
        <v>67</v>
      </c>
      <c r="B83" s="97"/>
      <c r="C83" s="97"/>
      <c r="E83" s="261" t="s">
        <v>561</v>
      </c>
      <c r="F83" s="261"/>
      <c r="G83" s="261"/>
      <c r="H83" s="261"/>
      <c r="I83" s="86"/>
      <c r="J83" s="44"/>
      <c r="K83" s="44"/>
      <c r="L83" s="44"/>
      <c r="M83" s="44"/>
      <c r="N83" s="44">
        <f t="shared" si="3"/>
        <v>0</v>
      </c>
      <c r="O83" s="44"/>
      <c r="P83" s="44"/>
      <c r="Q83" s="44"/>
      <c r="R83" s="44"/>
    </row>
    <row r="84" spans="1:18" s="7" customFormat="1" ht="10.5" hidden="1" customHeight="1" x14ac:dyDescent="0.2">
      <c r="A84" s="75" t="s">
        <v>157</v>
      </c>
      <c r="B84" s="97"/>
      <c r="C84" s="97"/>
      <c r="E84" s="261" t="s">
        <v>562</v>
      </c>
      <c r="F84" s="261"/>
      <c r="G84" s="261"/>
      <c r="H84" s="261"/>
      <c r="I84" s="86"/>
      <c r="J84" s="44"/>
      <c r="K84" s="44"/>
      <c r="L84" s="44"/>
      <c r="M84" s="44"/>
      <c r="N84" s="44">
        <f t="shared" si="3"/>
        <v>0</v>
      </c>
      <c r="O84" s="44"/>
      <c r="P84" s="44"/>
      <c r="Q84" s="44"/>
      <c r="R84" s="44"/>
    </row>
    <row r="85" spans="1:18" s="7" customFormat="1" ht="10.5" hidden="1" customHeight="1" x14ac:dyDescent="0.2">
      <c r="A85" s="75" t="s">
        <v>158</v>
      </c>
      <c r="B85" s="97"/>
      <c r="C85" s="97"/>
      <c r="E85" s="261" t="s">
        <v>563</v>
      </c>
      <c r="F85" s="261"/>
      <c r="G85" s="261"/>
      <c r="H85" s="261"/>
      <c r="I85" s="86"/>
      <c r="J85" s="44"/>
      <c r="K85" s="44"/>
      <c r="L85" s="44"/>
      <c r="M85" s="44"/>
      <c r="N85" s="44">
        <f t="shared" si="3"/>
        <v>0</v>
      </c>
      <c r="O85" s="44"/>
      <c r="P85" s="44"/>
      <c r="Q85" s="44"/>
      <c r="R85" s="44"/>
    </row>
    <row r="86" spans="1:18" s="7" customFormat="1" ht="10.5" hidden="1" customHeight="1" x14ac:dyDescent="0.2">
      <c r="A86" s="75" t="s">
        <v>68</v>
      </c>
      <c r="B86" s="97"/>
      <c r="C86" s="97"/>
      <c r="E86" s="261" t="s">
        <v>564</v>
      </c>
      <c r="F86" s="261"/>
      <c r="G86" s="261"/>
      <c r="H86" s="261"/>
      <c r="I86" s="86"/>
      <c r="J86" s="44"/>
      <c r="K86" s="44"/>
      <c r="L86" s="44"/>
      <c r="M86" s="44"/>
      <c r="N86" s="44">
        <f t="shared" si="3"/>
        <v>0</v>
      </c>
      <c r="O86" s="44"/>
      <c r="P86" s="44"/>
      <c r="Q86" s="44"/>
      <c r="R86" s="44"/>
    </row>
    <row r="87" spans="1:18" s="7" customFormat="1" ht="10.5" hidden="1" customHeight="1" x14ac:dyDescent="0.2">
      <c r="A87" s="75" t="s">
        <v>159</v>
      </c>
      <c r="B87" s="97"/>
      <c r="C87" s="97"/>
      <c r="E87" s="261" t="s">
        <v>565</v>
      </c>
      <c r="F87" s="261"/>
      <c r="G87" s="261"/>
      <c r="H87" s="261"/>
      <c r="I87" s="86"/>
      <c r="J87" s="44"/>
      <c r="K87" s="44"/>
      <c r="L87" s="44"/>
      <c r="M87" s="44"/>
      <c r="N87" s="44">
        <f t="shared" si="3"/>
        <v>0</v>
      </c>
      <c r="O87" s="44"/>
      <c r="P87" s="44"/>
      <c r="Q87" s="44"/>
      <c r="R87" s="44"/>
    </row>
    <row r="88" spans="1:18" s="7" customFormat="1" ht="10.5" hidden="1" customHeight="1" x14ac:dyDescent="0.2">
      <c r="A88" s="75" t="s">
        <v>160</v>
      </c>
      <c r="B88" s="97"/>
      <c r="C88" s="97"/>
      <c r="E88" s="261" t="s">
        <v>566</v>
      </c>
      <c r="F88" s="261"/>
      <c r="G88" s="261"/>
      <c r="H88" s="261"/>
      <c r="I88" s="86"/>
      <c r="J88" s="44"/>
      <c r="K88" s="44"/>
      <c r="L88" s="44"/>
      <c r="M88" s="44"/>
      <c r="N88" s="44">
        <f t="shared" si="3"/>
        <v>0</v>
      </c>
      <c r="O88" s="44"/>
      <c r="P88" s="44"/>
      <c r="Q88" s="44"/>
      <c r="R88" s="44"/>
    </row>
    <row r="89" spans="1:18" s="7" customFormat="1" ht="10.5" hidden="1" customHeight="1" x14ac:dyDescent="0.2">
      <c r="A89" s="75" t="s">
        <v>70</v>
      </c>
      <c r="B89" s="97"/>
      <c r="C89" s="97"/>
      <c r="E89" s="261" t="s">
        <v>336</v>
      </c>
      <c r="F89" s="261"/>
      <c r="G89" s="261"/>
      <c r="H89" s="261"/>
      <c r="I89" s="86"/>
      <c r="J89" s="44"/>
      <c r="K89" s="44"/>
      <c r="L89" s="44"/>
      <c r="M89" s="44"/>
      <c r="N89" s="44">
        <f t="shared" si="3"/>
        <v>0</v>
      </c>
      <c r="O89" s="44"/>
      <c r="P89" s="44"/>
      <c r="Q89" s="44"/>
      <c r="R89" s="44"/>
    </row>
    <row r="90" spans="1:18" s="7" customFormat="1" ht="10.5" hidden="1" customHeight="1" x14ac:dyDescent="0.2">
      <c r="A90" s="75" t="s">
        <v>161</v>
      </c>
      <c r="B90" s="97"/>
      <c r="C90" s="97"/>
      <c r="E90" s="261" t="s">
        <v>480</v>
      </c>
      <c r="F90" s="261"/>
      <c r="G90" s="261"/>
      <c r="H90" s="261"/>
      <c r="I90" s="86"/>
      <c r="J90" s="44"/>
      <c r="K90" s="44"/>
      <c r="L90" s="44"/>
      <c r="M90" s="44"/>
      <c r="N90" s="44">
        <f t="shared" si="3"/>
        <v>0</v>
      </c>
      <c r="O90" s="44"/>
      <c r="P90" s="44"/>
      <c r="Q90" s="44"/>
      <c r="R90" s="44"/>
    </row>
    <row r="91" spans="1:18" s="7" customFormat="1" ht="10.5" hidden="1" customHeight="1" x14ac:dyDescent="0.2">
      <c r="A91" s="75" t="s">
        <v>71</v>
      </c>
      <c r="B91" s="97"/>
      <c r="C91" s="97"/>
      <c r="E91" s="261" t="s">
        <v>481</v>
      </c>
      <c r="F91" s="261"/>
      <c r="G91" s="261"/>
      <c r="H91" s="261"/>
      <c r="I91" s="86"/>
      <c r="J91" s="44"/>
      <c r="K91" s="44"/>
      <c r="L91" s="44"/>
      <c r="M91" s="44"/>
      <c r="N91" s="44">
        <f t="shared" si="3"/>
        <v>0</v>
      </c>
      <c r="O91" s="44"/>
      <c r="P91" s="44"/>
      <c r="Q91" s="44"/>
      <c r="R91" s="44"/>
    </row>
    <row r="92" spans="1:18" s="7" customFormat="1" ht="10.5" hidden="1" customHeight="1" x14ac:dyDescent="0.2">
      <c r="A92" s="75" t="s">
        <v>163</v>
      </c>
      <c r="B92" s="97"/>
      <c r="C92" s="97"/>
      <c r="E92" s="261" t="s">
        <v>482</v>
      </c>
      <c r="F92" s="261"/>
      <c r="G92" s="261"/>
      <c r="H92" s="261"/>
      <c r="I92" s="86"/>
      <c r="J92" s="44"/>
      <c r="K92" s="44"/>
      <c r="L92" s="44"/>
      <c r="M92" s="44"/>
      <c r="N92" s="44">
        <f t="shared" si="3"/>
        <v>0</v>
      </c>
      <c r="O92" s="44"/>
      <c r="P92" s="44"/>
      <c r="Q92" s="44"/>
      <c r="R92" s="44"/>
    </row>
    <row r="93" spans="1:18" s="7" customFormat="1" ht="10.5" hidden="1" customHeight="1" x14ac:dyDescent="0.2">
      <c r="A93" s="75" t="s">
        <v>164</v>
      </c>
      <c r="B93" s="97"/>
      <c r="C93" s="97"/>
      <c r="E93" s="261" t="s">
        <v>567</v>
      </c>
      <c r="F93" s="261"/>
      <c r="G93" s="261"/>
      <c r="H93" s="261"/>
      <c r="I93" s="86"/>
      <c r="J93" s="44"/>
      <c r="K93" s="44"/>
      <c r="L93" s="44"/>
      <c r="M93" s="44"/>
      <c r="N93" s="44">
        <f t="shared" si="3"/>
        <v>0</v>
      </c>
      <c r="O93" s="44"/>
      <c r="P93" s="44"/>
      <c r="Q93" s="44"/>
      <c r="R93" s="44"/>
    </row>
    <row r="94" spans="1:18" s="7" customFormat="1" ht="10.5" hidden="1" customHeight="1" x14ac:dyDescent="0.2">
      <c r="A94" s="75" t="s">
        <v>165</v>
      </c>
      <c r="B94" s="97"/>
      <c r="C94" s="97"/>
      <c r="E94" s="261" t="s">
        <v>568</v>
      </c>
      <c r="F94" s="261"/>
      <c r="G94" s="261"/>
      <c r="H94" s="261"/>
      <c r="I94" s="86"/>
      <c r="J94" s="44"/>
      <c r="K94" s="44"/>
      <c r="L94" s="44"/>
      <c r="M94" s="44"/>
      <c r="N94" s="44">
        <f t="shared" si="3"/>
        <v>0</v>
      </c>
      <c r="O94" s="44"/>
      <c r="P94" s="44"/>
      <c r="Q94" s="44"/>
      <c r="R94" s="44"/>
    </row>
    <row r="95" spans="1:18" s="7" customFormat="1" ht="10.5" hidden="1" customHeight="1" x14ac:dyDescent="0.2">
      <c r="A95" s="75" t="s">
        <v>166</v>
      </c>
      <c r="B95" s="97"/>
      <c r="C95" s="97"/>
      <c r="E95" s="261" t="s">
        <v>569</v>
      </c>
      <c r="F95" s="261"/>
      <c r="G95" s="261"/>
      <c r="H95" s="261"/>
      <c r="I95" s="86"/>
      <c r="J95" s="44"/>
      <c r="K95" s="44"/>
      <c r="L95" s="44"/>
      <c r="M95" s="44"/>
      <c r="N95" s="44">
        <f t="shared" si="3"/>
        <v>0</v>
      </c>
      <c r="O95" s="44"/>
      <c r="P95" s="44"/>
      <c r="Q95" s="44"/>
      <c r="R95" s="44"/>
    </row>
    <row r="96" spans="1:18" s="7" customFormat="1" ht="10.5" hidden="1" customHeight="1" x14ac:dyDescent="0.2">
      <c r="A96" s="75" t="s">
        <v>167</v>
      </c>
      <c r="B96" s="97"/>
      <c r="C96" s="97"/>
      <c r="E96" s="261" t="s">
        <v>570</v>
      </c>
      <c r="F96" s="261"/>
      <c r="G96" s="261"/>
      <c r="H96" s="261"/>
      <c r="I96" s="86"/>
      <c r="J96" s="44"/>
      <c r="K96" s="44"/>
      <c r="L96" s="44"/>
      <c r="M96" s="44"/>
      <c r="N96" s="44">
        <f t="shared" si="3"/>
        <v>0</v>
      </c>
      <c r="O96" s="44"/>
      <c r="P96" s="44"/>
      <c r="Q96" s="44"/>
      <c r="R96" s="44"/>
    </row>
    <row r="97" spans="1:18" s="7" customFormat="1" ht="10.5" hidden="1" customHeight="1" x14ac:dyDescent="0.2">
      <c r="A97" s="75" t="s">
        <v>72</v>
      </c>
      <c r="B97" s="97"/>
      <c r="C97" s="97"/>
      <c r="E97" s="261" t="s">
        <v>571</v>
      </c>
      <c r="F97" s="261"/>
      <c r="G97" s="261"/>
      <c r="H97" s="261"/>
      <c r="I97" s="86"/>
      <c r="J97" s="44"/>
      <c r="K97" s="44"/>
      <c r="L97" s="44"/>
      <c r="M97" s="44"/>
      <c r="N97" s="44">
        <f t="shared" si="3"/>
        <v>0</v>
      </c>
      <c r="O97" s="44"/>
      <c r="P97" s="44"/>
      <c r="Q97" s="44"/>
      <c r="R97" s="44"/>
    </row>
    <row r="98" spans="1:18" s="7" customFormat="1" ht="12.75" hidden="1" customHeight="1" x14ac:dyDescent="0.2">
      <c r="A98" s="75" t="s">
        <v>74</v>
      </c>
      <c r="B98" s="97"/>
      <c r="C98" s="97"/>
      <c r="E98" s="261" t="s">
        <v>572</v>
      </c>
      <c r="F98" s="261"/>
      <c r="G98" s="261"/>
      <c r="H98" s="261"/>
      <c r="I98" s="86"/>
      <c r="J98" s="44"/>
      <c r="K98" s="44"/>
      <c r="L98" s="44"/>
      <c r="M98" s="44"/>
      <c r="N98" s="44">
        <f t="shared" si="3"/>
        <v>0</v>
      </c>
      <c r="O98" s="44"/>
      <c r="P98" s="44"/>
      <c r="Q98" s="44"/>
      <c r="R98" s="44"/>
    </row>
    <row r="99" spans="1:18" s="7" customFormat="1" ht="12.75" hidden="1" customHeight="1" x14ac:dyDescent="0.2">
      <c r="A99" s="75" t="s">
        <v>75</v>
      </c>
      <c r="B99" s="97"/>
      <c r="C99" s="97"/>
      <c r="E99" s="261" t="s">
        <v>573</v>
      </c>
      <c r="F99" s="261"/>
      <c r="G99" s="261"/>
      <c r="H99" s="261"/>
      <c r="I99" s="86"/>
      <c r="J99" s="44"/>
      <c r="K99" s="44"/>
      <c r="L99" s="44"/>
      <c r="M99" s="44"/>
      <c r="N99" s="44">
        <f t="shared" si="3"/>
        <v>0</v>
      </c>
      <c r="O99" s="44"/>
      <c r="P99" s="44"/>
      <c r="Q99" s="44"/>
      <c r="R99" s="44"/>
    </row>
    <row r="100" spans="1:18" s="7" customFormat="1" ht="12.75" hidden="1" customHeight="1" x14ac:dyDescent="0.2">
      <c r="A100" s="75" t="s">
        <v>76</v>
      </c>
      <c r="B100" s="97"/>
      <c r="C100" s="97"/>
      <c r="E100" s="261" t="s">
        <v>574</v>
      </c>
      <c r="F100" s="261"/>
      <c r="G100" s="261"/>
      <c r="H100" s="261"/>
      <c r="I100" s="86"/>
      <c r="J100" s="44"/>
      <c r="K100" s="44"/>
      <c r="L100" s="44"/>
      <c r="M100" s="44"/>
      <c r="N100" s="44">
        <f t="shared" si="3"/>
        <v>0</v>
      </c>
      <c r="O100" s="44"/>
      <c r="P100" s="44"/>
      <c r="Q100" s="44"/>
      <c r="R100" s="44"/>
    </row>
    <row r="101" spans="1:18" s="7" customFormat="1" ht="12.75" hidden="1" customHeight="1" x14ac:dyDescent="0.2">
      <c r="A101" s="75" t="s">
        <v>164</v>
      </c>
      <c r="B101" s="97"/>
      <c r="C101" s="97"/>
      <c r="E101" s="261" t="s">
        <v>575</v>
      </c>
      <c r="F101" s="261"/>
      <c r="G101" s="261"/>
      <c r="H101" s="261"/>
      <c r="I101" s="86"/>
      <c r="J101" s="44"/>
      <c r="K101" s="44"/>
      <c r="L101" s="44"/>
      <c r="M101" s="44"/>
      <c r="N101" s="44">
        <f t="shared" si="3"/>
        <v>0</v>
      </c>
      <c r="O101" s="44"/>
      <c r="P101" s="44"/>
      <c r="Q101" s="44"/>
      <c r="R101" s="44"/>
    </row>
    <row r="102" spans="1:18" s="7" customFormat="1" ht="12.75" hidden="1" customHeight="1" x14ac:dyDescent="0.2">
      <c r="A102" s="75" t="s">
        <v>77</v>
      </c>
      <c r="B102" s="97"/>
      <c r="C102" s="97"/>
      <c r="E102" s="261" t="s">
        <v>576</v>
      </c>
      <c r="F102" s="261"/>
      <c r="G102" s="261"/>
      <c r="H102" s="261"/>
      <c r="I102" s="86"/>
      <c r="J102" s="44"/>
      <c r="K102" s="44"/>
      <c r="L102" s="44"/>
      <c r="M102" s="44"/>
      <c r="N102" s="44">
        <f t="shared" si="3"/>
        <v>0</v>
      </c>
      <c r="O102" s="44"/>
      <c r="P102" s="44"/>
      <c r="Q102" s="44"/>
      <c r="R102" s="44"/>
    </row>
    <row r="103" spans="1:18" s="7" customFormat="1" ht="12.75" hidden="1" customHeight="1" x14ac:dyDescent="0.2">
      <c r="A103" s="75" t="s">
        <v>79</v>
      </c>
      <c r="B103" s="97"/>
      <c r="C103" s="97"/>
      <c r="E103" s="261" t="s">
        <v>577</v>
      </c>
      <c r="F103" s="261"/>
      <c r="G103" s="261"/>
      <c r="H103" s="261"/>
      <c r="I103" s="86"/>
      <c r="J103" s="44"/>
      <c r="K103" s="44"/>
      <c r="L103" s="44"/>
      <c r="M103" s="44"/>
      <c r="N103" s="44">
        <f t="shared" si="3"/>
        <v>0</v>
      </c>
      <c r="O103" s="44"/>
      <c r="P103" s="44"/>
      <c r="Q103" s="44"/>
      <c r="R103" s="44"/>
    </row>
    <row r="104" spans="1:18" s="7" customFormat="1" ht="12.75" hidden="1" customHeight="1" x14ac:dyDescent="0.2">
      <c r="A104" s="75" t="s">
        <v>168</v>
      </c>
      <c r="B104" s="97"/>
      <c r="C104" s="97"/>
      <c r="E104" s="261" t="s">
        <v>578</v>
      </c>
      <c r="F104" s="261"/>
      <c r="G104" s="261"/>
      <c r="H104" s="261"/>
      <c r="I104" s="86"/>
      <c r="J104" s="44"/>
      <c r="K104" s="44"/>
      <c r="L104" s="44"/>
      <c r="M104" s="44"/>
      <c r="N104" s="44">
        <f t="shared" si="3"/>
        <v>0</v>
      </c>
      <c r="O104" s="44"/>
      <c r="P104" s="44"/>
      <c r="Q104" s="44"/>
      <c r="R104" s="44"/>
    </row>
    <row r="105" spans="1:18" s="7" customFormat="1" ht="12.75" hidden="1" customHeight="1" x14ac:dyDescent="0.2">
      <c r="A105" s="75" t="s">
        <v>169</v>
      </c>
      <c r="B105" s="97"/>
      <c r="C105" s="97"/>
      <c r="E105" s="261" t="s">
        <v>579</v>
      </c>
      <c r="F105" s="261"/>
      <c r="G105" s="261"/>
      <c r="H105" s="261"/>
      <c r="I105" s="86"/>
      <c r="J105" s="44"/>
      <c r="K105" s="44"/>
      <c r="L105" s="44"/>
      <c r="M105" s="44"/>
      <c r="N105" s="44">
        <f t="shared" si="3"/>
        <v>0</v>
      </c>
      <c r="O105" s="44"/>
      <c r="P105" s="44"/>
      <c r="Q105" s="44"/>
      <c r="R105" s="44"/>
    </row>
    <row r="106" spans="1:18" s="7" customFormat="1" ht="12.75" hidden="1" customHeight="1" x14ac:dyDescent="0.2">
      <c r="A106" s="75" t="s">
        <v>170</v>
      </c>
      <c r="B106" s="97"/>
      <c r="C106" s="97"/>
      <c r="E106" s="261" t="s">
        <v>580</v>
      </c>
      <c r="F106" s="261"/>
      <c r="G106" s="261"/>
      <c r="H106" s="261"/>
      <c r="I106" s="86"/>
      <c r="J106" s="44"/>
      <c r="K106" s="44"/>
      <c r="L106" s="44"/>
      <c r="M106" s="44"/>
      <c r="N106" s="44">
        <f t="shared" si="3"/>
        <v>0</v>
      </c>
      <c r="O106" s="44"/>
      <c r="P106" s="44"/>
      <c r="Q106" s="44"/>
      <c r="R106" s="44"/>
    </row>
    <row r="107" spans="1:18" s="7" customFormat="1" ht="12.75" hidden="1" customHeight="1" x14ac:dyDescent="0.2">
      <c r="A107" s="75" t="s">
        <v>80</v>
      </c>
      <c r="B107" s="97"/>
      <c r="C107" s="97"/>
      <c r="E107" s="261" t="s">
        <v>581</v>
      </c>
      <c r="F107" s="261"/>
      <c r="G107" s="261"/>
      <c r="H107" s="261"/>
      <c r="I107" s="86"/>
      <c r="J107" s="44"/>
      <c r="K107" s="44"/>
      <c r="L107" s="44"/>
      <c r="M107" s="44"/>
      <c r="N107" s="44">
        <f t="shared" si="3"/>
        <v>0</v>
      </c>
      <c r="O107" s="44"/>
      <c r="P107" s="44"/>
      <c r="Q107" s="44"/>
      <c r="R107" s="44"/>
    </row>
    <row r="108" spans="1:18" s="7" customFormat="1" ht="12.75" hidden="1" customHeight="1" x14ac:dyDescent="0.2">
      <c r="A108" s="75" t="s">
        <v>82</v>
      </c>
      <c r="B108" s="97"/>
      <c r="C108" s="97"/>
      <c r="E108" s="261" t="s">
        <v>582</v>
      </c>
      <c r="F108" s="261"/>
      <c r="G108" s="261"/>
      <c r="H108" s="261"/>
      <c r="I108" s="86"/>
      <c r="J108" s="44"/>
      <c r="K108" s="44"/>
      <c r="L108" s="44"/>
      <c r="M108" s="44"/>
      <c r="N108" s="44">
        <f t="shared" si="3"/>
        <v>0</v>
      </c>
      <c r="O108" s="44"/>
      <c r="P108" s="44"/>
      <c r="Q108" s="44"/>
      <c r="R108" s="44"/>
    </row>
    <row r="109" spans="1:18" s="7" customFormat="1" ht="12.75" hidden="1" customHeight="1" x14ac:dyDescent="0.2">
      <c r="A109" s="75" t="s">
        <v>84</v>
      </c>
      <c r="B109" s="97"/>
      <c r="C109" s="97"/>
      <c r="E109" s="261" t="s">
        <v>583</v>
      </c>
      <c r="F109" s="261"/>
      <c r="G109" s="261"/>
      <c r="H109" s="261"/>
      <c r="I109" s="86"/>
      <c r="J109" s="44"/>
      <c r="K109" s="44"/>
      <c r="L109" s="44"/>
      <c r="M109" s="44"/>
      <c r="N109" s="44">
        <f t="shared" si="3"/>
        <v>0</v>
      </c>
      <c r="O109" s="44"/>
      <c r="P109" s="44"/>
      <c r="Q109" s="44"/>
      <c r="R109" s="44"/>
    </row>
    <row r="110" spans="1:18" s="7" customFormat="1" ht="12.75" hidden="1" customHeight="1" x14ac:dyDescent="0.2">
      <c r="A110" s="75" t="s">
        <v>85</v>
      </c>
      <c r="B110" s="97"/>
      <c r="C110" s="97"/>
      <c r="E110" s="261" t="s">
        <v>584</v>
      </c>
      <c r="F110" s="261"/>
      <c r="G110" s="261"/>
      <c r="H110" s="261"/>
      <c r="I110" s="86"/>
      <c r="J110" s="44"/>
      <c r="K110" s="44"/>
      <c r="L110" s="44"/>
      <c r="M110" s="44"/>
      <c r="N110" s="44">
        <f t="shared" si="3"/>
        <v>0</v>
      </c>
      <c r="O110" s="44"/>
      <c r="P110" s="44"/>
      <c r="Q110" s="44"/>
      <c r="R110" s="44"/>
    </row>
    <row r="111" spans="1:18" s="7" customFormat="1" ht="12.75" hidden="1" customHeight="1" x14ac:dyDescent="0.2">
      <c r="A111" s="75" t="s">
        <v>171</v>
      </c>
      <c r="B111" s="97"/>
      <c r="C111" s="97"/>
      <c r="E111" s="261" t="s">
        <v>585</v>
      </c>
      <c r="F111" s="261"/>
      <c r="G111" s="261"/>
      <c r="H111" s="261"/>
      <c r="I111" s="86"/>
      <c r="J111" s="44"/>
      <c r="K111" s="44"/>
      <c r="L111" s="44"/>
      <c r="M111" s="44"/>
      <c r="N111" s="44">
        <f t="shared" si="3"/>
        <v>0</v>
      </c>
      <c r="O111" s="44"/>
      <c r="P111" s="44"/>
      <c r="Q111" s="44"/>
      <c r="R111" s="44"/>
    </row>
    <row r="112" spans="1:18" s="7" customFormat="1" ht="12.75" hidden="1" customHeight="1" x14ac:dyDescent="0.2">
      <c r="A112" s="75" t="s">
        <v>172</v>
      </c>
      <c r="B112" s="97"/>
      <c r="C112" s="97"/>
      <c r="E112" s="261" t="s">
        <v>586</v>
      </c>
      <c r="F112" s="261"/>
      <c r="G112" s="261"/>
      <c r="H112" s="261"/>
      <c r="I112" s="86"/>
      <c r="J112" s="44"/>
      <c r="K112" s="44"/>
      <c r="L112" s="44"/>
      <c r="M112" s="44"/>
      <c r="N112" s="44">
        <f t="shared" si="3"/>
        <v>0</v>
      </c>
      <c r="O112" s="44"/>
      <c r="P112" s="44"/>
      <c r="Q112" s="44"/>
      <c r="R112" s="44"/>
    </row>
    <row r="113" spans="1:18" s="7" customFormat="1" ht="12.75" hidden="1" customHeight="1" x14ac:dyDescent="0.2">
      <c r="A113" s="75" t="s">
        <v>86</v>
      </c>
      <c r="B113" s="97"/>
      <c r="C113" s="97"/>
      <c r="E113" s="261" t="s">
        <v>587</v>
      </c>
      <c r="F113" s="261"/>
      <c r="G113" s="261"/>
      <c r="H113" s="261"/>
      <c r="I113" s="86"/>
      <c r="J113" s="44"/>
      <c r="K113" s="44"/>
      <c r="L113" s="44"/>
      <c r="M113" s="44"/>
      <c r="N113" s="44">
        <f t="shared" si="3"/>
        <v>0</v>
      </c>
      <c r="O113" s="44"/>
      <c r="P113" s="44"/>
      <c r="Q113" s="44"/>
      <c r="R113" s="44"/>
    </row>
    <row r="114" spans="1:18" s="7" customFormat="1" ht="18" customHeight="1" x14ac:dyDescent="0.2">
      <c r="A114" s="31" t="s">
        <v>245</v>
      </c>
      <c r="B114" s="97"/>
      <c r="C114" s="97"/>
      <c r="E114" s="261" t="s">
        <v>360</v>
      </c>
      <c r="F114" s="261"/>
      <c r="G114" s="261"/>
      <c r="H114" s="261"/>
      <c r="I114" s="86"/>
      <c r="J114" s="44"/>
      <c r="K114" s="44"/>
      <c r="L114" s="44"/>
      <c r="M114" s="44"/>
      <c r="N114" s="44">
        <f t="shared" si="3"/>
        <v>80000</v>
      </c>
      <c r="O114" s="44"/>
      <c r="P114" s="44">
        <v>80000</v>
      </c>
      <c r="Q114" s="44"/>
      <c r="R114" s="44">
        <v>153000</v>
      </c>
    </row>
    <row r="115" spans="1:18" s="7" customFormat="1" ht="18.95" customHeight="1" x14ac:dyDescent="0.2">
      <c r="A115" s="276" t="s">
        <v>190</v>
      </c>
      <c r="B115" s="276"/>
      <c r="C115" s="276"/>
      <c r="J115" s="136">
        <f>SUM(J49:J114)</f>
        <v>27560</v>
      </c>
      <c r="K115" s="137"/>
      <c r="L115" s="136">
        <f>SUM(L49:L114)</f>
        <v>0</v>
      </c>
      <c r="M115" s="34"/>
      <c r="N115" s="136">
        <f>SUM(N49:N114)</f>
        <v>282800</v>
      </c>
      <c r="O115" s="34"/>
      <c r="P115" s="136">
        <f>SUM(P49:P114)</f>
        <v>282800</v>
      </c>
      <c r="Q115" s="34"/>
      <c r="R115" s="136">
        <f>SUM(R49:R114)</f>
        <v>555400</v>
      </c>
    </row>
    <row r="116" spans="1:18" s="7" customFormat="1" ht="16.5" customHeight="1" x14ac:dyDescent="0.2">
      <c r="A116" s="19"/>
      <c r="B116" s="19"/>
      <c r="C116" s="19"/>
      <c r="J116" s="137"/>
      <c r="K116" s="137"/>
      <c r="L116" s="34"/>
      <c r="M116" s="34"/>
      <c r="N116" s="34"/>
      <c r="O116" s="34"/>
      <c r="P116" s="34"/>
      <c r="Q116" s="34"/>
      <c r="R116" s="34"/>
    </row>
    <row r="117" spans="1:18" s="7" customFormat="1" ht="12" hidden="1" customHeight="1" x14ac:dyDescent="0.2">
      <c r="A117" s="63" t="s">
        <v>188</v>
      </c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2" hidden="1" customHeight="1" x14ac:dyDescent="0.2">
      <c r="A118" s="75" t="s">
        <v>108</v>
      </c>
      <c r="E118" s="98">
        <v>5</v>
      </c>
      <c r="F118" s="99" t="s">
        <v>28</v>
      </c>
      <c r="G118" s="98" t="s">
        <v>7</v>
      </c>
      <c r="H118" s="98" t="s">
        <v>17</v>
      </c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2" hidden="1" customHeight="1" x14ac:dyDescent="0.2">
      <c r="A119" s="75" t="s">
        <v>179</v>
      </c>
      <c r="E119" s="98">
        <v>5</v>
      </c>
      <c r="F119" s="99" t="s">
        <v>28</v>
      </c>
      <c r="G119" s="98" t="s">
        <v>7</v>
      </c>
      <c r="H119" s="98" t="s">
        <v>63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2" hidden="1" customHeight="1" x14ac:dyDescent="0.2">
      <c r="A120" s="75" t="s">
        <v>180</v>
      </c>
      <c r="E120" s="98">
        <v>5</v>
      </c>
      <c r="F120" s="99" t="s">
        <v>28</v>
      </c>
      <c r="G120" s="98" t="s">
        <v>7</v>
      </c>
      <c r="H120" s="100" t="s">
        <v>48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2" hidden="1" customHeight="1" x14ac:dyDescent="0.2">
      <c r="A121" s="75" t="s">
        <v>180</v>
      </c>
      <c r="E121" s="98">
        <v>5</v>
      </c>
      <c r="F121" s="99" t="s">
        <v>28</v>
      </c>
      <c r="G121" s="98" t="s">
        <v>7</v>
      </c>
      <c r="H121" s="100" t="s">
        <v>48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" hidden="1" customHeight="1" x14ac:dyDescent="0.2">
      <c r="A122" s="75" t="s">
        <v>181</v>
      </c>
      <c r="E122" s="98">
        <v>5</v>
      </c>
      <c r="F122" s="99" t="s">
        <v>28</v>
      </c>
      <c r="G122" s="98" t="s">
        <v>7</v>
      </c>
      <c r="H122" s="98" t="s">
        <v>10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" hidden="1" customHeight="1" x14ac:dyDescent="0.2">
      <c r="A123" s="75" t="s">
        <v>180</v>
      </c>
      <c r="E123" s="98">
        <v>5</v>
      </c>
      <c r="F123" s="99" t="s">
        <v>28</v>
      </c>
      <c r="G123" s="98" t="s">
        <v>7</v>
      </c>
      <c r="H123" s="100" t="s">
        <v>48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2" hidden="1" customHeight="1" x14ac:dyDescent="0.2">
      <c r="A124" s="75" t="s">
        <v>182</v>
      </c>
      <c r="E124" s="98">
        <v>5</v>
      </c>
      <c r="F124" s="99" t="s">
        <v>28</v>
      </c>
      <c r="G124" s="98" t="s">
        <v>7</v>
      </c>
      <c r="H124" s="98" t="s">
        <v>8</v>
      </c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s="7" customFormat="1" ht="12" hidden="1" customHeight="1" x14ac:dyDescent="0.2">
      <c r="A125" s="75" t="s">
        <v>183</v>
      </c>
      <c r="E125" s="98">
        <v>5</v>
      </c>
      <c r="F125" s="99" t="s">
        <v>28</v>
      </c>
      <c r="G125" s="98" t="s">
        <v>7</v>
      </c>
      <c r="H125" s="98" t="s">
        <v>15</v>
      </c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8.95" hidden="1" customHeight="1" x14ac:dyDescent="0.2">
      <c r="A126" s="229" t="s">
        <v>184</v>
      </c>
      <c r="J126" s="145">
        <f>SUM(J118:J125)</f>
        <v>0</v>
      </c>
      <c r="K126" s="146"/>
      <c r="L126" s="145">
        <f>SUM(L118:L125)</f>
        <v>0</v>
      </c>
      <c r="M126" s="146"/>
      <c r="N126" s="145">
        <f>SUM(N118:N125)</f>
        <v>0</v>
      </c>
      <c r="O126" s="146"/>
      <c r="P126" s="145">
        <f>SUM(P118:P125)</f>
        <v>0</v>
      </c>
      <c r="Q126" s="146"/>
      <c r="R126" s="145">
        <f>SUM(R118:R125)</f>
        <v>0</v>
      </c>
    </row>
    <row r="127" spans="1:18" s="7" customFormat="1" ht="6" hidden="1" customHeight="1" x14ac:dyDescent="0.2"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2.75" hidden="1" customHeight="1" x14ac:dyDescent="0.2">
      <c r="A128" s="62" t="s">
        <v>189</v>
      </c>
      <c r="B128" s="11"/>
      <c r="C128" s="11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s="7" customFormat="1" ht="18" hidden="1" customHeight="1" x14ac:dyDescent="0.2">
      <c r="A129" s="62"/>
      <c r="B129" s="11"/>
      <c r="C129" s="11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s="7" customFormat="1" ht="12.75" hidden="1" customHeight="1" x14ac:dyDescent="0.2">
      <c r="A130" s="153" t="s">
        <v>95</v>
      </c>
      <c r="B130" s="11"/>
      <c r="C130" s="11"/>
      <c r="E130" s="98">
        <v>1</v>
      </c>
      <c r="F130" s="99" t="s">
        <v>92</v>
      </c>
      <c r="G130" s="100" t="s">
        <v>53</v>
      </c>
      <c r="H130" s="98" t="s">
        <v>10</v>
      </c>
      <c r="J130" s="34">
        <v>0</v>
      </c>
      <c r="K130" s="34"/>
      <c r="L130" s="34"/>
      <c r="M130" s="34"/>
      <c r="N130" s="34"/>
      <c r="O130" s="34"/>
      <c r="P130" s="34"/>
      <c r="Q130" s="34"/>
      <c r="R130" s="34"/>
    </row>
    <row r="131" spans="1:18" s="7" customFormat="1" ht="12.75" hidden="1" customHeight="1" x14ac:dyDescent="0.2">
      <c r="A131" s="11" t="s">
        <v>88</v>
      </c>
      <c r="B131" s="22"/>
      <c r="C131" s="22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s="7" customFormat="1" ht="12.75" hidden="1" customHeight="1" x14ac:dyDescent="0.2">
      <c r="A132" s="64" t="s">
        <v>89</v>
      </c>
      <c r="B132" s="9"/>
      <c r="C132" s="9"/>
      <c r="E132" s="98">
        <v>1</v>
      </c>
      <c r="F132" s="99" t="s">
        <v>12</v>
      </c>
      <c r="G132" s="98" t="s">
        <v>53</v>
      </c>
      <c r="H132" s="100" t="s">
        <v>10</v>
      </c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s="7" customFormat="1" ht="12.75" hidden="1" customHeight="1" x14ac:dyDescent="0.2">
      <c r="A133" s="75" t="s">
        <v>91</v>
      </c>
      <c r="B133" s="97"/>
      <c r="C133" s="97"/>
      <c r="E133" s="98">
        <v>1</v>
      </c>
      <c r="F133" s="99" t="s">
        <v>92</v>
      </c>
      <c r="G133" s="98" t="s">
        <v>7</v>
      </c>
      <c r="H133" s="98" t="s">
        <v>8</v>
      </c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7" customFormat="1" ht="12.75" hidden="1" customHeight="1" x14ac:dyDescent="0.2">
      <c r="A134" s="75" t="s">
        <v>93</v>
      </c>
      <c r="B134" s="97"/>
      <c r="C134" s="97"/>
      <c r="E134" s="98">
        <v>1</v>
      </c>
      <c r="F134" s="99" t="s">
        <v>92</v>
      </c>
      <c r="G134" s="98" t="s">
        <v>33</v>
      </c>
      <c r="H134" s="98" t="s">
        <v>8</v>
      </c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s="7" customFormat="1" ht="12.75" hidden="1" customHeight="1" x14ac:dyDescent="0.2">
      <c r="A135" s="75" t="s">
        <v>94</v>
      </c>
      <c r="B135" s="102"/>
      <c r="C135" s="102"/>
      <c r="E135" s="98">
        <v>1</v>
      </c>
      <c r="F135" s="99" t="s">
        <v>92</v>
      </c>
      <c r="G135" s="98" t="s">
        <v>33</v>
      </c>
      <c r="H135" s="98" t="s">
        <v>48</v>
      </c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1:18" s="7" customFormat="1" ht="12.75" hidden="1" customHeight="1" x14ac:dyDescent="0.2">
      <c r="A136" s="75" t="s">
        <v>823</v>
      </c>
      <c r="B136" s="102"/>
      <c r="C136" s="102"/>
      <c r="D136" s="99"/>
      <c r="E136" s="98">
        <v>1</v>
      </c>
      <c r="F136" s="99" t="s">
        <v>92</v>
      </c>
      <c r="G136" s="98" t="s">
        <v>53</v>
      </c>
      <c r="H136" s="98" t="s">
        <v>10</v>
      </c>
      <c r="J136" s="34"/>
      <c r="K136" s="34"/>
      <c r="L136" s="34"/>
      <c r="M136" s="34"/>
      <c r="N136" s="34">
        <f t="shared" ref="N136" si="4">P136-L136</f>
        <v>0</v>
      </c>
      <c r="O136" s="34"/>
      <c r="P136" s="34"/>
      <c r="Q136" s="34"/>
      <c r="R136" s="34"/>
    </row>
    <row r="137" spans="1:18" s="7" customFormat="1" ht="12.75" hidden="1" customHeight="1" x14ac:dyDescent="0.2">
      <c r="A137" s="75" t="s">
        <v>96</v>
      </c>
      <c r="B137" s="97"/>
      <c r="C137" s="97"/>
      <c r="E137" s="98">
        <v>1</v>
      </c>
      <c r="F137" s="99" t="s">
        <v>92</v>
      </c>
      <c r="G137" s="98" t="s">
        <v>92</v>
      </c>
      <c r="H137" s="98" t="s">
        <v>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18" s="7" customFormat="1" ht="12.75" hidden="1" customHeight="1" x14ac:dyDescent="0.2">
      <c r="A138" s="75" t="s">
        <v>97</v>
      </c>
      <c r="B138" s="102"/>
      <c r="C138" s="102"/>
      <c r="E138" s="260" t="s">
        <v>362</v>
      </c>
      <c r="F138" s="260"/>
      <c r="G138" s="260"/>
      <c r="H138" s="260"/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18" s="7" customFormat="1" ht="12.75" hidden="1" customHeight="1" x14ac:dyDescent="0.2">
      <c r="A139" s="75" t="s">
        <v>98</v>
      </c>
      <c r="B139" s="102"/>
      <c r="C139" s="102"/>
      <c r="D139" s="99"/>
      <c r="E139" s="98">
        <v>1</v>
      </c>
      <c r="F139" s="99" t="s">
        <v>92</v>
      </c>
      <c r="G139" s="98" t="s">
        <v>92</v>
      </c>
      <c r="H139" s="98" t="s">
        <v>10</v>
      </c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1:18" s="7" customFormat="1" ht="12.75" hidden="1" customHeight="1" x14ac:dyDescent="0.2">
      <c r="A140" s="75" t="s">
        <v>99</v>
      </c>
      <c r="B140" s="97"/>
      <c r="C140" s="97"/>
      <c r="E140" s="98">
        <v>1</v>
      </c>
      <c r="F140" s="99" t="s">
        <v>92</v>
      </c>
      <c r="G140" s="98" t="s">
        <v>53</v>
      </c>
      <c r="H140" s="98" t="s">
        <v>19</v>
      </c>
      <c r="J140" s="34"/>
      <c r="K140" s="34"/>
      <c r="L140" s="34"/>
      <c r="M140" s="34"/>
      <c r="N140" s="34"/>
      <c r="O140" s="34"/>
      <c r="P140" s="34"/>
      <c r="Q140" s="34"/>
      <c r="R140" s="34"/>
    </row>
    <row r="141" spans="1:18" s="7" customFormat="1" ht="12.75" hidden="1" customHeight="1" x14ac:dyDescent="0.2">
      <c r="A141" s="75" t="s">
        <v>174</v>
      </c>
      <c r="B141" s="97"/>
      <c r="C141" s="97"/>
      <c r="E141" s="98">
        <v>1</v>
      </c>
      <c r="F141" s="99" t="s">
        <v>92</v>
      </c>
      <c r="G141" s="98" t="s">
        <v>53</v>
      </c>
      <c r="H141" s="98" t="s">
        <v>81</v>
      </c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18" s="7" customFormat="1" ht="12.75" hidden="1" customHeight="1" x14ac:dyDescent="0.2">
      <c r="A142" s="75" t="s">
        <v>175</v>
      </c>
      <c r="B142" s="97"/>
      <c r="C142" s="97"/>
      <c r="E142" s="98">
        <v>1</v>
      </c>
      <c r="F142" s="99" t="s">
        <v>92</v>
      </c>
      <c r="G142" s="98" t="s">
        <v>53</v>
      </c>
      <c r="H142" s="98" t="s">
        <v>44</v>
      </c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1:18" s="7" customFormat="1" ht="12.75" hidden="1" customHeight="1" x14ac:dyDescent="0.2">
      <c r="A143" s="75" t="s">
        <v>176</v>
      </c>
      <c r="B143" s="97"/>
      <c r="C143" s="97"/>
      <c r="E143" s="98">
        <v>1</v>
      </c>
      <c r="F143" s="99" t="s">
        <v>92</v>
      </c>
      <c r="G143" s="98" t="s">
        <v>53</v>
      </c>
      <c r="H143" s="98" t="s">
        <v>145</v>
      </c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s="7" customFormat="1" ht="12.75" hidden="1" customHeight="1" x14ac:dyDescent="0.2">
      <c r="A144" s="75" t="s">
        <v>100</v>
      </c>
      <c r="B144" s="97"/>
      <c r="C144" s="97"/>
      <c r="E144" s="98">
        <v>1</v>
      </c>
      <c r="F144" s="99" t="s">
        <v>92</v>
      </c>
      <c r="G144" s="98" t="s">
        <v>53</v>
      </c>
      <c r="H144" s="98" t="s">
        <v>101</v>
      </c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1:21" s="7" customFormat="1" ht="12.75" hidden="1" customHeight="1" x14ac:dyDescent="0.2">
      <c r="A145" s="75" t="s">
        <v>102</v>
      </c>
      <c r="B145" s="97"/>
      <c r="C145" s="97"/>
      <c r="E145" s="98">
        <v>1</v>
      </c>
      <c r="F145" s="99" t="s">
        <v>92</v>
      </c>
      <c r="G145" s="98" t="s">
        <v>53</v>
      </c>
      <c r="H145" s="98" t="s">
        <v>24</v>
      </c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21" s="7" customFormat="1" ht="12.75" hidden="1" customHeight="1" x14ac:dyDescent="0.2">
      <c r="A146" s="75" t="s">
        <v>103</v>
      </c>
      <c r="B146" s="97"/>
      <c r="C146" s="97"/>
      <c r="E146" s="98">
        <v>1</v>
      </c>
      <c r="F146" s="99" t="s">
        <v>92</v>
      </c>
      <c r="G146" s="98" t="s">
        <v>53</v>
      </c>
      <c r="H146" s="98" t="s">
        <v>27</v>
      </c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21" s="7" customFormat="1" ht="12.75" hidden="1" customHeight="1" x14ac:dyDescent="0.2">
      <c r="A147" s="75" t="s">
        <v>104</v>
      </c>
      <c r="B147" s="97"/>
      <c r="C147" s="97"/>
      <c r="D147" s="99"/>
      <c r="E147" s="98">
        <v>1</v>
      </c>
      <c r="F147" s="99" t="s">
        <v>92</v>
      </c>
      <c r="G147" s="98" t="s">
        <v>53</v>
      </c>
      <c r="H147" s="100" t="s">
        <v>48</v>
      </c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1:21" s="7" customFormat="1" ht="12.75" hidden="1" customHeight="1" x14ac:dyDescent="0.2">
      <c r="A148" s="75" t="s">
        <v>105</v>
      </c>
      <c r="B148" s="97"/>
      <c r="C148" s="97"/>
      <c r="D148" s="99"/>
      <c r="E148" s="98">
        <v>1</v>
      </c>
      <c r="F148" s="99" t="s">
        <v>92</v>
      </c>
      <c r="G148" s="98" t="s">
        <v>66</v>
      </c>
      <c r="H148" s="98" t="s">
        <v>8</v>
      </c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1:21" s="7" customFormat="1" ht="12.75" hidden="1" customHeight="1" x14ac:dyDescent="0.2">
      <c r="A149" s="75" t="s">
        <v>106</v>
      </c>
      <c r="B149" s="97"/>
      <c r="C149" s="97"/>
      <c r="D149" s="99"/>
      <c r="E149" s="98">
        <v>1</v>
      </c>
      <c r="F149" s="99" t="s">
        <v>92</v>
      </c>
      <c r="G149" s="98" t="s">
        <v>58</v>
      </c>
      <c r="H149" s="100" t="s">
        <v>48</v>
      </c>
      <c r="J149" s="34"/>
      <c r="K149" s="34"/>
      <c r="L149" s="34"/>
      <c r="M149" s="34"/>
      <c r="N149" s="34">
        <f>P149-L149</f>
        <v>0</v>
      </c>
      <c r="O149" s="34"/>
      <c r="P149" s="34"/>
      <c r="Q149" s="34"/>
      <c r="R149" s="34"/>
    </row>
    <row r="150" spans="1:21" s="7" customFormat="1" ht="12.75" hidden="1" customHeight="1" x14ac:dyDescent="0.2">
      <c r="A150" s="75" t="s">
        <v>177</v>
      </c>
      <c r="B150" s="97"/>
      <c r="C150" s="97"/>
      <c r="D150" s="99"/>
      <c r="E150" s="98">
        <v>1</v>
      </c>
      <c r="F150" s="99" t="s">
        <v>92</v>
      </c>
      <c r="G150" s="98" t="s">
        <v>28</v>
      </c>
      <c r="H150" s="98" t="s">
        <v>8</v>
      </c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21" s="7" customFormat="1" ht="12.75" hidden="1" customHeight="1" x14ac:dyDescent="0.2">
      <c r="A151" s="75" t="s">
        <v>178</v>
      </c>
      <c r="B151" s="97"/>
      <c r="C151" s="97"/>
      <c r="D151" s="99"/>
      <c r="E151" s="98">
        <v>1</v>
      </c>
      <c r="F151" s="99" t="s">
        <v>92</v>
      </c>
      <c r="G151" s="98" t="s">
        <v>28</v>
      </c>
      <c r="H151" s="98" t="s">
        <v>44</v>
      </c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1:21" s="25" customFormat="1" ht="18.95" hidden="1" customHeight="1" x14ac:dyDescent="0.2">
      <c r="A152" s="229" t="s">
        <v>107</v>
      </c>
      <c r="B152" s="24"/>
      <c r="C152" s="24"/>
      <c r="J152" s="20">
        <f>SUM(J133:J151)</f>
        <v>0</v>
      </c>
      <c r="K152" s="21"/>
      <c r="L152" s="20">
        <f>SUM(L133:L147)</f>
        <v>0</v>
      </c>
      <c r="M152" s="146"/>
      <c r="N152" s="20">
        <f>SUM(N133:N151)</f>
        <v>0</v>
      </c>
      <c r="O152" s="146"/>
      <c r="P152" s="20">
        <f>SUM(P133:P151)</f>
        <v>0</v>
      </c>
      <c r="Q152" s="146"/>
      <c r="R152" s="20">
        <f>SUM(R133:R151)</f>
        <v>0</v>
      </c>
    </row>
    <row r="153" spans="1:21" s="7" customFormat="1" ht="6" hidden="1" customHeight="1" x14ac:dyDescent="0.2"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1:21" s="7" customFormat="1" ht="20.100000000000001" customHeight="1" thickBot="1" x14ac:dyDescent="0.25">
      <c r="A154" s="11" t="s">
        <v>109</v>
      </c>
      <c r="B154" s="26"/>
      <c r="C154" s="26"/>
      <c r="J154" s="27">
        <f>J45+J115+J126+J152</f>
        <v>12844166.370000003</v>
      </c>
      <c r="K154" s="21"/>
      <c r="L154" s="27">
        <f>L45+L115+L126+L152</f>
        <v>6127691.8700000001</v>
      </c>
      <c r="M154" s="34"/>
      <c r="N154" s="27">
        <f>N45+N115+N126+N152</f>
        <v>14244879.18</v>
      </c>
      <c r="O154" s="34"/>
      <c r="P154" s="27">
        <f>P45+P115+P126+P152</f>
        <v>20372571.050000004</v>
      </c>
      <c r="Q154" s="34"/>
      <c r="R154" s="27">
        <f>R45+R115+R126+R152</f>
        <v>21376647.859999999</v>
      </c>
      <c r="U154" s="7">
        <f>N154-44700</f>
        <v>14200179.18</v>
      </c>
    </row>
    <row r="155" spans="1:21" s="7" customFormat="1" ht="13.5" thickTop="1" x14ac:dyDescent="0.2">
      <c r="A155" s="29"/>
      <c r="B155" s="29"/>
      <c r="C155" s="29"/>
      <c r="D155" s="32"/>
      <c r="E155" s="29"/>
      <c r="F155" s="29"/>
      <c r="H155" s="33"/>
      <c r="I155" s="33"/>
      <c r="J155" s="33"/>
      <c r="K155" s="33"/>
      <c r="L155" s="33"/>
      <c r="M155" s="33"/>
    </row>
    <row r="156" spans="1:21" s="7" customFormat="1" x14ac:dyDescent="0.2">
      <c r="A156" s="29"/>
      <c r="B156" s="29"/>
      <c r="C156" s="29"/>
      <c r="D156" s="32"/>
      <c r="E156" s="29"/>
      <c r="F156" s="29"/>
      <c r="H156" s="33"/>
      <c r="I156" s="33"/>
      <c r="J156" s="33"/>
      <c r="K156" s="33"/>
      <c r="L156" s="33"/>
      <c r="M156" s="33"/>
    </row>
    <row r="157" spans="1:21" s="7" customFormat="1" x14ac:dyDescent="0.2">
      <c r="A157" s="29"/>
      <c r="B157" s="29"/>
      <c r="C157" s="29"/>
      <c r="D157" s="32"/>
      <c r="E157" s="29"/>
      <c r="F157" s="29"/>
      <c r="H157" s="33"/>
      <c r="I157" s="33"/>
      <c r="J157" s="33"/>
      <c r="K157" s="33"/>
      <c r="L157" s="33"/>
      <c r="M157" s="33"/>
    </row>
    <row r="158" spans="1:21" x14ac:dyDescent="0.2">
      <c r="A158" s="261" t="s">
        <v>844</v>
      </c>
      <c r="B158" s="261"/>
      <c r="C158" s="261"/>
      <c r="D158" s="31"/>
      <c r="E158" s="30"/>
      <c r="G158" s="29"/>
      <c r="I158" s="29"/>
      <c r="J158" s="261" t="s">
        <v>846</v>
      </c>
      <c r="K158" s="261"/>
      <c r="L158" s="261"/>
      <c r="M158" s="42"/>
      <c r="N158" s="44"/>
      <c r="O158" s="44"/>
      <c r="P158" s="263" t="s">
        <v>134</v>
      </c>
      <c r="Q158" s="263"/>
      <c r="R158" s="263"/>
    </row>
    <row r="159" spans="1:21" x14ac:dyDescent="0.2">
      <c r="A159" s="45"/>
      <c r="D159" s="31"/>
      <c r="E159" s="46"/>
      <c r="G159" s="29"/>
      <c r="I159" s="29"/>
      <c r="J159" s="227"/>
      <c r="M159" s="227"/>
      <c r="N159" s="34"/>
      <c r="O159" s="34"/>
      <c r="P159" s="46"/>
    </row>
    <row r="160" spans="1:21" x14ac:dyDescent="0.2">
      <c r="A160" s="45"/>
      <c r="D160" s="31"/>
      <c r="E160" s="46"/>
      <c r="G160" s="29"/>
      <c r="I160" s="29"/>
      <c r="J160" s="227"/>
      <c r="M160" s="227"/>
      <c r="N160" s="34"/>
      <c r="O160" s="34"/>
      <c r="P160" s="46"/>
    </row>
    <row r="161" spans="1:18" x14ac:dyDescent="0.2">
      <c r="A161" s="47"/>
      <c r="D161" s="29"/>
      <c r="E161" s="48"/>
      <c r="G161" s="29"/>
      <c r="I161" s="29"/>
      <c r="J161" s="29"/>
      <c r="M161" s="29"/>
      <c r="P161" s="48"/>
    </row>
    <row r="162" spans="1:18" x14ac:dyDescent="0.2">
      <c r="A162" s="275" t="s">
        <v>849</v>
      </c>
      <c r="B162" s="275"/>
      <c r="C162" s="275"/>
      <c r="D162" s="50"/>
      <c r="E162" s="51"/>
      <c r="G162" s="29"/>
      <c r="I162" s="29"/>
      <c r="J162" s="275" t="s">
        <v>271</v>
      </c>
      <c r="K162" s="275"/>
      <c r="L162" s="275"/>
      <c r="M162" s="52"/>
      <c r="N162" s="54"/>
      <c r="O162" s="54"/>
      <c r="P162" s="264" t="s">
        <v>816</v>
      </c>
      <c r="Q162" s="264"/>
      <c r="R162" s="264"/>
    </row>
    <row r="163" spans="1:18" x14ac:dyDescent="0.2">
      <c r="A163" s="261" t="s">
        <v>272</v>
      </c>
      <c r="B163" s="261"/>
      <c r="C163" s="261"/>
      <c r="D163" s="29"/>
      <c r="E163" s="30"/>
      <c r="G163" s="29"/>
      <c r="I163" s="29"/>
      <c r="J163" s="261" t="s">
        <v>254</v>
      </c>
      <c r="K163" s="261"/>
      <c r="L163" s="261"/>
      <c r="M163" s="31"/>
      <c r="N163" s="33"/>
      <c r="O163" s="33"/>
      <c r="P163" s="265" t="s">
        <v>138</v>
      </c>
      <c r="Q163" s="265"/>
      <c r="R163" s="265"/>
    </row>
  </sheetData>
  <customSheetViews>
    <customSheetView guid="{1998FCB8-1FEB-4076-ACE6-A225EE4366B3}" showPageBreaks="1" printArea="1" hiddenRows="1" view="pageBreakPreview">
      <pane xSplit="1" ySplit="15" topLeftCell="B39" activePane="bottomRight" state="frozen"/>
      <selection pane="bottomRight" activeCell="J19" sqref="J19"/>
      <rowBreaks count="1" manualBreakCount="1">
        <brk id="46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&amp;R&amp;"Arial,Bold"&amp;10         </oddHeader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C59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126" activePane="bottomRight" state="frozen"/>
      <selection pane="bottomRight" activeCell="R47" sqref="R47"/>
      <rowBreaks count="1" manualBreakCount="1">
        <brk id="114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C113" activePane="bottomRight" state="frozen"/>
      <selection pane="bottomRight" activeCell="C126" sqref="C126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38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38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114" activePane="bottomRight" state="frozen"/>
      <selection pane="bottomRight" activeCell="L19" sqref="L19"/>
      <rowBreaks count="1" manualBreakCount="1">
        <brk id="46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8"/>
      <headerFooter alignWithMargins="0">
        <oddHeader xml:space="preserve">&amp;R&amp;"Arial,Bold"&amp;10    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5" topLeftCell="B36" activePane="bottomRight" state="frozen"/>
      <selection pane="bottomRight" activeCell="J19" sqref="J19"/>
      <rowBreaks count="1" manualBreakCount="1">
        <brk id="46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9"/>
      <headerFooter alignWithMargins="0">
        <oddHeader xml:space="preserve">&amp;R&amp;"Arial,Bold"&amp;10         </oddHeader>
        <oddFooter>&amp;C&amp;"Arial Narrow,Regular"&amp;9Page &amp;P of &amp;N</oddFooter>
      </headerFooter>
    </customSheetView>
  </customSheetViews>
  <mergeCells count="110">
    <mergeCell ref="E111:H111"/>
    <mergeCell ref="E112:H112"/>
    <mergeCell ref="E113:H113"/>
    <mergeCell ref="E114:H114"/>
    <mergeCell ref="E138:H138"/>
    <mergeCell ref="E106:H106"/>
    <mergeCell ref="E107:H107"/>
    <mergeCell ref="E108:H108"/>
    <mergeCell ref="E109:H109"/>
    <mergeCell ref="E110:H110"/>
    <mergeCell ref="E101:H101"/>
    <mergeCell ref="E102:H102"/>
    <mergeCell ref="E103:H103"/>
    <mergeCell ref="E104:H104"/>
    <mergeCell ref="E105:H105"/>
    <mergeCell ref="E96:H96"/>
    <mergeCell ref="E97:H97"/>
    <mergeCell ref="E98:H98"/>
    <mergeCell ref="E99:H99"/>
    <mergeCell ref="E100:H100"/>
    <mergeCell ref="E91:H91"/>
    <mergeCell ref="E92:H92"/>
    <mergeCell ref="E93:H93"/>
    <mergeCell ref="E94:H94"/>
    <mergeCell ref="E95:H95"/>
    <mergeCell ref="E86:H86"/>
    <mergeCell ref="E87:H87"/>
    <mergeCell ref="E88:H88"/>
    <mergeCell ref="E89:H89"/>
    <mergeCell ref="E90:H90"/>
    <mergeCell ref="E81:H81"/>
    <mergeCell ref="E82:H82"/>
    <mergeCell ref="E83:H83"/>
    <mergeCell ref="E84:H84"/>
    <mergeCell ref="E85:H85"/>
    <mergeCell ref="E76:H76"/>
    <mergeCell ref="E77:H77"/>
    <mergeCell ref="E78:H78"/>
    <mergeCell ref="E79:H79"/>
    <mergeCell ref="E80:H80"/>
    <mergeCell ref="E71:H71"/>
    <mergeCell ref="E72:H72"/>
    <mergeCell ref="E73:H73"/>
    <mergeCell ref="E74:H74"/>
    <mergeCell ref="E75:H75"/>
    <mergeCell ref="E66:H66"/>
    <mergeCell ref="E67:H67"/>
    <mergeCell ref="E68:H68"/>
    <mergeCell ref="E69:H69"/>
    <mergeCell ref="E70:H70"/>
    <mergeCell ref="E62:H62"/>
    <mergeCell ref="E63:H63"/>
    <mergeCell ref="E64:H64"/>
    <mergeCell ref="E65:H65"/>
    <mergeCell ref="E56:H56"/>
    <mergeCell ref="E57:H57"/>
    <mergeCell ref="E58:H58"/>
    <mergeCell ref="E59:H59"/>
    <mergeCell ref="E60:H60"/>
    <mergeCell ref="E53:H53"/>
    <mergeCell ref="E54:H54"/>
    <mergeCell ref="E55:H55"/>
    <mergeCell ref="E41:H41"/>
    <mergeCell ref="E42:H42"/>
    <mergeCell ref="E43:H43"/>
    <mergeCell ref="E49:H49"/>
    <mergeCell ref="E50:H50"/>
    <mergeCell ref="E61:H61"/>
    <mergeCell ref="E39:H39"/>
    <mergeCell ref="E40:H40"/>
    <mergeCell ref="E31:H31"/>
    <mergeCell ref="E32:H32"/>
    <mergeCell ref="E33:H33"/>
    <mergeCell ref="E34:H34"/>
    <mergeCell ref="E35:H35"/>
    <mergeCell ref="E51:H51"/>
    <mergeCell ref="E52:H52"/>
    <mergeCell ref="E26:H26"/>
    <mergeCell ref="E27:H27"/>
    <mergeCell ref="E28:H28"/>
    <mergeCell ref="E29:H29"/>
    <mergeCell ref="E30:H30"/>
    <mergeCell ref="A15:C15"/>
    <mergeCell ref="E15:H15"/>
    <mergeCell ref="A115:C115"/>
    <mergeCell ref="A3:S3"/>
    <mergeCell ref="A4:S4"/>
    <mergeCell ref="L11:P11"/>
    <mergeCell ref="A13:C13"/>
    <mergeCell ref="E13:H13"/>
    <mergeCell ref="P12:P14"/>
    <mergeCell ref="E19:H19"/>
    <mergeCell ref="E20:H20"/>
    <mergeCell ref="E21:H21"/>
    <mergeCell ref="E22:H22"/>
    <mergeCell ref="E23:H23"/>
    <mergeCell ref="E24:H24"/>
    <mergeCell ref="E25:H25"/>
    <mergeCell ref="E36:H36"/>
    <mergeCell ref="E37:H37"/>
    <mergeCell ref="E38:H38"/>
    <mergeCell ref="P158:R158"/>
    <mergeCell ref="P162:R162"/>
    <mergeCell ref="P163:R163"/>
    <mergeCell ref="A158:C158"/>
    <mergeCell ref="A162:C162"/>
    <mergeCell ref="A163:C163"/>
    <mergeCell ref="J158:L158"/>
    <mergeCell ref="J162:L162"/>
    <mergeCell ref="J163:L163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       </oddHeader>
    <oddFooter>&amp;C&amp;"Arial Narrow,Regular"&amp;9Page &amp;P of &amp;N</oddFooter>
  </headerFooter>
  <rowBreaks count="1" manualBreakCount="1">
    <brk id="46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58"/>
  <sheetViews>
    <sheetView view="pageBreakPreview" zoomScaleNormal="85" zoomScaleSheetLayoutView="100" workbookViewId="0">
      <pane xSplit="1" ySplit="16" topLeftCell="B116" activePane="bottomRight" state="frozen"/>
      <selection pane="topRight" activeCell="B1" sqref="B1"/>
      <selection pane="bottomLeft" activeCell="A17" sqref="A17"/>
      <selection pane="bottomRight" activeCell="N67" sqref="N67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3.218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202</v>
      </c>
      <c r="H6" s="3"/>
      <c r="I6" s="3"/>
      <c r="R6" s="70">
        <v>1061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291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219"/>
    </row>
    <row r="12" spans="1:19" ht="15" customHeight="1" x14ac:dyDescent="0.2">
      <c r="H12" s="224"/>
      <c r="I12" s="224"/>
      <c r="J12" s="224" t="s">
        <v>253</v>
      </c>
      <c r="K12" s="224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21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224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221"/>
      <c r="P13" s="274"/>
      <c r="Q13" s="40"/>
      <c r="R13" s="221">
        <f>'1011'!R13</f>
        <v>2023</v>
      </c>
    </row>
    <row r="14" spans="1:19" ht="15" customHeight="1" x14ac:dyDescent="0.2">
      <c r="A14" s="218"/>
      <c r="B14" s="218"/>
      <c r="C14" s="218"/>
      <c r="D14" s="9"/>
      <c r="E14" s="218"/>
      <c r="F14" s="218"/>
      <c r="G14" s="218"/>
      <c r="H14" s="218"/>
      <c r="I14" s="224"/>
      <c r="J14" s="221" t="s">
        <v>123</v>
      </c>
      <c r="K14" s="221"/>
      <c r="L14" s="221" t="s">
        <v>123</v>
      </c>
      <c r="M14" s="221"/>
      <c r="N14" s="221" t="s">
        <v>125</v>
      </c>
      <c r="O14" s="221"/>
      <c r="P14" s="274"/>
      <c r="Q14" s="40"/>
      <c r="R14" s="220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13">
        <v>15189027.140000001</v>
      </c>
      <c r="K18" s="13"/>
      <c r="L18" s="34">
        <v>7300232.5099999998</v>
      </c>
      <c r="M18" s="34"/>
      <c r="N18" s="34">
        <f t="shared" ref="N18:N22" si="0">P18-L18</f>
        <v>12437493.92</v>
      </c>
      <c r="O18" s="34"/>
      <c r="P18" s="34">
        <v>19737726.43</v>
      </c>
      <c r="Q18" s="34"/>
      <c r="R18" s="34">
        <v>20479341.5</v>
      </c>
    </row>
    <row r="19" spans="1:18" s="7" customFormat="1" ht="12.75" hidden="1" customHeight="1" x14ac:dyDescent="0.2">
      <c r="A19" s="115" t="s">
        <v>9</v>
      </c>
      <c r="B19" s="116"/>
      <c r="C19" s="116"/>
      <c r="E19" s="30">
        <v>5</v>
      </c>
      <c r="F19" s="125" t="s">
        <v>7</v>
      </c>
      <c r="G19" s="30" t="s">
        <v>7</v>
      </c>
      <c r="H19" s="30" t="s">
        <v>10</v>
      </c>
      <c r="J19" s="35"/>
      <c r="K19" s="35"/>
      <c r="L19" s="34"/>
      <c r="M19" s="34"/>
      <c r="N19" s="34">
        <f t="shared" si="0"/>
        <v>0</v>
      </c>
      <c r="O19" s="34"/>
      <c r="P19" s="34"/>
      <c r="Q19" s="34"/>
      <c r="R19" s="34"/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13">
        <v>1560970.6</v>
      </c>
      <c r="K20" s="13"/>
      <c r="L20" s="34">
        <v>750363.64</v>
      </c>
      <c r="M20" s="34"/>
      <c r="N20" s="34">
        <f t="shared" si="0"/>
        <v>1145636.3599999999</v>
      </c>
      <c r="O20" s="34"/>
      <c r="P20" s="34">
        <v>1896000</v>
      </c>
      <c r="Q20" s="34"/>
      <c r="R20" s="34">
        <v>1896000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13">
        <v>107000</v>
      </c>
      <c r="K21" s="13"/>
      <c r="L21" s="34">
        <v>45000</v>
      </c>
      <c r="M21" s="34"/>
      <c r="N21" s="34">
        <f t="shared" si="0"/>
        <v>147000</v>
      </c>
      <c r="O21" s="34"/>
      <c r="P21" s="34">
        <v>192000</v>
      </c>
      <c r="Q21" s="34"/>
      <c r="R21" s="34">
        <v>192000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13">
        <v>90000</v>
      </c>
      <c r="K22" s="13"/>
      <c r="L22" s="34">
        <v>45000</v>
      </c>
      <c r="M22" s="34"/>
      <c r="N22" s="34">
        <f t="shared" si="0"/>
        <v>147000</v>
      </c>
      <c r="O22" s="34"/>
      <c r="P22" s="34">
        <v>192000</v>
      </c>
      <c r="Q22" s="34"/>
      <c r="R22" s="34">
        <v>192000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13">
        <v>378000</v>
      </c>
      <c r="K23" s="13"/>
      <c r="L23" s="34">
        <v>378000</v>
      </c>
      <c r="M23" s="34"/>
      <c r="N23" s="34">
        <f>P23-L23</f>
        <v>96000</v>
      </c>
      <c r="O23" s="34"/>
      <c r="P23" s="34">
        <v>474000</v>
      </c>
      <c r="Q23" s="34"/>
      <c r="R23" s="34">
        <v>474000</v>
      </c>
    </row>
    <row r="24" spans="1:18" s="7" customFormat="1" ht="12.75" hidden="1" customHeight="1" x14ac:dyDescent="0.2">
      <c r="A24" s="75" t="s">
        <v>140</v>
      </c>
      <c r="B24" s="97"/>
      <c r="C24" s="97"/>
      <c r="D24" s="98"/>
      <c r="E24" s="261" t="s">
        <v>490</v>
      </c>
      <c r="F24" s="261"/>
      <c r="G24" s="261"/>
      <c r="H24" s="261"/>
      <c r="J24" s="13"/>
      <c r="K24" s="13"/>
      <c r="L24" s="34"/>
      <c r="M24" s="34"/>
      <c r="N24" s="34"/>
      <c r="O24" s="34"/>
      <c r="P24" s="34"/>
      <c r="Q24" s="34"/>
      <c r="R24" s="34"/>
    </row>
    <row r="25" spans="1:18" s="7" customFormat="1" ht="12.75" hidden="1" customHeight="1" x14ac:dyDescent="0.2">
      <c r="A25" s="75" t="s">
        <v>142</v>
      </c>
      <c r="B25" s="97"/>
      <c r="C25" s="97"/>
      <c r="E25" s="261" t="s">
        <v>491</v>
      </c>
      <c r="F25" s="261"/>
      <c r="G25" s="261"/>
      <c r="H25" s="261"/>
      <c r="J25" s="13"/>
      <c r="K25" s="13"/>
      <c r="L25" s="34"/>
      <c r="M25" s="34"/>
      <c r="N25" s="34"/>
      <c r="O25" s="34"/>
      <c r="P25" s="34"/>
      <c r="Q25" s="34"/>
      <c r="R25" s="34"/>
    </row>
    <row r="26" spans="1:18" s="7" customFormat="1" ht="12.75" hidden="1" customHeight="1" x14ac:dyDescent="0.2">
      <c r="A26" s="75" t="s">
        <v>143</v>
      </c>
      <c r="B26" s="97"/>
      <c r="C26" s="97"/>
      <c r="D26" s="98"/>
      <c r="E26" s="261" t="s">
        <v>492</v>
      </c>
      <c r="F26" s="261"/>
      <c r="G26" s="261"/>
      <c r="H26" s="261"/>
      <c r="J26" s="13"/>
      <c r="K26" s="13"/>
      <c r="L26" s="34"/>
      <c r="M26" s="34"/>
      <c r="N26" s="34">
        <f t="shared" ref="N26:N38" si="1">P26-L26</f>
        <v>0</v>
      </c>
      <c r="O26" s="34"/>
      <c r="P26" s="34"/>
      <c r="Q26" s="34"/>
      <c r="R26" s="34"/>
    </row>
    <row r="27" spans="1:18" s="7" customFormat="1" ht="12.75" hidden="1" customHeight="1" x14ac:dyDescent="0.2">
      <c r="A27" s="75" t="s">
        <v>18</v>
      </c>
      <c r="B27" s="97"/>
      <c r="C27" s="97"/>
      <c r="D27" s="98"/>
      <c r="E27" s="261" t="s">
        <v>493</v>
      </c>
      <c r="F27" s="261"/>
      <c r="G27" s="261"/>
      <c r="H27" s="261"/>
      <c r="J27" s="13"/>
      <c r="K27" s="13"/>
      <c r="L27" s="34"/>
      <c r="M27" s="34"/>
      <c r="N27" s="34">
        <f t="shared" si="1"/>
        <v>0</v>
      </c>
      <c r="O27" s="34"/>
      <c r="P27" s="34"/>
      <c r="Q27" s="34"/>
      <c r="R27" s="34"/>
    </row>
    <row r="28" spans="1:18" s="7" customFormat="1" ht="12.75" hidden="1" customHeight="1" x14ac:dyDescent="0.2">
      <c r="A28" s="75" t="s">
        <v>21</v>
      </c>
      <c r="B28" s="97"/>
      <c r="C28" s="97"/>
      <c r="D28" s="98"/>
      <c r="E28" s="261" t="s">
        <v>494</v>
      </c>
      <c r="F28" s="261"/>
      <c r="G28" s="261"/>
      <c r="H28" s="261"/>
      <c r="J28" s="13"/>
      <c r="K28" s="13"/>
      <c r="L28" s="34"/>
      <c r="M28" s="34"/>
      <c r="N28" s="34">
        <f t="shared" si="1"/>
        <v>0</v>
      </c>
      <c r="O28" s="34"/>
      <c r="P28" s="34"/>
      <c r="Q28" s="34"/>
      <c r="R28" s="34"/>
    </row>
    <row r="29" spans="1:18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13">
        <v>0</v>
      </c>
      <c r="K29" s="13"/>
      <c r="L29" s="34"/>
      <c r="M29" s="34"/>
      <c r="N29" s="34"/>
      <c r="O29" s="34"/>
      <c r="P29" s="34"/>
      <c r="Q29" s="34"/>
      <c r="R29" s="34"/>
    </row>
    <row r="30" spans="1:18" s="7" customFormat="1" ht="12.75" hidden="1" customHeight="1" x14ac:dyDescent="0.2">
      <c r="A30" s="75" t="s">
        <v>144</v>
      </c>
      <c r="B30" s="97"/>
      <c r="C30" s="97"/>
      <c r="D30" s="98"/>
      <c r="E30" s="261" t="s">
        <v>369</v>
      </c>
      <c r="F30" s="261"/>
      <c r="G30" s="261"/>
      <c r="H30" s="261"/>
      <c r="J30" s="34"/>
      <c r="K30" s="34"/>
      <c r="L30" s="34"/>
      <c r="M30" s="34"/>
      <c r="N30" s="34">
        <f t="shared" si="1"/>
        <v>0</v>
      </c>
      <c r="O30" s="34"/>
      <c r="P30" s="34"/>
      <c r="Q30" s="34"/>
      <c r="R30" s="34"/>
    </row>
    <row r="31" spans="1:18" s="7" customFormat="1" ht="12.75" hidden="1" customHeight="1" x14ac:dyDescent="0.2">
      <c r="A31" s="75" t="s">
        <v>23</v>
      </c>
      <c r="B31" s="97"/>
      <c r="C31" s="97"/>
      <c r="D31" s="98"/>
      <c r="E31" s="261" t="s">
        <v>370</v>
      </c>
      <c r="F31" s="261"/>
      <c r="G31" s="261"/>
      <c r="H31" s="261"/>
      <c r="J31" s="34"/>
      <c r="K31" s="34"/>
      <c r="L31" s="34"/>
      <c r="M31" s="34"/>
      <c r="N31" s="34">
        <f t="shared" si="1"/>
        <v>0</v>
      </c>
      <c r="O31" s="34"/>
      <c r="P31" s="34"/>
      <c r="Q31" s="34"/>
      <c r="R31" s="3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1285958.7</v>
      </c>
      <c r="K32" s="34"/>
      <c r="L32" s="34"/>
      <c r="M32" s="34"/>
      <c r="N32" s="34">
        <f>P32-L32</f>
        <v>1645933</v>
      </c>
      <c r="O32" s="34"/>
      <c r="P32" s="34">
        <v>1645933</v>
      </c>
      <c r="Q32" s="34"/>
      <c r="R32" s="34">
        <v>1708797</v>
      </c>
    </row>
    <row r="33" spans="1:18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332500</v>
      </c>
      <c r="K33" s="34"/>
      <c r="L33" s="34"/>
      <c r="M33" s="34"/>
      <c r="N33" s="34">
        <f t="shared" si="1"/>
        <v>395000</v>
      </c>
      <c r="O33" s="34"/>
      <c r="P33" s="34">
        <v>395000</v>
      </c>
      <c r="Q33" s="34"/>
      <c r="R33" s="34">
        <v>395000</v>
      </c>
    </row>
    <row r="34" spans="1:18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13">
        <v>1267154</v>
      </c>
      <c r="K34" s="13"/>
      <c r="L34" s="34">
        <v>1225697</v>
      </c>
      <c r="M34" s="34"/>
      <c r="N34" s="34">
        <f>P34-L34</f>
        <v>420236</v>
      </c>
      <c r="O34" s="34"/>
      <c r="P34" s="34">
        <v>1645933</v>
      </c>
      <c r="Q34" s="34"/>
      <c r="R34" s="34">
        <v>1708797</v>
      </c>
    </row>
    <row r="35" spans="1:18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1825788.13</v>
      </c>
      <c r="K35" s="34"/>
      <c r="L35" s="34">
        <v>874648.62</v>
      </c>
      <c r="M35" s="34"/>
      <c r="N35" s="34">
        <f t="shared" si="1"/>
        <v>1495494.9</v>
      </c>
      <c r="O35" s="34"/>
      <c r="P35" s="34">
        <v>2370143.52</v>
      </c>
      <c r="Q35" s="34"/>
      <c r="R35" s="34">
        <v>2460667.6799999997</v>
      </c>
    </row>
    <row r="36" spans="1:18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78200</v>
      </c>
      <c r="K36" s="34"/>
      <c r="L36" s="34">
        <v>37400</v>
      </c>
      <c r="M36" s="34"/>
      <c r="N36" s="34">
        <f t="shared" si="1"/>
        <v>57400</v>
      </c>
      <c r="O36" s="34"/>
      <c r="P36" s="34">
        <v>94800</v>
      </c>
      <c r="Q36" s="34"/>
      <c r="R36" s="34">
        <v>94800</v>
      </c>
    </row>
    <row r="37" spans="1:18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212011.69</v>
      </c>
      <c r="K37" s="34"/>
      <c r="L37" s="34">
        <v>143236.29999999999</v>
      </c>
      <c r="M37" s="34"/>
      <c r="N37" s="34">
        <f t="shared" si="1"/>
        <v>280611.62</v>
      </c>
      <c r="O37" s="34"/>
      <c r="P37" s="34">
        <v>423847.92</v>
      </c>
      <c r="Q37" s="34"/>
      <c r="R37" s="34">
        <v>479224.62</v>
      </c>
    </row>
    <row r="38" spans="1:18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78209.33</v>
      </c>
      <c r="K38" s="34"/>
      <c r="L38" s="34">
        <v>37400</v>
      </c>
      <c r="M38" s="34"/>
      <c r="N38" s="34">
        <f t="shared" si="1"/>
        <v>57400</v>
      </c>
      <c r="O38" s="34"/>
      <c r="P38" s="34">
        <v>94800</v>
      </c>
      <c r="Q38" s="34"/>
      <c r="R38" s="34">
        <v>94800</v>
      </c>
    </row>
    <row r="39" spans="1:18" s="7" customFormat="1" ht="12.75" hidden="1" customHeight="1" x14ac:dyDescent="0.2">
      <c r="A39" s="75" t="s">
        <v>146</v>
      </c>
      <c r="B39" s="97"/>
      <c r="C39" s="97"/>
      <c r="D39" s="98"/>
      <c r="E39" s="261" t="s">
        <v>541</v>
      </c>
      <c r="F39" s="261"/>
      <c r="G39" s="261"/>
      <c r="H39" s="261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7" customFormat="1" ht="12.75" hidden="1" customHeight="1" x14ac:dyDescent="0.2">
      <c r="A40" s="75" t="s">
        <v>147</v>
      </c>
      <c r="B40" s="97"/>
      <c r="C40" s="97"/>
      <c r="D40" s="98"/>
      <c r="E40" s="261" t="s">
        <v>542</v>
      </c>
      <c r="F40" s="261"/>
      <c r="G40" s="261"/>
      <c r="H40" s="261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7" customFormat="1" ht="1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34">
        <v>299394.90000000002</v>
      </c>
      <c r="K41" s="34"/>
      <c r="L41" s="34"/>
      <c r="M41" s="34"/>
      <c r="N41" s="34">
        <f t="shared" ref="N41" si="2">P41-L41</f>
        <v>6353.05</v>
      </c>
      <c r="O41" s="34"/>
      <c r="P41" s="34">
        <v>6353.05</v>
      </c>
      <c r="Q41" s="34"/>
      <c r="R41" s="34">
        <v>670230.39999999991</v>
      </c>
    </row>
    <row r="42" spans="1:18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1010000</v>
      </c>
      <c r="K42" s="34"/>
      <c r="L42" s="34">
        <v>20000</v>
      </c>
      <c r="M42" s="34"/>
      <c r="N42" s="34">
        <f>P42-L42</f>
        <v>420000</v>
      </c>
      <c r="O42" s="34"/>
      <c r="P42" s="34">
        <v>440000</v>
      </c>
      <c r="Q42" s="34"/>
      <c r="R42" s="34">
        <v>490000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.95" customHeight="1" x14ac:dyDescent="0.2">
      <c r="A44" s="222" t="s">
        <v>35</v>
      </c>
      <c r="B44" s="24"/>
      <c r="C44" s="24"/>
      <c r="J44" s="136">
        <f>SUM(J18:J43)</f>
        <v>23714214.489999998</v>
      </c>
      <c r="K44" s="137"/>
      <c r="L44" s="136">
        <f>SUM(L18:L43)</f>
        <v>10856978.069999998</v>
      </c>
      <c r="M44" s="34"/>
      <c r="N44" s="136">
        <f>SUM(N18:N43)</f>
        <v>18751558.850000001</v>
      </c>
      <c r="O44" s="34"/>
      <c r="P44" s="136">
        <f>SUM(P18:P43)</f>
        <v>29608536.920000002</v>
      </c>
      <c r="Q44" s="34"/>
      <c r="R44" s="136">
        <f>SUM(R18:R43)</f>
        <v>31335658.199999999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34">
        <v>54566</v>
      </c>
      <c r="K47" s="34"/>
      <c r="L47" s="34">
        <v>24845</v>
      </c>
      <c r="M47" s="34"/>
      <c r="N47" s="34">
        <f t="shared" ref="N47:N50" si="3">P47-L47</f>
        <v>193555</v>
      </c>
      <c r="O47" s="34"/>
      <c r="P47" s="34">
        <v>218400</v>
      </c>
      <c r="Q47" s="34"/>
      <c r="R47" s="34">
        <v>218400</v>
      </c>
    </row>
    <row r="48" spans="1:18" s="7" customFormat="1" ht="12.75" hidden="1" customHeight="1" x14ac:dyDescent="0.2">
      <c r="A48" s="75" t="s">
        <v>37</v>
      </c>
      <c r="B48" s="97"/>
      <c r="C48" s="97"/>
      <c r="E48" s="30">
        <v>5</v>
      </c>
      <c r="F48" s="125" t="s">
        <v>12</v>
      </c>
      <c r="G48" s="30" t="s">
        <v>7</v>
      </c>
      <c r="H48" s="30" t="s">
        <v>10</v>
      </c>
      <c r="J48" s="34"/>
      <c r="K48" s="34"/>
      <c r="L48" s="34"/>
      <c r="M48" s="34"/>
      <c r="N48" s="34">
        <f t="shared" si="3"/>
        <v>0</v>
      </c>
      <c r="O48" s="34"/>
      <c r="P48" s="34"/>
      <c r="Q48" s="34"/>
      <c r="R48" s="34"/>
    </row>
    <row r="49" spans="1:18" s="7" customFormat="1" ht="12.75" hidden="1" customHeight="1" x14ac:dyDescent="0.2">
      <c r="A49" s="75" t="s">
        <v>38</v>
      </c>
      <c r="B49" s="97"/>
      <c r="C49" s="97"/>
      <c r="E49" s="261" t="s">
        <v>331</v>
      </c>
      <c r="F49" s="261"/>
      <c r="G49" s="261"/>
      <c r="H49" s="261"/>
      <c r="J49" s="34"/>
      <c r="K49" s="34"/>
      <c r="L49" s="34"/>
      <c r="M49" s="34"/>
      <c r="N49" s="34">
        <f t="shared" si="3"/>
        <v>0</v>
      </c>
      <c r="O49" s="34"/>
      <c r="P49" s="34"/>
      <c r="Q49" s="34"/>
      <c r="R49" s="34"/>
    </row>
    <row r="50" spans="1:18" s="7" customFormat="1" ht="12.75" hidden="1" customHeight="1" x14ac:dyDescent="0.2">
      <c r="A50" s="75" t="s">
        <v>141</v>
      </c>
      <c r="B50" s="97"/>
      <c r="C50" s="97"/>
      <c r="D50" s="98"/>
      <c r="E50" s="30">
        <v>5</v>
      </c>
      <c r="F50" s="125" t="s">
        <v>12</v>
      </c>
      <c r="G50" s="30" t="s">
        <v>12</v>
      </c>
      <c r="H50" s="30" t="s">
        <v>10</v>
      </c>
      <c r="J50" s="34"/>
      <c r="K50" s="34"/>
      <c r="L50" s="34"/>
      <c r="M50" s="34"/>
      <c r="N50" s="34">
        <f t="shared" si="3"/>
        <v>0</v>
      </c>
      <c r="O50" s="34"/>
      <c r="P50" s="34"/>
      <c r="Q50" s="34"/>
      <c r="R50" s="34"/>
    </row>
    <row r="51" spans="1:18" s="7" customFormat="1" ht="15" customHeight="1" x14ac:dyDescent="0.2">
      <c r="A51" s="31" t="s">
        <v>39</v>
      </c>
      <c r="B51" s="97"/>
      <c r="C51" s="97"/>
      <c r="D51" s="98"/>
      <c r="E51" s="261" t="s">
        <v>333</v>
      </c>
      <c r="F51" s="261"/>
      <c r="G51" s="261"/>
      <c r="H51" s="261"/>
      <c r="J51" s="34">
        <v>8616711.9199999999</v>
      </c>
      <c r="K51" s="34"/>
      <c r="L51" s="34">
        <v>4745343.75</v>
      </c>
      <c r="M51" s="34"/>
      <c r="N51" s="34">
        <v>5254656.25</v>
      </c>
      <c r="O51" s="34"/>
      <c r="P51" s="34">
        <v>10000000</v>
      </c>
      <c r="Q51" s="34"/>
      <c r="R51" s="34">
        <v>10000000</v>
      </c>
    </row>
    <row r="52" spans="1:18" s="7" customFormat="1" ht="12.75" hidden="1" customHeight="1" x14ac:dyDescent="0.2">
      <c r="A52" s="75" t="s">
        <v>40</v>
      </c>
      <c r="B52" s="97"/>
      <c r="C52" s="97"/>
      <c r="D52" s="98"/>
      <c r="E52" s="30">
        <v>5</v>
      </c>
      <c r="F52" s="125" t="s">
        <v>12</v>
      </c>
      <c r="G52" s="30" t="s">
        <v>28</v>
      </c>
      <c r="H52" s="30" t="s">
        <v>10</v>
      </c>
      <c r="J52" s="34"/>
      <c r="K52" s="34"/>
      <c r="L52" s="34"/>
      <c r="M52" s="34"/>
      <c r="N52" s="34"/>
      <c r="O52" s="34"/>
      <c r="P52" s="34"/>
      <c r="Q52" s="34"/>
      <c r="R52" s="34"/>
    </row>
    <row r="53" spans="1:18" s="7" customFormat="1" ht="12" hidden="1" customHeight="1" x14ac:dyDescent="0.2">
      <c r="A53" s="75" t="s">
        <v>41</v>
      </c>
      <c r="B53" s="97"/>
      <c r="C53" s="97"/>
      <c r="D53" s="98"/>
      <c r="E53" s="30">
        <v>5</v>
      </c>
      <c r="F53" s="125" t="s">
        <v>12</v>
      </c>
      <c r="G53" s="30" t="s">
        <v>28</v>
      </c>
      <c r="H53" s="30" t="s">
        <v>17</v>
      </c>
      <c r="J53" s="34"/>
      <c r="K53" s="34"/>
      <c r="L53" s="34"/>
      <c r="M53" s="34"/>
      <c r="N53" s="34"/>
      <c r="O53" s="34"/>
      <c r="P53" s="34"/>
      <c r="Q53" s="34"/>
      <c r="R53" s="34"/>
    </row>
    <row r="54" spans="1:18" s="7" customFormat="1" ht="12.75" hidden="1" customHeight="1" x14ac:dyDescent="0.2">
      <c r="A54" s="75" t="s">
        <v>42</v>
      </c>
      <c r="B54" s="97"/>
      <c r="C54" s="97"/>
      <c r="D54" s="98"/>
      <c r="E54" s="30">
        <v>5</v>
      </c>
      <c r="F54" s="125" t="s">
        <v>12</v>
      </c>
      <c r="G54" s="30" t="s">
        <v>28</v>
      </c>
      <c r="H54" s="30" t="s">
        <v>63</v>
      </c>
      <c r="J54" s="34"/>
      <c r="K54" s="34"/>
      <c r="L54" s="34"/>
      <c r="M54" s="34"/>
      <c r="N54" s="34"/>
      <c r="O54" s="34"/>
      <c r="P54" s="34"/>
      <c r="Q54" s="34"/>
      <c r="R54" s="34"/>
    </row>
    <row r="55" spans="1:18" s="7" customFormat="1" ht="12.75" hidden="1" customHeight="1" x14ac:dyDescent="0.2">
      <c r="A55" s="75" t="s">
        <v>87</v>
      </c>
      <c r="B55" s="97"/>
      <c r="C55" s="97"/>
      <c r="E55" s="30">
        <v>5</v>
      </c>
      <c r="F55" s="125" t="s">
        <v>12</v>
      </c>
      <c r="G55" s="30" t="s">
        <v>28</v>
      </c>
      <c r="H55" s="30" t="s">
        <v>59</v>
      </c>
      <c r="J55" s="34"/>
      <c r="K55" s="34"/>
      <c r="L55" s="34"/>
      <c r="M55" s="34"/>
      <c r="N55" s="34"/>
      <c r="O55" s="34"/>
      <c r="P55" s="34"/>
      <c r="Q55" s="34"/>
      <c r="R55" s="34"/>
    </row>
    <row r="56" spans="1:18" s="7" customFormat="1" ht="12.75" hidden="1" customHeight="1" x14ac:dyDescent="0.2">
      <c r="A56" s="75" t="s">
        <v>149</v>
      </c>
      <c r="B56" s="97"/>
      <c r="C56" s="97"/>
      <c r="D56" s="98"/>
      <c r="E56" s="30">
        <v>5</v>
      </c>
      <c r="F56" s="125" t="s">
        <v>12</v>
      </c>
      <c r="G56" s="30" t="s">
        <v>28</v>
      </c>
      <c r="H56" s="30" t="s">
        <v>19</v>
      </c>
      <c r="J56" s="35"/>
      <c r="K56" s="35"/>
      <c r="L56" s="34"/>
      <c r="M56" s="34"/>
      <c r="N56" s="34"/>
      <c r="O56" s="34"/>
      <c r="P56" s="34"/>
      <c r="Q56" s="34"/>
      <c r="R56" s="34"/>
    </row>
    <row r="57" spans="1:18" s="7" customFormat="1" ht="12.75" hidden="1" customHeight="1" x14ac:dyDescent="0.2">
      <c r="A57" s="75" t="s">
        <v>150</v>
      </c>
      <c r="B57" s="97"/>
      <c r="C57" s="97"/>
      <c r="D57" s="98"/>
      <c r="E57" s="30">
        <v>5</v>
      </c>
      <c r="F57" s="125" t="s">
        <v>12</v>
      </c>
      <c r="G57" s="30" t="s">
        <v>28</v>
      </c>
      <c r="H57" s="30" t="s">
        <v>81</v>
      </c>
      <c r="J57" s="35"/>
      <c r="K57" s="35"/>
      <c r="L57" s="34"/>
      <c r="M57" s="34"/>
      <c r="N57" s="34"/>
      <c r="O57" s="34"/>
      <c r="P57" s="34"/>
      <c r="Q57" s="34"/>
      <c r="R57" s="34"/>
    </row>
    <row r="58" spans="1:18" s="7" customFormat="1" ht="15" customHeight="1" x14ac:dyDescent="0.2">
      <c r="A58" s="31" t="s">
        <v>43</v>
      </c>
      <c r="B58" s="97"/>
      <c r="C58" s="97"/>
      <c r="D58" s="98"/>
      <c r="E58" s="261" t="s">
        <v>335</v>
      </c>
      <c r="F58" s="261"/>
      <c r="G58" s="261"/>
      <c r="H58" s="261"/>
      <c r="J58" s="35">
        <v>751728.77</v>
      </c>
      <c r="K58" s="35"/>
      <c r="L58" s="34">
        <v>440700.93</v>
      </c>
      <c r="M58" s="34"/>
      <c r="N58" s="34">
        <f>P58-L58</f>
        <v>2044955.6199999999</v>
      </c>
      <c r="O58" s="34"/>
      <c r="P58" s="34">
        <v>2485656.5499999998</v>
      </c>
      <c r="Q58" s="34"/>
      <c r="R58" s="34">
        <v>6530400</v>
      </c>
    </row>
    <row r="59" spans="1:18" s="7" customFormat="1" ht="12.75" hidden="1" customHeight="1" x14ac:dyDescent="0.2">
      <c r="A59" s="75" t="s">
        <v>151</v>
      </c>
      <c r="B59" s="97"/>
      <c r="C59" s="97"/>
      <c r="D59" s="98"/>
      <c r="E59" s="261" t="s">
        <v>380</v>
      </c>
      <c r="F59" s="261"/>
      <c r="G59" s="261"/>
      <c r="H59" s="261"/>
      <c r="J59" s="34"/>
      <c r="K59" s="34"/>
      <c r="L59" s="34"/>
      <c r="M59" s="34"/>
      <c r="N59" s="34"/>
      <c r="O59" s="34"/>
      <c r="P59" s="34"/>
      <c r="Q59" s="34"/>
      <c r="R59" s="34"/>
    </row>
    <row r="60" spans="1:18" s="7" customFormat="1" ht="12.75" hidden="1" customHeight="1" x14ac:dyDescent="0.2">
      <c r="A60" s="75" t="s">
        <v>152</v>
      </c>
      <c r="B60" s="97"/>
      <c r="C60" s="97"/>
      <c r="D60" s="98"/>
      <c r="E60" s="261" t="s">
        <v>381</v>
      </c>
      <c r="F60" s="261"/>
      <c r="G60" s="261"/>
      <c r="H60" s="261"/>
      <c r="J60" s="34"/>
      <c r="K60" s="34"/>
      <c r="L60" s="34"/>
      <c r="M60" s="34"/>
      <c r="N60" s="34"/>
      <c r="O60" s="34"/>
      <c r="P60" s="34"/>
      <c r="Q60" s="34"/>
      <c r="R60" s="34"/>
    </row>
    <row r="61" spans="1:18" s="7" customFormat="1" ht="12.75" hidden="1" customHeight="1" x14ac:dyDescent="0.2">
      <c r="A61" s="75" t="s">
        <v>45</v>
      </c>
      <c r="B61" s="97"/>
      <c r="C61" s="97"/>
      <c r="D61" s="98"/>
      <c r="E61" s="261" t="s">
        <v>382</v>
      </c>
      <c r="F61" s="261"/>
      <c r="G61" s="261"/>
      <c r="H61" s="261"/>
      <c r="J61" s="34"/>
      <c r="K61" s="34"/>
      <c r="L61" s="34"/>
      <c r="M61" s="34"/>
      <c r="N61" s="34"/>
      <c r="O61" s="34"/>
      <c r="P61" s="34"/>
      <c r="Q61" s="34"/>
      <c r="R61" s="34"/>
    </row>
    <row r="62" spans="1:18" s="7" customFormat="1" ht="12.75" hidden="1" customHeight="1" x14ac:dyDescent="0.2">
      <c r="A62" s="75" t="s">
        <v>153</v>
      </c>
      <c r="B62" s="97"/>
      <c r="C62" s="97"/>
      <c r="E62" s="261" t="s">
        <v>383</v>
      </c>
      <c r="F62" s="261"/>
      <c r="G62" s="261"/>
      <c r="H62" s="261"/>
      <c r="J62" s="34"/>
      <c r="K62" s="34"/>
      <c r="L62" s="34"/>
      <c r="M62" s="34"/>
      <c r="N62" s="34"/>
      <c r="O62" s="34"/>
      <c r="P62" s="34"/>
      <c r="Q62" s="34"/>
      <c r="R62" s="34"/>
    </row>
    <row r="63" spans="1:18" s="7" customFormat="1" ht="12.75" hidden="1" customHeight="1" x14ac:dyDescent="0.2">
      <c r="A63" s="75" t="s">
        <v>50</v>
      </c>
      <c r="B63" s="97"/>
      <c r="C63" s="97"/>
      <c r="D63" s="98"/>
      <c r="E63" s="261" t="s">
        <v>384</v>
      </c>
      <c r="F63" s="261"/>
      <c r="G63" s="261"/>
      <c r="H63" s="261"/>
      <c r="J63" s="34"/>
      <c r="K63" s="34"/>
      <c r="L63" s="34"/>
      <c r="M63" s="34"/>
      <c r="N63" s="34"/>
      <c r="O63" s="34"/>
      <c r="P63" s="34"/>
      <c r="Q63" s="34"/>
      <c r="R63" s="34"/>
    </row>
    <row r="64" spans="1:18" s="7" customFormat="1" ht="15" customHeight="1" x14ac:dyDescent="0.2">
      <c r="A64" s="31" t="s">
        <v>47</v>
      </c>
      <c r="B64" s="97"/>
      <c r="C64" s="97"/>
      <c r="E64" s="261" t="s">
        <v>337</v>
      </c>
      <c r="F64" s="261"/>
      <c r="G64" s="261"/>
      <c r="H64" s="261"/>
      <c r="J64" s="34">
        <v>1349382.58</v>
      </c>
      <c r="K64" s="34"/>
      <c r="L64" s="34">
        <v>595686.5</v>
      </c>
      <c r="M64" s="34"/>
      <c r="N64" s="34">
        <f t="shared" ref="N64:N95" si="4">P64-L64</f>
        <v>4376313.5</v>
      </c>
      <c r="O64" s="34"/>
      <c r="P64" s="34">
        <v>4972000</v>
      </c>
      <c r="Q64" s="34"/>
      <c r="R64" s="34">
        <v>5500000</v>
      </c>
    </row>
    <row r="65" spans="1:18" s="7" customFormat="1" ht="15" customHeight="1" x14ac:dyDescent="0.2">
      <c r="A65" s="31" t="s">
        <v>49</v>
      </c>
      <c r="B65" s="97"/>
      <c r="C65" s="97"/>
      <c r="D65" s="98"/>
      <c r="E65" s="261" t="s">
        <v>483</v>
      </c>
      <c r="F65" s="261"/>
      <c r="G65" s="261"/>
      <c r="H65" s="261"/>
      <c r="J65" s="34">
        <v>1832698.64</v>
      </c>
      <c r="K65" s="34"/>
      <c r="L65" s="34">
        <v>811279.19</v>
      </c>
      <c r="M65" s="34"/>
      <c r="N65" s="34">
        <f t="shared" si="4"/>
        <v>2988720.81</v>
      </c>
      <c r="O65" s="34"/>
      <c r="P65" s="34">
        <v>3800000</v>
      </c>
      <c r="Q65" s="34"/>
      <c r="R65" s="34">
        <v>3800000</v>
      </c>
    </row>
    <row r="66" spans="1:18" s="7" customFormat="1" ht="15" customHeight="1" x14ac:dyDescent="0.2">
      <c r="A66" s="31" t="s">
        <v>51</v>
      </c>
      <c r="B66" s="97"/>
      <c r="C66" s="97"/>
      <c r="D66" s="98"/>
      <c r="E66" s="261" t="s">
        <v>484</v>
      </c>
      <c r="F66" s="261"/>
      <c r="G66" s="261"/>
      <c r="H66" s="261"/>
      <c r="J66" s="34">
        <v>12382802.810000001</v>
      </c>
      <c r="K66" s="34"/>
      <c r="L66" s="34">
        <v>6294823.0099999998</v>
      </c>
      <c r="M66" s="34"/>
      <c r="N66" s="34">
        <f t="shared" si="4"/>
        <v>13345176.99</v>
      </c>
      <c r="O66" s="34"/>
      <c r="P66" s="34">
        <v>19640000</v>
      </c>
      <c r="Q66" s="34"/>
      <c r="R66" s="34">
        <v>19640000</v>
      </c>
    </row>
    <row r="67" spans="1:18" s="7" customFormat="1" ht="15" customHeight="1" x14ac:dyDescent="0.2">
      <c r="A67" s="31" t="s">
        <v>52</v>
      </c>
      <c r="B67" s="97"/>
      <c r="C67" s="97"/>
      <c r="E67" s="261" t="s">
        <v>338</v>
      </c>
      <c r="F67" s="261"/>
      <c r="G67" s="261"/>
      <c r="H67" s="261"/>
      <c r="J67" s="34">
        <v>35000</v>
      </c>
      <c r="K67" s="34"/>
      <c r="L67" s="34">
        <v>50000</v>
      </c>
      <c r="M67" s="34"/>
      <c r="N67" s="34"/>
      <c r="O67" s="34"/>
      <c r="P67" s="34">
        <v>50000</v>
      </c>
      <c r="Q67" s="34"/>
      <c r="R67" s="34">
        <v>50000</v>
      </c>
    </row>
    <row r="68" spans="1:18" s="7" customFormat="1" ht="15" customHeight="1" x14ac:dyDescent="0.2">
      <c r="A68" s="31" t="s">
        <v>54</v>
      </c>
      <c r="B68" s="97"/>
      <c r="C68" s="97"/>
      <c r="E68" s="261" t="s">
        <v>339</v>
      </c>
      <c r="F68" s="261"/>
      <c r="G68" s="261"/>
      <c r="H68" s="261"/>
      <c r="J68" s="34">
        <v>2092007.18</v>
      </c>
      <c r="K68" s="34"/>
      <c r="L68" s="34">
        <v>1107227.93</v>
      </c>
      <c r="M68" s="34"/>
      <c r="N68" s="34">
        <f t="shared" si="4"/>
        <v>2467372.0700000003</v>
      </c>
      <c r="O68" s="34"/>
      <c r="P68" s="34">
        <v>3574600</v>
      </c>
      <c r="Q68" s="34"/>
      <c r="R68" s="34">
        <v>3574600</v>
      </c>
    </row>
    <row r="69" spans="1:18" s="7" customFormat="1" ht="15" customHeight="1" x14ac:dyDescent="0.2">
      <c r="A69" s="31" t="s">
        <v>55</v>
      </c>
      <c r="B69" s="97"/>
      <c r="C69" s="97"/>
      <c r="E69" s="261" t="s">
        <v>340</v>
      </c>
      <c r="F69" s="261"/>
      <c r="G69" s="261"/>
      <c r="H69" s="261"/>
      <c r="J69" s="34">
        <v>2754075.67</v>
      </c>
      <c r="K69" s="34"/>
      <c r="L69" s="34">
        <v>1269130</v>
      </c>
      <c r="M69" s="34"/>
      <c r="N69" s="34">
        <f t="shared" si="4"/>
        <v>2050870</v>
      </c>
      <c r="O69" s="34"/>
      <c r="P69" s="34">
        <v>3320000</v>
      </c>
      <c r="Q69" s="34"/>
      <c r="R69" s="34">
        <v>3680000</v>
      </c>
    </row>
    <row r="70" spans="1:18" s="7" customFormat="1" ht="12.75" hidden="1" customHeight="1" x14ac:dyDescent="0.2">
      <c r="A70" s="75" t="s">
        <v>56</v>
      </c>
      <c r="B70" s="97"/>
      <c r="C70" s="97"/>
      <c r="E70" s="30">
        <v>5</v>
      </c>
      <c r="F70" s="125" t="s">
        <v>12</v>
      </c>
      <c r="G70" s="30" t="s">
        <v>53</v>
      </c>
      <c r="H70" s="30" t="s">
        <v>17</v>
      </c>
      <c r="J70" s="34"/>
      <c r="K70" s="34"/>
      <c r="L70" s="34"/>
      <c r="M70" s="34"/>
      <c r="N70" s="34">
        <f t="shared" si="4"/>
        <v>0</v>
      </c>
      <c r="O70" s="34"/>
      <c r="P70" s="34"/>
      <c r="Q70" s="34"/>
      <c r="R70" s="34"/>
    </row>
    <row r="71" spans="1:18" s="7" customFormat="1" ht="12.75" hidden="1" customHeight="1" x14ac:dyDescent="0.2">
      <c r="A71" s="75" t="s">
        <v>57</v>
      </c>
      <c r="B71" s="97"/>
      <c r="C71" s="97"/>
      <c r="E71" s="30">
        <v>5</v>
      </c>
      <c r="F71" s="30" t="s">
        <v>12</v>
      </c>
      <c r="G71" s="30" t="s">
        <v>58</v>
      </c>
      <c r="H71" s="30" t="s">
        <v>59</v>
      </c>
      <c r="J71" s="34"/>
      <c r="K71" s="34"/>
      <c r="L71" s="34"/>
      <c r="M71" s="34"/>
      <c r="N71" s="34">
        <f t="shared" si="4"/>
        <v>0</v>
      </c>
      <c r="O71" s="34"/>
      <c r="P71" s="34"/>
      <c r="Q71" s="34"/>
      <c r="R71" s="34"/>
    </row>
    <row r="72" spans="1:18" s="7" customFormat="1" ht="12.75" hidden="1" customHeight="1" x14ac:dyDescent="0.2">
      <c r="A72" s="75" t="s">
        <v>65</v>
      </c>
      <c r="B72" s="97"/>
      <c r="C72" s="97"/>
      <c r="E72" s="30">
        <v>5</v>
      </c>
      <c r="F72" s="125" t="s">
        <v>12</v>
      </c>
      <c r="G72" s="30" t="s">
        <v>66</v>
      </c>
      <c r="H72" s="30" t="s">
        <v>8</v>
      </c>
      <c r="J72" s="34"/>
      <c r="K72" s="34"/>
      <c r="L72" s="34"/>
      <c r="M72" s="34"/>
      <c r="N72" s="34">
        <f t="shared" si="4"/>
        <v>0</v>
      </c>
      <c r="O72" s="34"/>
      <c r="P72" s="34"/>
      <c r="Q72" s="34"/>
      <c r="R72" s="34"/>
    </row>
    <row r="73" spans="1:18" s="7" customFormat="1" ht="15" customHeight="1" x14ac:dyDescent="0.2">
      <c r="A73" s="31" t="s">
        <v>60</v>
      </c>
      <c r="B73" s="97"/>
      <c r="C73" s="97"/>
      <c r="E73" s="261" t="s">
        <v>353</v>
      </c>
      <c r="F73" s="261"/>
      <c r="G73" s="261"/>
      <c r="H73" s="261"/>
      <c r="J73" s="34"/>
      <c r="K73" s="34"/>
      <c r="L73" s="34"/>
      <c r="M73" s="34"/>
      <c r="N73" s="34">
        <f t="shared" si="4"/>
        <v>250000</v>
      </c>
      <c r="O73" s="34"/>
      <c r="P73" s="34">
        <v>250000</v>
      </c>
      <c r="Q73" s="34"/>
      <c r="R73" s="34">
        <v>250000</v>
      </c>
    </row>
    <row r="74" spans="1:18" s="7" customFormat="1" ht="15" customHeight="1" x14ac:dyDescent="0.2">
      <c r="A74" s="31" t="s">
        <v>70</v>
      </c>
      <c r="B74" s="97"/>
      <c r="C74" s="97"/>
      <c r="E74" s="261" t="s">
        <v>690</v>
      </c>
      <c r="F74" s="261"/>
      <c r="G74" s="261"/>
      <c r="H74" s="261"/>
      <c r="J74" s="34">
        <v>5833236.7599999998</v>
      </c>
      <c r="K74" s="34"/>
      <c r="L74" s="34">
        <v>6690728.0599999996</v>
      </c>
      <c r="M74" s="34"/>
      <c r="N74" s="34">
        <f t="shared" si="4"/>
        <v>1309271.9400000004</v>
      </c>
      <c r="O74" s="34"/>
      <c r="P74" s="34">
        <v>8000000</v>
      </c>
      <c r="Q74" s="34"/>
      <c r="R74" s="34">
        <v>8500000</v>
      </c>
    </row>
    <row r="75" spans="1:18" s="7" customFormat="1" ht="15" customHeight="1" x14ac:dyDescent="0.2">
      <c r="A75" s="31" t="s">
        <v>164</v>
      </c>
      <c r="B75" s="97"/>
      <c r="C75" s="97"/>
      <c r="E75" s="261" t="s">
        <v>678</v>
      </c>
      <c r="F75" s="261"/>
      <c r="G75" s="261"/>
      <c r="H75" s="261"/>
      <c r="J75" s="34">
        <v>300259.5</v>
      </c>
      <c r="K75" s="34"/>
      <c r="L75" s="34">
        <v>32056</v>
      </c>
      <c r="M75" s="34"/>
      <c r="N75" s="34">
        <f t="shared" si="4"/>
        <v>687944</v>
      </c>
      <c r="O75" s="34"/>
      <c r="P75" s="34">
        <v>720000</v>
      </c>
      <c r="Q75" s="34"/>
      <c r="R75" s="34">
        <v>720000</v>
      </c>
    </row>
    <row r="76" spans="1:18" s="7" customFormat="1" ht="15" customHeight="1" x14ac:dyDescent="0.2">
      <c r="A76" s="31" t="s">
        <v>165</v>
      </c>
      <c r="B76" s="97"/>
      <c r="C76" s="97"/>
      <c r="E76" s="261" t="s">
        <v>691</v>
      </c>
      <c r="F76" s="261"/>
      <c r="G76" s="261"/>
      <c r="H76" s="261"/>
      <c r="J76" s="34">
        <v>861467.5</v>
      </c>
      <c r="K76" s="34"/>
      <c r="L76" s="34">
        <v>17620</v>
      </c>
      <c r="M76" s="34"/>
      <c r="N76" s="34">
        <f t="shared" si="4"/>
        <v>3382380</v>
      </c>
      <c r="O76" s="34"/>
      <c r="P76" s="34">
        <v>3400000</v>
      </c>
      <c r="Q76" s="34"/>
      <c r="R76" s="34">
        <v>3400000</v>
      </c>
    </row>
    <row r="77" spans="1:18" s="7" customFormat="1" ht="15" customHeight="1" x14ac:dyDescent="0.2">
      <c r="A77" s="31" t="s">
        <v>72</v>
      </c>
      <c r="B77" s="97"/>
      <c r="C77" s="97"/>
      <c r="E77" s="261" t="s">
        <v>348</v>
      </c>
      <c r="F77" s="261"/>
      <c r="G77" s="261"/>
      <c r="H77" s="261"/>
      <c r="J77" s="34">
        <v>1489567</v>
      </c>
      <c r="K77" s="34"/>
      <c r="L77" s="34">
        <v>222735.5</v>
      </c>
      <c r="M77" s="34"/>
      <c r="N77" s="34">
        <f t="shared" si="4"/>
        <v>1796764.5</v>
      </c>
      <c r="O77" s="34"/>
      <c r="P77" s="34">
        <v>2019500</v>
      </c>
      <c r="Q77" s="34"/>
      <c r="R77" s="34">
        <v>2019500</v>
      </c>
    </row>
    <row r="78" spans="1:18" s="7" customFormat="1" ht="15" customHeight="1" x14ac:dyDescent="0.2">
      <c r="A78" s="31" t="s">
        <v>75</v>
      </c>
      <c r="B78" s="97"/>
      <c r="C78" s="97"/>
      <c r="E78" s="261" t="s">
        <v>412</v>
      </c>
      <c r="F78" s="261"/>
      <c r="G78" s="261"/>
      <c r="H78" s="261"/>
      <c r="J78" s="34">
        <v>4988266.41</v>
      </c>
      <c r="K78" s="34"/>
      <c r="L78" s="34">
        <v>1948085.52</v>
      </c>
      <c r="M78" s="34"/>
      <c r="N78" s="34">
        <f t="shared" si="4"/>
        <v>3751914.48</v>
      </c>
      <c r="O78" s="34"/>
      <c r="P78" s="34">
        <v>5700000</v>
      </c>
      <c r="Q78" s="34"/>
      <c r="R78" s="34">
        <v>5700000</v>
      </c>
    </row>
    <row r="79" spans="1:18" s="7" customFormat="1" ht="15" customHeight="1" x14ac:dyDescent="0.2">
      <c r="A79" s="31" t="s">
        <v>74</v>
      </c>
      <c r="B79" s="97"/>
      <c r="C79" s="97"/>
      <c r="E79" s="261" t="s">
        <v>415</v>
      </c>
      <c r="F79" s="261"/>
      <c r="G79" s="261"/>
      <c r="H79" s="261"/>
      <c r="J79" s="34">
        <v>53300</v>
      </c>
      <c r="K79" s="34"/>
      <c r="L79" s="34"/>
      <c r="M79" s="34"/>
      <c r="N79" s="34">
        <f t="shared" si="4"/>
        <v>200000</v>
      </c>
      <c r="O79" s="34"/>
      <c r="P79" s="34">
        <v>200000</v>
      </c>
      <c r="Q79" s="34"/>
      <c r="R79" s="34">
        <v>200000</v>
      </c>
    </row>
    <row r="80" spans="1:18" s="7" customFormat="1" ht="15" customHeight="1" x14ac:dyDescent="0.2">
      <c r="A80" s="31" t="s">
        <v>76</v>
      </c>
      <c r="B80" s="97"/>
      <c r="C80" s="97"/>
      <c r="E80" s="261" t="s">
        <v>430</v>
      </c>
      <c r="F80" s="261"/>
      <c r="G80" s="261"/>
      <c r="H80" s="261"/>
      <c r="J80" s="34">
        <v>0</v>
      </c>
      <c r="K80" s="34"/>
      <c r="L80" s="34"/>
      <c r="M80" s="34"/>
      <c r="N80" s="34">
        <f t="shared" si="4"/>
        <v>78000</v>
      </c>
      <c r="O80" s="34"/>
      <c r="P80" s="34">
        <v>78000</v>
      </c>
      <c r="Q80" s="34"/>
      <c r="R80" s="34">
        <v>50000</v>
      </c>
    </row>
    <row r="81" spans="1:18" s="7" customFormat="1" ht="15" customHeight="1" x14ac:dyDescent="0.2">
      <c r="A81" s="31" t="s">
        <v>171</v>
      </c>
      <c r="B81" s="97"/>
      <c r="C81" s="97"/>
      <c r="E81" s="261" t="s">
        <v>600</v>
      </c>
      <c r="F81" s="261"/>
      <c r="G81" s="261"/>
      <c r="H81" s="261"/>
      <c r="J81" s="34">
        <v>713728.28</v>
      </c>
      <c r="K81" s="34"/>
      <c r="L81" s="34">
        <v>620658.30000000005</v>
      </c>
      <c r="M81" s="34"/>
      <c r="N81" s="34">
        <f t="shared" si="4"/>
        <v>1335294.48</v>
      </c>
      <c r="O81" s="34"/>
      <c r="P81" s="34">
        <v>1955952.78</v>
      </c>
      <c r="Q81" s="34"/>
      <c r="R81" s="34">
        <v>2389040.86</v>
      </c>
    </row>
    <row r="82" spans="1:18" s="7" customFormat="1" ht="15" customHeight="1" x14ac:dyDescent="0.2">
      <c r="A82" s="31" t="s">
        <v>86</v>
      </c>
      <c r="B82" s="97"/>
      <c r="C82" s="97"/>
      <c r="E82" s="261" t="s">
        <v>602</v>
      </c>
      <c r="F82" s="261"/>
      <c r="G82" s="261"/>
      <c r="H82" s="261"/>
      <c r="J82" s="34">
        <v>133876.53</v>
      </c>
      <c r="K82" s="34"/>
      <c r="L82" s="34">
        <v>100013.94</v>
      </c>
      <c r="M82" s="34"/>
      <c r="N82" s="34">
        <f t="shared" si="4"/>
        <v>75963.62</v>
      </c>
      <c r="O82" s="34"/>
      <c r="P82" s="34">
        <v>175977.56</v>
      </c>
      <c r="Q82" s="34"/>
      <c r="R82" s="34">
        <v>255234.78</v>
      </c>
    </row>
    <row r="83" spans="1:18" s="7" customFormat="1" ht="15" customHeight="1" x14ac:dyDescent="0.2">
      <c r="A83" s="31" t="s">
        <v>61</v>
      </c>
      <c r="B83" s="97"/>
      <c r="C83" s="97"/>
      <c r="E83" s="261" t="s">
        <v>354</v>
      </c>
      <c r="F83" s="261"/>
      <c r="G83" s="261"/>
      <c r="H83" s="261"/>
      <c r="J83" s="34"/>
      <c r="K83" s="34"/>
      <c r="L83" s="34"/>
      <c r="M83" s="34"/>
      <c r="N83" s="34">
        <f t="shared" si="4"/>
        <v>10000</v>
      </c>
      <c r="O83" s="34"/>
      <c r="P83" s="34">
        <v>10000</v>
      </c>
      <c r="Q83" s="34"/>
      <c r="R83" s="34">
        <v>10000</v>
      </c>
    </row>
    <row r="84" spans="1:18" s="7" customFormat="1" ht="15" customHeight="1" x14ac:dyDescent="0.2">
      <c r="A84" s="31" t="s">
        <v>62</v>
      </c>
      <c r="B84" s="97"/>
      <c r="C84" s="97"/>
      <c r="E84" s="261" t="s">
        <v>356</v>
      </c>
      <c r="F84" s="261"/>
      <c r="G84" s="261"/>
      <c r="H84" s="261"/>
      <c r="J84" s="34">
        <v>1070624.04</v>
      </c>
      <c r="K84" s="34"/>
      <c r="L84" s="34">
        <v>1200000</v>
      </c>
      <c r="M84" s="34"/>
      <c r="N84" s="34"/>
      <c r="O84" s="34"/>
      <c r="P84" s="34">
        <v>1200000</v>
      </c>
      <c r="Q84" s="34"/>
      <c r="R84" s="34">
        <v>1200000</v>
      </c>
    </row>
    <row r="85" spans="1:18" s="7" customFormat="1" ht="12.75" hidden="1" customHeight="1" x14ac:dyDescent="0.2">
      <c r="A85" s="75" t="s">
        <v>154</v>
      </c>
      <c r="B85" s="97"/>
      <c r="C85" s="97"/>
      <c r="E85" s="261" t="s">
        <v>718</v>
      </c>
      <c r="F85" s="261"/>
      <c r="G85" s="261"/>
      <c r="H85" s="261"/>
      <c r="J85" s="34"/>
      <c r="K85" s="34"/>
      <c r="L85" s="34"/>
      <c r="M85" s="34"/>
      <c r="N85" s="34">
        <f t="shared" si="4"/>
        <v>0</v>
      </c>
      <c r="O85" s="34"/>
      <c r="P85" s="34"/>
      <c r="Q85" s="34"/>
      <c r="R85" s="34"/>
    </row>
    <row r="86" spans="1:18" s="7" customFormat="1" ht="12.75" hidden="1" customHeight="1" x14ac:dyDescent="0.2">
      <c r="A86" s="75" t="s">
        <v>155</v>
      </c>
      <c r="B86" s="97"/>
      <c r="C86" s="97"/>
      <c r="E86" s="261" t="s">
        <v>719</v>
      </c>
      <c r="F86" s="261"/>
      <c r="G86" s="261"/>
      <c r="H86" s="261"/>
      <c r="J86" s="34"/>
      <c r="K86" s="34"/>
      <c r="L86" s="34"/>
      <c r="M86" s="34"/>
      <c r="N86" s="34">
        <f t="shared" si="4"/>
        <v>0</v>
      </c>
      <c r="O86" s="34"/>
      <c r="P86" s="34"/>
      <c r="Q86" s="34"/>
      <c r="R86" s="34"/>
    </row>
    <row r="87" spans="1:18" s="7" customFormat="1" ht="12.75" hidden="1" customHeight="1" x14ac:dyDescent="0.2">
      <c r="A87" s="75" t="s">
        <v>62</v>
      </c>
      <c r="B87" s="97"/>
      <c r="C87" s="97"/>
      <c r="E87" s="261" t="s">
        <v>720</v>
      </c>
      <c r="F87" s="261"/>
      <c r="G87" s="261"/>
      <c r="H87" s="261"/>
      <c r="J87" s="34"/>
      <c r="K87" s="34"/>
      <c r="L87" s="34"/>
      <c r="M87" s="34"/>
      <c r="N87" s="34">
        <f t="shared" si="4"/>
        <v>0</v>
      </c>
      <c r="O87" s="34"/>
      <c r="P87" s="34"/>
      <c r="Q87" s="34"/>
      <c r="R87" s="34"/>
    </row>
    <row r="88" spans="1:18" s="7" customFormat="1" ht="12.75" hidden="1" customHeight="1" x14ac:dyDescent="0.2">
      <c r="A88" s="75" t="s">
        <v>64</v>
      </c>
      <c r="B88" s="97"/>
      <c r="C88" s="97"/>
      <c r="E88" s="261" t="s">
        <v>721</v>
      </c>
      <c r="F88" s="261"/>
      <c r="G88" s="261"/>
      <c r="H88" s="261"/>
      <c r="J88" s="34"/>
      <c r="K88" s="34"/>
      <c r="L88" s="34"/>
      <c r="M88" s="34"/>
      <c r="N88" s="34">
        <f t="shared" si="4"/>
        <v>0</v>
      </c>
      <c r="O88" s="34"/>
      <c r="P88" s="34"/>
      <c r="Q88" s="34"/>
      <c r="R88" s="34"/>
    </row>
    <row r="89" spans="1:18" s="7" customFormat="1" ht="12.75" hidden="1" customHeight="1" x14ac:dyDescent="0.2">
      <c r="A89" s="75" t="s">
        <v>156</v>
      </c>
      <c r="B89" s="97"/>
      <c r="C89" s="97"/>
      <c r="E89" s="261" t="s">
        <v>722</v>
      </c>
      <c r="F89" s="261"/>
      <c r="G89" s="261"/>
      <c r="H89" s="261"/>
      <c r="J89" s="34"/>
      <c r="K89" s="34"/>
      <c r="L89" s="34"/>
      <c r="M89" s="34"/>
      <c r="N89" s="34">
        <f t="shared" si="4"/>
        <v>0</v>
      </c>
      <c r="O89" s="34"/>
      <c r="P89" s="34"/>
      <c r="Q89" s="34"/>
      <c r="R89" s="34"/>
    </row>
    <row r="90" spans="1:18" s="7" customFormat="1" ht="12.75" hidden="1" customHeight="1" x14ac:dyDescent="0.2">
      <c r="A90" s="75" t="s">
        <v>65</v>
      </c>
      <c r="B90" s="97"/>
      <c r="C90" s="97"/>
      <c r="E90" s="261" t="s">
        <v>723</v>
      </c>
      <c r="F90" s="261"/>
      <c r="G90" s="261"/>
      <c r="H90" s="261"/>
      <c r="J90" s="34"/>
      <c r="K90" s="34"/>
      <c r="L90" s="34"/>
      <c r="M90" s="34"/>
      <c r="N90" s="34">
        <f t="shared" si="4"/>
        <v>0</v>
      </c>
      <c r="O90" s="34"/>
      <c r="P90" s="34"/>
      <c r="Q90" s="34"/>
      <c r="R90" s="34"/>
    </row>
    <row r="91" spans="1:18" s="7" customFormat="1" ht="12.75" hidden="1" customHeight="1" x14ac:dyDescent="0.2">
      <c r="A91" s="75" t="s">
        <v>67</v>
      </c>
      <c r="B91" s="97"/>
      <c r="C91" s="97"/>
      <c r="E91" s="261" t="s">
        <v>724</v>
      </c>
      <c r="F91" s="261"/>
      <c r="G91" s="261"/>
      <c r="H91" s="261"/>
      <c r="J91" s="34"/>
      <c r="K91" s="34"/>
      <c r="L91" s="34"/>
      <c r="M91" s="34"/>
      <c r="N91" s="34">
        <f t="shared" si="4"/>
        <v>0</v>
      </c>
      <c r="O91" s="34"/>
      <c r="P91" s="34"/>
      <c r="Q91" s="34"/>
      <c r="R91" s="34"/>
    </row>
    <row r="92" spans="1:18" s="7" customFormat="1" ht="12.75" hidden="1" customHeight="1" x14ac:dyDescent="0.2">
      <c r="A92" s="75" t="s">
        <v>157</v>
      </c>
      <c r="B92" s="97"/>
      <c r="C92" s="97"/>
      <c r="E92" s="261" t="s">
        <v>725</v>
      </c>
      <c r="F92" s="261"/>
      <c r="G92" s="261"/>
      <c r="H92" s="261"/>
      <c r="J92" s="34"/>
      <c r="K92" s="34"/>
      <c r="L92" s="34"/>
      <c r="M92" s="34"/>
      <c r="N92" s="34">
        <f t="shared" si="4"/>
        <v>0</v>
      </c>
      <c r="O92" s="34"/>
      <c r="P92" s="34"/>
      <c r="Q92" s="34"/>
      <c r="R92" s="34"/>
    </row>
    <row r="93" spans="1:18" s="7" customFormat="1" ht="12.75" hidden="1" customHeight="1" x14ac:dyDescent="0.2">
      <c r="A93" s="75" t="s">
        <v>158</v>
      </c>
      <c r="B93" s="97"/>
      <c r="C93" s="97"/>
      <c r="E93" s="261" t="s">
        <v>726</v>
      </c>
      <c r="F93" s="261"/>
      <c r="G93" s="261"/>
      <c r="H93" s="261"/>
      <c r="J93" s="34"/>
      <c r="K93" s="34"/>
      <c r="L93" s="34"/>
      <c r="M93" s="34"/>
      <c r="N93" s="34">
        <f t="shared" si="4"/>
        <v>0</v>
      </c>
      <c r="O93" s="34"/>
      <c r="P93" s="34"/>
      <c r="Q93" s="34"/>
      <c r="R93" s="34"/>
    </row>
    <row r="94" spans="1:18" s="7" customFormat="1" ht="12.75" hidden="1" customHeight="1" x14ac:dyDescent="0.2">
      <c r="A94" s="75" t="s">
        <v>68</v>
      </c>
      <c r="B94" s="97"/>
      <c r="C94" s="97"/>
      <c r="E94" s="261" t="s">
        <v>357</v>
      </c>
      <c r="F94" s="261"/>
      <c r="G94" s="261"/>
      <c r="H94" s="261"/>
      <c r="J94" s="34"/>
      <c r="K94" s="34"/>
      <c r="L94" s="34"/>
      <c r="M94" s="34"/>
      <c r="N94" s="34">
        <f t="shared" si="4"/>
        <v>0</v>
      </c>
      <c r="O94" s="34"/>
      <c r="P94" s="34"/>
      <c r="Q94" s="34"/>
      <c r="R94" s="34"/>
    </row>
    <row r="95" spans="1:18" s="7" customFormat="1" ht="12.75" hidden="1" customHeight="1" x14ac:dyDescent="0.2">
      <c r="A95" s="75" t="s">
        <v>159</v>
      </c>
      <c r="B95" s="97"/>
      <c r="C95" s="97"/>
      <c r="E95" s="261" t="s">
        <v>727</v>
      </c>
      <c r="F95" s="261"/>
      <c r="G95" s="261"/>
      <c r="H95" s="261"/>
      <c r="J95" s="34"/>
      <c r="K95" s="34"/>
      <c r="L95" s="34"/>
      <c r="M95" s="34"/>
      <c r="N95" s="34">
        <f t="shared" si="4"/>
        <v>0</v>
      </c>
      <c r="O95" s="34"/>
      <c r="P95" s="34"/>
      <c r="Q95" s="34"/>
      <c r="R95" s="34"/>
    </row>
    <row r="96" spans="1:18" s="7" customFormat="1" ht="12.75" hidden="1" customHeight="1" x14ac:dyDescent="0.2">
      <c r="A96" s="75" t="s">
        <v>160</v>
      </c>
      <c r="B96" s="97"/>
      <c r="C96" s="97"/>
      <c r="E96" s="261" t="s">
        <v>728</v>
      </c>
      <c r="F96" s="261"/>
      <c r="G96" s="261"/>
      <c r="H96" s="261"/>
      <c r="J96" s="34"/>
      <c r="K96" s="34"/>
      <c r="L96" s="34"/>
      <c r="M96" s="34"/>
      <c r="N96" s="34">
        <f t="shared" ref="N96:N113" si="5">P96-L96</f>
        <v>0</v>
      </c>
      <c r="O96" s="34"/>
      <c r="P96" s="34"/>
      <c r="Q96" s="34"/>
      <c r="R96" s="34"/>
    </row>
    <row r="97" spans="1:18" s="7" customFormat="1" ht="12.75" hidden="1" customHeight="1" x14ac:dyDescent="0.2">
      <c r="A97" s="75" t="s">
        <v>161</v>
      </c>
      <c r="B97" s="97"/>
      <c r="C97" s="97"/>
      <c r="E97" s="261" t="s">
        <v>729</v>
      </c>
      <c r="F97" s="261"/>
      <c r="G97" s="261"/>
      <c r="H97" s="261"/>
      <c r="J97" s="34"/>
      <c r="K97" s="34"/>
      <c r="L97" s="34"/>
      <c r="M97" s="34"/>
      <c r="N97" s="34">
        <f t="shared" si="5"/>
        <v>0</v>
      </c>
      <c r="O97" s="34"/>
      <c r="P97" s="34"/>
      <c r="Q97" s="34"/>
      <c r="R97" s="34"/>
    </row>
    <row r="98" spans="1:18" s="7" customFormat="1" ht="12.75" hidden="1" customHeight="1" x14ac:dyDescent="0.2">
      <c r="A98" s="75" t="s">
        <v>71</v>
      </c>
      <c r="B98" s="97"/>
      <c r="C98" s="97"/>
      <c r="E98" s="261" t="s">
        <v>730</v>
      </c>
      <c r="F98" s="261"/>
      <c r="G98" s="261"/>
      <c r="H98" s="261"/>
      <c r="J98" s="34"/>
      <c r="K98" s="34"/>
      <c r="L98" s="34"/>
      <c r="M98" s="34"/>
      <c r="N98" s="34">
        <f t="shared" si="5"/>
        <v>0</v>
      </c>
      <c r="O98" s="34"/>
      <c r="P98" s="34"/>
      <c r="Q98" s="34"/>
      <c r="R98" s="34"/>
    </row>
    <row r="99" spans="1:18" s="7" customFormat="1" ht="12.75" hidden="1" customHeight="1" x14ac:dyDescent="0.2">
      <c r="A99" s="75" t="s">
        <v>163</v>
      </c>
      <c r="B99" s="97"/>
      <c r="C99" s="97"/>
      <c r="E99" s="261" t="s">
        <v>731</v>
      </c>
      <c r="F99" s="261"/>
      <c r="G99" s="261"/>
      <c r="H99" s="261"/>
      <c r="J99" s="34"/>
      <c r="K99" s="34"/>
      <c r="L99" s="34"/>
      <c r="M99" s="34"/>
      <c r="N99" s="34">
        <f t="shared" si="5"/>
        <v>0</v>
      </c>
      <c r="O99" s="34"/>
      <c r="P99" s="34"/>
      <c r="Q99" s="34"/>
      <c r="R99" s="34"/>
    </row>
    <row r="100" spans="1:18" s="7" customFormat="1" ht="12.75" hidden="1" customHeight="1" x14ac:dyDescent="0.2">
      <c r="A100" s="75" t="s">
        <v>166</v>
      </c>
      <c r="B100" s="97"/>
      <c r="C100" s="97"/>
      <c r="E100" s="261" t="s">
        <v>732</v>
      </c>
      <c r="F100" s="261"/>
      <c r="G100" s="261"/>
      <c r="H100" s="261"/>
      <c r="J100" s="34"/>
      <c r="K100" s="34"/>
      <c r="L100" s="34"/>
      <c r="M100" s="34"/>
      <c r="N100" s="34">
        <f t="shared" si="5"/>
        <v>0</v>
      </c>
      <c r="O100" s="34"/>
      <c r="P100" s="34"/>
      <c r="Q100" s="34"/>
      <c r="R100" s="34"/>
    </row>
    <row r="101" spans="1:18" s="7" customFormat="1" ht="12.75" hidden="1" customHeight="1" x14ac:dyDescent="0.2">
      <c r="A101" s="75" t="s">
        <v>167</v>
      </c>
      <c r="B101" s="97"/>
      <c r="C101" s="97"/>
      <c r="E101" s="261" t="s">
        <v>733</v>
      </c>
      <c r="F101" s="261"/>
      <c r="G101" s="261"/>
      <c r="H101" s="261"/>
      <c r="J101" s="34"/>
      <c r="K101" s="34"/>
      <c r="L101" s="34"/>
      <c r="M101" s="34"/>
      <c r="N101" s="34">
        <f t="shared" si="5"/>
        <v>0</v>
      </c>
      <c r="O101" s="34"/>
      <c r="P101" s="34"/>
      <c r="Q101" s="34"/>
      <c r="R101" s="34"/>
    </row>
    <row r="102" spans="1:18" s="7" customFormat="1" ht="12.75" hidden="1" customHeight="1" x14ac:dyDescent="0.2">
      <c r="A102" s="75" t="s">
        <v>164</v>
      </c>
      <c r="B102" s="97"/>
      <c r="C102" s="97"/>
      <c r="E102" s="261" t="s">
        <v>734</v>
      </c>
      <c r="F102" s="261"/>
      <c r="G102" s="261"/>
      <c r="H102" s="261"/>
      <c r="J102" s="34"/>
      <c r="K102" s="34"/>
      <c r="L102" s="34"/>
      <c r="M102" s="34"/>
      <c r="N102" s="34">
        <f t="shared" si="5"/>
        <v>0</v>
      </c>
      <c r="O102" s="34"/>
      <c r="P102" s="34"/>
      <c r="Q102" s="34"/>
      <c r="R102" s="34"/>
    </row>
    <row r="103" spans="1:18" s="7" customFormat="1" ht="12.75" hidden="1" customHeight="1" x14ac:dyDescent="0.2">
      <c r="A103" s="75" t="s">
        <v>77</v>
      </c>
      <c r="B103" s="97"/>
      <c r="C103" s="97"/>
      <c r="E103" s="261" t="s">
        <v>735</v>
      </c>
      <c r="F103" s="261"/>
      <c r="G103" s="261"/>
      <c r="H103" s="261"/>
      <c r="J103" s="34"/>
      <c r="K103" s="34"/>
      <c r="L103" s="34"/>
      <c r="M103" s="34"/>
      <c r="N103" s="34">
        <f t="shared" si="5"/>
        <v>0</v>
      </c>
      <c r="O103" s="34"/>
      <c r="P103" s="34"/>
      <c r="Q103" s="34"/>
      <c r="R103" s="34"/>
    </row>
    <row r="104" spans="1:18" s="7" customFormat="1" ht="12.75" hidden="1" customHeight="1" x14ac:dyDescent="0.2">
      <c r="A104" s="75" t="s">
        <v>79</v>
      </c>
      <c r="B104" s="97"/>
      <c r="C104" s="97"/>
      <c r="E104" s="261" t="s">
        <v>358</v>
      </c>
      <c r="F104" s="261"/>
      <c r="G104" s="261"/>
      <c r="H104" s="261"/>
      <c r="J104" s="34"/>
      <c r="K104" s="34"/>
      <c r="L104" s="34"/>
      <c r="M104" s="34"/>
      <c r="N104" s="34">
        <f t="shared" si="5"/>
        <v>0</v>
      </c>
      <c r="O104" s="34"/>
      <c r="P104" s="34"/>
      <c r="Q104" s="34"/>
      <c r="R104" s="34"/>
    </row>
    <row r="105" spans="1:18" s="7" customFormat="1" ht="12.75" hidden="1" customHeight="1" x14ac:dyDescent="0.2">
      <c r="A105" s="75" t="s">
        <v>168</v>
      </c>
      <c r="B105" s="97"/>
      <c r="C105" s="97"/>
      <c r="E105" s="261" t="s">
        <v>435</v>
      </c>
      <c r="F105" s="261"/>
      <c r="G105" s="261"/>
      <c r="H105" s="261"/>
      <c r="J105" s="34"/>
      <c r="K105" s="34"/>
      <c r="L105" s="34"/>
      <c r="M105" s="34"/>
      <c r="N105" s="34">
        <f t="shared" si="5"/>
        <v>0</v>
      </c>
      <c r="O105" s="34"/>
      <c r="P105" s="34"/>
      <c r="Q105" s="34"/>
      <c r="R105" s="34"/>
    </row>
    <row r="106" spans="1:18" s="7" customFormat="1" ht="12.75" hidden="1" customHeight="1" x14ac:dyDescent="0.2">
      <c r="A106" s="75" t="s">
        <v>169</v>
      </c>
      <c r="B106" s="97"/>
      <c r="C106" s="97"/>
      <c r="E106" s="261" t="s">
        <v>436</v>
      </c>
      <c r="F106" s="261"/>
      <c r="G106" s="261"/>
      <c r="H106" s="261"/>
      <c r="J106" s="34"/>
      <c r="K106" s="34"/>
      <c r="L106" s="34"/>
      <c r="M106" s="34"/>
      <c r="N106" s="34">
        <f t="shared" si="5"/>
        <v>0</v>
      </c>
      <c r="O106" s="34"/>
      <c r="P106" s="34"/>
      <c r="Q106" s="34"/>
      <c r="R106" s="34"/>
    </row>
    <row r="107" spans="1:18" s="7" customFormat="1" ht="12.75" hidden="1" customHeight="1" x14ac:dyDescent="0.2">
      <c r="A107" s="75" t="s">
        <v>170</v>
      </c>
      <c r="B107" s="97"/>
      <c r="C107" s="97"/>
      <c r="E107" s="261" t="s">
        <v>437</v>
      </c>
      <c r="F107" s="261"/>
      <c r="G107" s="261"/>
      <c r="H107" s="261"/>
      <c r="J107" s="34"/>
      <c r="K107" s="34"/>
      <c r="L107" s="34"/>
      <c r="M107" s="34"/>
      <c r="N107" s="34">
        <f t="shared" si="5"/>
        <v>0</v>
      </c>
      <c r="O107" s="34"/>
      <c r="P107" s="34"/>
      <c r="Q107" s="34"/>
      <c r="R107" s="34"/>
    </row>
    <row r="108" spans="1:18" s="7" customFormat="1" ht="12.75" hidden="1" customHeight="1" x14ac:dyDescent="0.2">
      <c r="A108" s="75" t="s">
        <v>80</v>
      </c>
      <c r="B108" s="97"/>
      <c r="C108" s="97"/>
      <c r="E108" s="261" t="s">
        <v>438</v>
      </c>
      <c r="F108" s="261"/>
      <c r="G108" s="261"/>
      <c r="H108" s="261"/>
      <c r="J108" s="34"/>
      <c r="K108" s="34"/>
      <c r="L108" s="34"/>
      <c r="M108" s="34"/>
      <c r="N108" s="34">
        <f t="shared" si="5"/>
        <v>0</v>
      </c>
      <c r="O108" s="34"/>
      <c r="P108" s="34"/>
      <c r="Q108" s="34"/>
      <c r="R108" s="34"/>
    </row>
    <row r="109" spans="1:18" s="7" customFormat="1" ht="12.75" hidden="1" customHeight="1" x14ac:dyDescent="0.2">
      <c r="A109" s="75" t="s">
        <v>82</v>
      </c>
      <c r="B109" s="97"/>
      <c r="C109" s="97"/>
      <c r="E109" s="261" t="s">
        <v>439</v>
      </c>
      <c r="F109" s="261"/>
      <c r="G109" s="261"/>
      <c r="H109" s="261"/>
      <c r="J109" s="34"/>
      <c r="K109" s="34"/>
      <c r="L109" s="34"/>
      <c r="M109" s="34"/>
      <c r="N109" s="34">
        <f t="shared" si="5"/>
        <v>0</v>
      </c>
      <c r="O109" s="34"/>
      <c r="P109" s="34"/>
      <c r="Q109" s="34"/>
      <c r="R109" s="34"/>
    </row>
    <row r="110" spans="1:18" s="7" customFormat="1" ht="12.75" hidden="1" customHeight="1" x14ac:dyDescent="0.2">
      <c r="A110" s="75" t="s">
        <v>84</v>
      </c>
      <c r="B110" s="97"/>
      <c r="C110" s="97"/>
      <c r="E110" s="261" t="s">
        <v>440</v>
      </c>
      <c r="F110" s="261"/>
      <c r="G110" s="261"/>
      <c r="H110" s="261"/>
      <c r="J110" s="34"/>
      <c r="K110" s="34"/>
      <c r="L110" s="34"/>
      <c r="M110" s="34"/>
      <c r="N110" s="34">
        <f t="shared" si="5"/>
        <v>0</v>
      </c>
      <c r="O110" s="34"/>
      <c r="P110" s="34"/>
      <c r="Q110" s="34"/>
      <c r="R110" s="34"/>
    </row>
    <row r="111" spans="1:18" s="7" customFormat="1" ht="12.75" hidden="1" customHeight="1" x14ac:dyDescent="0.2">
      <c r="A111" s="75" t="s">
        <v>85</v>
      </c>
      <c r="B111" s="97"/>
      <c r="C111" s="97"/>
      <c r="E111" s="261" t="s">
        <v>441</v>
      </c>
      <c r="F111" s="261"/>
      <c r="G111" s="261"/>
      <c r="H111" s="261"/>
      <c r="J111" s="34"/>
      <c r="K111" s="34"/>
      <c r="L111" s="34"/>
      <c r="M111" s="34"/>
      <c r="N111" s="34">
        <f t="shared" si="5"/>
        <v>0</v>
      </c>
      <c r="O111" s="34"/>
      <c r="P111" s="34"/>
      <c r="Q111" s="34"/>
      <c r="R111" s="34"/>
    </row>
    <row r="112" spans="1:18" s="7" customFormat="1" ht="12.75" hidden="1" customHeight="1" x14ac:dyDescent="0.2">
      <c r="A112" s="75" t="s">
        <v>172</v>
      </c>
      <c r="B112" s="97"/>
      <c r="C112" s="97"/>
      <c r="E112" s="261" t="s">
        <v>442</v>
      </c>
      <c r="F112" s="261"/>
      <c r="G112" s="261"/>
      <c r="H112" s="261"/>
      <c r="J112" s="34"/>
      <c r="K112" s="34"/>
      <c r="L112" s="34"/>
      <c r="M112" s="34"/>
      <c r="N112" s="34">
        <f t="shared" si="5"/>
        <v>0</v>
      </c>
      <c r="O112" s="34"/>
      <c r="P112" s="34"/>
      <c r="Q112" s="34"/>
      <c r="R112" s="34"/>
    </row>
    <row r="113" spans="1:18" s="7" customFormat="1" ht="15" customHeight="1" x14ac:dyDescent="0.2">
      <c r="A113" s="31" t="s">
        <v>245</v>
      </c>
      <c r="B113" s="97"/>
      <c r="C113" s="97"/>
      <c r="E113" s="261" t="s">
        <v>360</v>
      </c>
      <c r="F113" s="261"/>
      <c r="G113" s="261"/>
      <c r="H113" s="261"/>
      <c r="J113" s="34">
        <v>38000</v>
      </c>
      <c r="K113" s="34"/>
      <c r="L113" s="34">
        <v>30000</v>
      </c>
      <c r="M113" s="34"/>
      <c r="N113" s="34">
        <f t="shared" si="5"/>
        <v>20000</v>
      </c>
      <c r="O113" s="34"/>
      <c r="P113" s="34">
        <v>50000</v>
      </c>
      <c r="Q113" s="34"/>
      <c r="R113" s="34">
        <v>50000</v>
      </c>
    </row>
    <row r="114" spans="1:18" s="7" customFormat="1" ht="6" customHeight="1" x14ac:dyDescent="0.2">
      <c r="A114" s="31"/>
      <c r="B114" s="97"/>
      <c r="C114" s="97"/>
      <c r="E114" s="220"/>
      <c r="F114" s="220"/>
      <c r="G114" s="220"/>
      <c r="H114" s="220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s="7" customFormat="1" ht="15" customHeight="1" x14ac:dyDescent="0.2">
      <c r="A115" s="276" t="s">
        <v>190</v>
      </c>
      <c r="B115" s="276"/>
      <c r="C115" s="276"/>
      <c r="J115" s="136">
        <f>SUM(J47:J113)</f>
        <v>45351299.589999996</v>
      </c>
      <c r="K115" s="137"/>
      <c r="L115" s="136">
        <f>SUM(L47:L113)</f>
        <v>26200933.629999999</v>
      </c>
      <c r="M115" s="34"/>
      <c r="N115" s="136">
        <f>SUM(N47:N113)</f>
        <v>45619153.25999999</v>
      </c>
      <c r="O115" s="34"/>
      <c r="P115" s="136">
        <f>SUM(P47:P113)</f>
        <v>71820086.890000001</v>
      </c>
      <c r="Q115" s="34"/>
      <c r="R115" s="136">
        <f>SUM(R47:R113)</f>
        <v>77737175.640000001</v>
      </c>
    </row>
    <row r="116" spans="1:18" s="7" customFormat="1" ht="6" customHeight="1" x14ac:dyDescent="0.2">
      <c r="A116" s="19"/>
      <c r="B116" s="19"/>
      <c r="C116" s="19"/>
      <c r="J116" s="137"/>
      <c r="K116" s="137"/>
      <c r="L116" s="34"/>
      <c r="M116" s="34"/>
      <c r="N116" s="34"/>
      <c r="O116" s="34"/>
      <c r="P116" s="34"/>
      <c r="Q116" s="34"/>
      <c r="R116" s="34"/>
    </row>
    <row r="117" spans="1:18" s="7" customFormat="1" ht="12" hidden="1" customHeight="1" x14ac:dyDescent="0.2">
      <c r="A117" s="63" t="s">
        <v>188</v>
      </c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s="7" customFormat="1" ht="11.25" hidden="1" customHeight="1" x14ac:dyDescent="0.2">
      <c r="A118" s="75" t="s">
        <v>108</v>
      </c>
      <c r="E118" s="98">
        <v>5</v>
      </c>
      <c r="F118" s="99" t="s">
        <v>28</v>
      </c>
      <c r="G118" s="98" t="s">
        <v>7</v>
      </c>
      <c r="H118" s="98" t="s">
        <v>17</v>
      </c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s="7" customFormat="1" ht="11.25" hidden="1" customHeight="1" x14ac:dyDescent="0.2">
      <c r="A119" s="75" t="s">
        <v>179</v>
      </c>
      <c r="E119" s="98">
        <v>5</v>
      </c>
      <c r="F119" s="99" t="s">
        <v>28</v>
      </c>
      <c r="G119" s="98" t="s">
        <v>7</v>
      </c>
      <c r="H119" s="98" t="s">
        <v>63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s="7" customFormat="1" ht="11.25" hidden="1" customHeight="1" x14ac:dyDescent="0.2">
      <c r="A120" s="75" t="s">
        <v>181</v>
      </c>
      <c r="E120" s="98">
        <v>5</v>
      </c>
      <c r="F120" s="99" t="s">
        <v>28</v>
      </c>
      <c r="G120" s="98" t="s">
        <v>7</v>
      </c>
      <c r="H120" s="98" t="s">
        <v>10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s="7" customFormat="1" ht="11.25" hidden="1" customHeight="1" x14ac:dyDescent="0.2">
      <c r="A121" s="75" t="s">
        <v>180</v>
      </c>
      <c r="E121" s="98">
        <v>5</v>
      </c>
      <c r="F121" s="99" t="s">
        <v>28</v>
      </c>
      <c r="G121" s="98" t="s">
        <v>7</v>
      </c>
      <c r="H121" s="100" t="s">
        <v>48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s="7" customFormat="1" ht="12" hidden="1" customHeight="1" x14ac:dyDescent="0.2">
      <c r="A122" s="75" t="s">
        <v>182</v>
      </c>
      <c r="E122" s="98">
        <v>5</v>
      </c>
      <c r="F122" s="99" t="s">
        <v>28</v>
      </c>
      <c r="G122" s="98" t="s">
        <v>7</v>
      </c>
      <c r="H122" s="98" t="s">
        <v>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s="7" customFormat="1" ht="12" hidden="1" customHeight="1" x14ac:dyDescent="0.2">
      <c r="A123" s="75" t="s">
        <v>183</v>
      </c>
      <c r="E123" s="98">
        <v>5</v>
      </c>
      <c r="F123" s="99" t="s">
        <v>28</v>
      </c>
      <c r="G123" s="98" t="s">
        <v>7</v>
      </c>
      <c r="H123" s="98" t="s">
        <v>15</v>
      </c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7" customFormat="1" ht="18.95" hidden="1" customHeight="1" x14ac:dyDescent="0.2">
      <c r="A124" s="222" t="s">
        <v>184</v>
      </c>
      <c r="J124" s="20">
        <v>0</v>
      </c>
      <c r="K124" s="146"/>
      <c r="L124" s="20">
        <v>0</v>
      </c>
      <c r="M124" s="146"/>
      <c r="N124" s="20">
        <v>0</v>
      </c>
      <c r="O124" s="146"/>
      <c r="P124" s="20">
        <v>0</v>
      </c>
      <c r="Q124" s="146"/>
      <c r="R124" s="145">
        <f>SUM(R118:R123)</f>
        <v>0</v>
      </c>
    </row>
    <row r="125" spans="1:18" s="7" customFormat="1" ht="6" hidden="1" customHeight="1" x14ac:dyDescent="0.2"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s="7" customFormat="1" ht="18" customHeight="1" x14ac:dyDescent="0.2">
      <c r="A126" s="62" t="s">
        <v>189</v>
      </c>
      <c r="B126" s="11"/>
      <c r="C126" s="11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s="7" customFormat="1" ht="6" customHeight="1" x14ac:dyDescent="0.2">
      <c r="A127" s="11"/>
      <c r="B127" s="22"/>
      <c r="C127" s="22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7" customFormat="1" ht="15" customHeight="1" x14ac:dyDescent="0.2">
      <c r="A128" s="31" t="s">
        <v>89</v>
      </c>
      <c r="B128" s="97"/>
      <c r="C128" s="97"/>
      <c r="E128" s="261" t="s">
        <v>711</v>
      </c>
      <c r="F128" s="261"/>
      <c r="G128" s="261"/>
      <c r="H128" s="261"/>
      <c r="J128" s="34"/>
      <c r="K128" s="34"/>
      <c r="L128" s="34"/>
      <c r="M128" s="34"/>
      <c r="N128" s="34">
        <f t="shared" ref="N128:N144" si="6">P128-L128</f>
        <v>13200000</v>
      </c>
      <c r="O128" s="34"/>
      <c r="P128" s="34">
        <v>13200000</v>
      </c>
      <c r="Q128" s="34"/>
      <c r="R128" s="34"/>
    </row>
    <row r="129" spans="1:18" s="7" customFormat="1" ht="12.75" hidden="1" customHeight="1" x14ac:dyDescent="0.2">
      <c r="A129" s="75" t="s">
        <v>93</v>
      </c>
      <c r="B129" s="97"/>
      <c r="C129" s="97"/>
      <c r="E129" s="30">
        <v>1</v>
      </c>
      <c r="F129" s="125" t="s">
        <v>92</v>
      </c>
      <c r="G129" s="30" t="s">
        <v>33</v>
      </c>
      <c r="H129" s="30" t="s">
        <v>8</v>
      </c>
      <c r="J129" s="34"/>
      <c r="K129" s="34"/>
      <c r="L129" s="34"/>
      <c r="M129" s="34"/>
      <c r="N129" s="34">
        <f t="shared" si="6"/>
        <v>0</v>
      </c>
      <c r="O129" s="34"/>
      <c r="P129" s="34"/>
      <c r="Q129" s="34"/>
      <c r="R129" s="34"/>
    </row>
    <row r="130" spans="1:18" s="7" customFormat="1" ht="12.75" hidden="1" customHeight="1" x14ac:dyDescent="0.2">
      <c r="A130" s="75" t="s">
        <v>94</v>
      </c>
      <c r="B130" s="102"/>
      <c r="C130" s="102"/>
      <c r="E130" s="30">
        <v>1</v>
      </c>
      <c r="F130" s="125" t="s">
        <v>92</v>
      </c>
      <c r="G130" s="30" t="s">
        <v>33</v>
      </c>
      <c r="H130" s="30" t="s">
        <v>48</v>
      </c>
      <c r="J130" s="34"/>
      <c r="K130" s="34"/>
      <c r="L130" s="34"/>
      <c r="M130" s="34"/>
      <c r="N130" s="34">
        <f t="shared" si="6"/>
        <v>0</v>
      </c>
      <c r="O130" s="34"/>
      <c r="P130" s="34"/>
      <c r="Q130" s="34"/>
      <c r="R130" s="34"/>
    </row>
    <row r="131" spans="1:18" s="7" customFormat="1" ht="12.75" hidden="1" customHeight="1" x14ac:dyDescent="0.2">
      <c r="A131" s="75" t="s">
        <v>95</v>
      </c>
      <c r="B131" s="102"/>
      <c r="C131" s="102"/>
      <c r="D131" s="99"/>
      <c r="E131" s="261" t="s">
        <v>736</v>
      </c>
      <c r="F131" s="261"/>
      <c r="G131" s="261"/>
      <c r="H131" s="261"/>
      <c r="J131" s="34"/>
      <c r="K131" s="34"/>
      <c r="L131" s="34"/>
      <c r="M131" s="34"/>
      <c r="N131" s="34">
        <f t="shared" si="6"/>
        <v>0</v>
      </c>
      <c r="O131" s="34"/>
      <c r="P131" s="34"/>
      <c r="Q131" s="34"/>
      <c r="R131" s="34"/>
    </row>
    <row r="132" spans="1:18" s="7" customFormat="1" ht="12.75" hidden="1" customHeight="1" x14ac:dyDescent="0.2">
      <c r="A132" s="75" t="s">
        <v>96</v>
      </c>
      <c r="B132" s="97"/>
      <c r="C132" s="97"/>
      <c r="E132" s="261" t="s">
        <v>737</v>
      </c>
      <c r="F132" s="261"/>
      <c r="G132" s="261"/>
      <c r="H132" s="261"/>
      <c r="J132" s="34"/>
      <c r="K132" s="34"/>
      <c r="L132" s="34"/>
      <c r="M132" s="34"/>
      <c r="N132" s="34">
        <f t="shared" si="6"/>
        <v>0</v>
      </c>
      <c r="O132" s="34"/>
      <c r="P132" s="34"/>
      <c r="Q132" s="34"/>
      <c r="R132" s="34"/>
    </row>
    <row r="133" spans="1:18" s="7" customFormat="1" ht="12.75" hidden="1" customHeight="1" x14ac:dyDescent="0.2">
      <c r="A133" s="75" t="s">
        <v>97</v>
      </c>
      <c r="B133" s="102"/>
      <c r="C133" s="102"/>
      <c r="E133" s="261" t="s">
        <v>738</v>
      </c>
      <c r="F133" s="261"/>
      <c r="G133" s="261"/>
      <c r="H133" s="261"/>
      <c r="J133" s="34"/>
      <c r="K133" s="34"/>
      <c r="L133" s="34"/>
      <c r="M133" s="34"/>
      <c r="N133" s="34">
        <f t="shared" si="6"/>
        <v>0</v>
      </c>
      <c r="O133" s="34"/>
      <c r="P133" s="34"/>
      <c r="Q133" s="34"/>
      <c r="R133" s="34"/>
    </row>
    <row r="134" spans="1:18" s="7" customFormat="1" ht="12.75" hidden="1" customHeight="1" x14ac:dyDescent="0.2">
      <c r="A134" s="75" t="s">
        <v>98</v>
      </c>
      <c r="B134" s="102"/>
      <c r="C134" s="102"/>
      <c r="D134" s="99"/>
      <c r="E134" s="261" t="s">
        <v>739</v>
      </c>
      <c r="F134" s="261"/>
      <c r="G134" s="261"/>
      <c r="H134" s="261"/>
      <c r="J134" s="34"/>
      <c r="K134" s="34"/>
      <c r="L134" s="34"/>
      <c r="M134" s="34"/>
      <c r="N134" s="34">
        <f t="shared" si="6"/>
        <v>0</v>
      </c>
      <c r="O134" s="34"/>
      <c r="P134" s="34"/>
      <c r="Q134" s="34"/>
      <c r="R134" s="34"/>
    </row>
    <row r="135" spans="1:18" s="7" customFormat="1" ht="12.75" hidden="1" customHeight="1" x14ac:dyDescent="0.2">
      <c r="A135" s="75" t="s">
        <v>99</v>
      </c>
      <c r="B135" s="97"/>
      <c r="C135" s="97"/>
      <c r="E135" s="261" t="s">
        <v>740</v>
      </c>
      <c r="F135" s="261"/>
      <c r="G135" s="261"/>
      <c r="H135" s="261"/>
      <c r="J135" s="34"/>
      <c r="K135" s="34"/>
      <c r="L135" s="34"/>
      <c r="M135" s="34"/>
      <c r="N135" s="34">
        <f t="shared" si="6"/>
        <v>0</v>
      </c>
      <c r="O135" s="34"/>
      <c r="P135" s="34"/>
      <c r="Q135" s="34"/>
      <c r="R135" s="34"/>
    </row>
    <row r="136" spans="1:18" s="7" customFormat="1" ht="12.75" hidden="1" customHeight="1" x14ac:dyDescent="0.2">
      <c r="A136" s="75" t="s">
        <v>174</v>
      </c>
      <c r="B136" s="97"/>
      <c r="C136" s="97"/>
      <c r="E136" s="261" t="s">
        <v>741</v>
      </c>
      <c r="F136" s="261"/>
      <c r="G136" s="261"/>
      <c r="H136" s="261"/>
      <c r="J136" s="34"/>
      <c r="K136" s="34"/>
      <c r="L136" s="34"/>
      <c r="M136" s="34"/>
      <c r="N136" s="34">
        <f t="shared" si="6"/>
        <v>0</v>
      </c>
      <c r="O136" s="34"/>
      <c r="P136" s="34"/>
      <c r="Q136" s="34"/>
      <c r="R136" s="34"/>
    </row>
    <row r="137" spans="1:18" s="7" customFormat="1" ht="12.75" hidden="1" customHeight="1" x14ac:dyDescent="0.2">
      <c r="A137" s="75" t="s">
        <v>175</v>
      </c>
      <c r="B137" s="97"/>
      <c r="C137" s="97"/>
      <c r="E137" s="261" t="s">
        <v>742</v>
      </c>
      <c r="F137" s="261"/>
      <c r="G137" s="261"/>
      <c r="H137" s="261"/>
      <c r="J137" s="34"/>
      <c r="K137" s="34"/>
      <c r="L137" s="34"/>
      <c r="M137" s="34"/>
      <c r="N137" s="34">
        <f t="shared" si="6"/>
        <v>0</v>
      </c>
      <c r="O137" s="34"/>
      <c r="P137" s="34"/>
      <c r="Q137" s="34"/>
      <c r="R137" s="34"/>
    </row>
    <row r="138" spans="1:18" s="7" customFormat="1" ht="12.75" hidden="1" customHeight="1" x14ac:dyDescent="0.2">
      <c r="A138" s="75" t="s">
        <v>176</v>
      </c>
      <c r="B138" s="97"/>
      <c r="C138" s="97"/>
      <c r="E138" s="261" t="s">
        <v>743</v>
      </c>
      <c r="F138" s="261"/>
      <c r="G138" s="261"/>
      <c r="H138" s="261"/>
      <c r="J138" s="34"/>
      <c r="K138" s="34"/>
      <c r="L138" s="34"/>
      <c r="M138" s="34"/>
      <c r="N138" s="34">
        <f t="shared" si="6"/>
        <v>0</v>
      </c>
      <c r="O138" s="34"/>
      <c r="P138" s="34"/>
      <c r="Q138" s="34"/>
      <c r="R138" s="34"/>
    </row>
    <row r="139" spans="1:18" s="7" customFormat="1" ht="12.75" hidden="1" customHeight="1" x14ac:dyDescent="0.2">
      <c r="A139" s="75" t="s">
        <v>100</v>
      </c>
      <c r="B139" s="97"/>
      <c r="C139" s="97"/>
      <c r="E139" s="261" t="s">
        <v>744</v>
      </c>
      <c r="F139" s="261"/>
      <c r="G139" s="261"/>
      <c r="H139" s="261"/>
      <c r="J139" s="34"/>
      <c r="K139" s="34"/>
      <c r="L139" s="34"/>
      <c r="M139" s="34"/>
      <c r="N139" s="34">
        <f t="shared" si="6"/>
        <v>0</v>
      </c>
      <c r="O139" s="34"/>
      <c r="P139" s="34"/>
      <c r="Q139" s="34"/>
      <c r="R139" s="34"/>
    </row>
    <row r="140" spans="1:18" s="7" customFormat="1" ht="12.75" hidden="1" customHeight="1" x14ac:dyDescent="0.2">
      <c r="A140" s="75" t="s">
        <v>102</v>
      </c>
      <c r="B140" s="97"/>
      <c r="C140" s="97"/>
      <c r="E140" s="261" t="s">
        <v>745</v>
      </c>
      <c r="F140" s="261"/>
      <c r="G140" s="261"/>
      <c r="H140" s="261"/>
      <c r="J140" s="34"/>
      <c r="K140" s="34"/>
      <c r="L140" s="34"/>
      <c r="M140" s="34"/>
      <c r="N140" s="34">
        <f t="shared" si="6"/>
        <v>0</v>
      </c>
      <c r="O140" s="34"/>
      <c r="P140" s="34"/>
      <c r="Q140" s="34"/>
      <c r="R140" s="34"/>
    </row>
    <row r="141" spans="1:18" s="7" customFormat="1" ht="12.75" hidden="1" customHeight="1" x14ac:dyDescent="0.2">
      <c r="A141" s="75" t="s">
        <v>103</v>
      </c>
      <c r="B141" s="97"/>
      <c r="C141" s="97"/>
      <c r="E141" s="261" t="s">
        <v>746</v>
      </c>
      <c r="F141" s="261"/>
      <c r="G141" s="261"/>
      <c r="H141" s="261"/>
      <c r="J141" s="34"/>
      <c r="K141" s="34"/>
      <c r="L141" s="34"/>
      <c r="M141" s="34"/>
      <c r="N141" s="34">
        <f t="shared" si="6"/>
        <v>0</v>
      </c>
      <c r="O141" s="34"/>
      <c r="P141" s="34"/>
      <c r="Q141" s="34"/>
      <c r="R141" s="34"/>
    </row>
    <row r="142" spans="1:18" s="7" customFormat="1" ht="12.75" hidden="1" customHeight="1" x14ac:dyDescent="0.2">
      <c r="A142" s="75" t="s">
        <v>104</v>
      </c>
      <c r="B142" s="97"/>
      <c r="C142" s="97"/>
      <c r="D142" s="99"/>
      <c r="E142" s="261" t="s">
        <v>747</v>
      </c>
      <c r="F142" s="261"/>
      <c r="G142" s="261"/>
      <c r="H142" s="261"/>
      <c r="J142" s="34"/>
      <c r="K142" s="34"/>
      <c r="L142" s="34"/>
      <c r="M142" s="34"/>
      <c r="N142" s="34">
        <f t="shared" si="6"/>
        <v>0</v>
      </c>
      <c r="O142" s="34"/>
      <c r="P142" s="34"/>
      <c r="Q142" s="34"/>
      <c r="R142" s="34"/>
    </row>
    <row r="143" spans="1:18" s="7" customFormat="1" ht="12.75" hidden="1" customHeight="1" x14ac:dyDescent="0.2">
      <c r="A143" s="75" t="s">
        <v>105</v>
      </c>
      <c r="B143" s="97"/>
      <c r="C143" s="97"/>
      <c r="D143" s="99"/>
      <c r="E143" s="261" t="s">
        <v>748</v>
      </c>
      <c r="F143" s="261"/>
      <c r="G143" s="261"/>
      <c r="H143" s="261"/>
      <c r="J143" s="34"/>
      <c r="K143" s="34"/>
      <c r="L143" s="34"/>
      <c r="M143" s="34"/>
      <c r="N143" s="34">
        <f t="shared" si="6"/>
        <v>0</v>
      </c>
      <c r="O143" s="34"/>
      <c r="P143" s="34"/>
      <c r="Q143" s="34"/>
      <c r="R143" s="34"/>
    </row>
    <row r="144" spans="1:18" s="7" customFormat="1" ht="15" customHeight="1" x14ac:dyDescent="0.2">
      <c r="A144" s="31" t="s">
        <v>106</v>
      </c>
      <c r="B144" s="97"/>
      <c r="C144" s="97"/>
      <c r="D144" s="99"/>
      <c r="E144" s="261" t="s">
        <v>603</v>
      </c>
      <c r="F144" s="261"/>
      <c r="G144" s="261"/>
      <c r="H144" s="261"/>
      <c r="J144" s="34">
        <v>25000</v>
      </c>
      <c r="K144" s="34"/>
      <c r="L144" s="34"/>
      <c r="M144" s="34"/>
      <c r="N144" s="34">
        <f t="shared" si="6"/>
        <v>50000</v>
      </c>
      <c r="O144" s="34"/>
      <c r="P144" s="34">
        <v>50000</v>
      </c>
      <c r="Q144" s="34"/>
      <c r="R144" s="34"/>
    </row>
    <row r="145" spans="1:21" s="7" customFormat="1" ht="12.75" hidden="1" customHeight="1" x14ac:dyDescent="0.2">
      <c r="A145" s="75" t="s">
        <v>177</v>
      </c>
      <c r="B145" s="97"/>
      <c r="C145" s="97"/>
      <c r="D145" s="99"/>
      <c r="E145" s="98">
        <v>1</v>
      </c>
      <c r="F145" s="99" t="s">
        <v>92</v>
      </c>
      <c r="G145" s="98" t="s">
        <v>28</v>
      </c>
      <c r="H145" s="98" t="s">
        <v>8</v>
      </c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21" s="7" customFormat="1" ht="12.75" hidden="1" customHeight="1" x14ac:dyDescent="0.2">
      <c r="A146" s="75" t="s">
        <v>178</v>
      </c>
      <c r="B146" s="97"/>
      <c r="C146" s="97"/>
      <c r="D146" s="99"/>
      <c r="E146" s="98">
        <v>1</v>
      </c>
      <c r="F146" s="99" t="s">
        <v>92</v>
      </c>
      <c r="G146" s="98" t="s">
        <v>28</v>
      </c>
      <c r="H146" s="98" t="s">
        <v>44</v>
      </c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21" s="7" customFormat="1" ht="12.75" hidden="1" customHeight="1" x14ac:dyDescent="0.2">
      <c r="A147" s="75" t="s">
        <v>234</v>
      </c>
      <c r="B147" s="97"/>
      <c r="C147" s="97"/>
      <c r="D147" s="99"/>
      <c r="E147" s="98">
        <v>1</v>
      </c>
      <c r="F147" s="99" t="s">
        <v>92</v>
      </c>
      <c r="G147" s="98" t="s">
        <v>28</v>
      </c>
      <c r="H147" s="98" t="s">
        <v>63</v>
      </c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1:21" s="25" customFormat="1" ht="15" customHeight="1" x14ac:dyDescent="0.2">
      <c r="A148" s="222" t="s">
        <v>107</v>
      </c>
      <c r="B148" s="24"/>
      <c r="C148" s="24"/>
      <c r="J148" s="20">
        <f>SUM(J128:J147)</f>
        <v>25000</v>
      </c>
      <c r="K148" s="21"/>
      <c r="L148" s="20">
        <f>SUM(L128:L147)</f>
        <v>0</v>
      </c>
      <c r="M148" s="146"/>
      <c r="N148" s="20">
        <f>SUM(N128:N147)</f>
        <v>13250000</v>
      </c>
      <c r="O148" s="146"/>
      <c r="P148" s="20">
        <f>SUM(P128:P147)</f>
        <v>13250000</v>
      </c>
      <c r="Q148" s="146"/>
      <c r="R148" s="20">
        <f>SUM(R128:R144)</f>
        <v>0</v>
      </c>
    </row>
    <row r="149" spans="1:21" s="7" customFormat="1" ht="6" customHeight="1" x14ac:dyDescent="0.2"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1:21" s="7" customFormat="1" ht="13.5" customHeight="1" thickBot="1" x14ac:dyDescent="0.25">
      <c r="A150" s="11" t="s">
        <v>109</v>
      </c>
      <c r="B150" s="26"/>
      <c r="C150" s="26"/>
      <c r="J150" s="27">
        <f>J44+J115+J124+J148</f>
        <v>69090514.079999998</v>
      </c>
      <c r="K150" s="21"/>
      <c r="L150" s="27">
        <f>L44+L115+L124+L148</f>
        <v>37057911.699999996</v>
      </c>
      <c r="M150" s="34"/>
      <c r="N150" s="27">
        <f>N44+N115+N124+N148</f>
        <v>77620712.109999985</v>
      </c>
      <c r="O150" s="34"/>
      <c r="P150" s="27">
        <f>P44+P115+P124+P148</f>
        <v>114678623.81</v>
      </c>
      <c r="Q150" s="34"/>
      <c r="R150" s="27">
        <f>R44+R115+R124+R148</f>
        <v>109072833.84</v>
      </c>
    </row>
    <row r="151" spans="1:21" s="7" customFormat="1" ht="13.5" thickTop="1" x14ac:dyDescent="0.2">
      <c r="A151" s="29"/>
      <c r="B151" s="29"/>
      <c r="C151" s="29"/>
      <c r="D151" s="32"/>
      <c r="E151" s="29"/>
      <c r="F151" s="29"/>
      <c r="H151" s="33"/>
      <c r="I151" s="33"/>
      <c r="J151" s="149"/>
      <c r="K151" s="149"/>
      <c r="L151" s="149"/>
      <c r="M151" s="149"/>
      <c r="N151" s="34"/>
      <c r="O151" s="34"/>
      <c r="P151" s="34"/>
      <c r="Q151" s="34"/>
      <c r="R151" s="34"/>
      <c r="U151" s="7">
        <f>N150-3666975</f>
        <v>73953737.109999985</v>
      </c>
    </row>
    <row r="152" spans="1:21" s="7" customFormat="1" x14ac:dyDescent="0.2">
      <c r="A152" s="29"/>
      <c r="B152" s="29"/>
      <c r="C152" s="29"/>
      <c r="D152" s="32"/>
      <c r="E152" s="29"/>
      <c r="F152" s="29"/>
      <c r="H152" s="33"/>
      <c r="I152" s="33"/>
      <c r="J152" s="149"/>
      <c r="K152" s="149"/>
      <c r="L152" s="149"/>
      <c r="M152" s="149"/>
      <c r="N152" s="34"/>
      <c r="O152" s="34"/>
      <c r="P152" s="34"/>
      <c r="Q152" s="34"/>
      <c r="R152" s="34"/>
    </row>
    <row r="153" spans="1:21" x14ac:dyDescent="0.2">
      <c r="A153" s="261" t="s">
        <v>844</v>
      </c>
      <c r="B153" s="261"/>
      <c r="C153" s="261"/>
      <c r="D153" s="31"/>
      <c r="E153" s="30"/>
      <c r="G153" s="29"/>
      <c r="I153" s="29"/>
      <c r="J153" s="277" t="s">
        <v>845</v>
      </c>
      <c r="K153" s="277"/>
      <c r="L153" s="277"/>
      <c r="M153" s="150"/>
      <c r="N153" s="44"/>
      <c r="O153" s="44"/>
      <c r="P153" s="277" t="s">
        <v>134</v>
      </c>
      <c r="Q153" s="277"/>
      <c r="R153" s="277"/>
    </row>
    <row r="154" spans="1:21" x14ac:dyDescent="0.2">
      <c r="A154" s="45"/>
      <c r="D154" s="31"/>
      <c r="E154" s="46"/>
      <c r="G154" s="29"/>
      <c r="I154" s="29"/>
      <c r="J154" s="223"/>
      <c r="K154" s="147"/>
      <c r="L154" s="147"/>
      <c r="M154" s="223"/>
      <c r="N154" s="34"/>
      <c r="O154" s="34"/>
      <c r="P154" s="34"/>
      <c r="Q154" s="147"/>
      <c r="R154" s="147"/>
    </row>
    <row r="155" spans="1:21" x14ac:dyDescent="0.2">
      <c r="A155" s="45"/>
      <c r="D155" s="31"/>
      <c r="E155" s="46"/>
      <c r="G155" s="29"/>
      <c r="I155" s="29"/>
      <c r="J155" s="220"/>
      <c r="M155" s="220"/>
      <c r="N155" s="34"/>
      <c r="O155" s="34"/>
      <c r="P155" s="46"/>
    </row>
    <row r="156" spans="1:21" x14ac:dyDescent="0.2">
      <c r="A156" s="47"/>
      <c r="D156" s="29"/>
      <c r="E156" s="48"/>
      <c r="G156" s="29"/>
      <c r="I156" s="29"/>
      <c r="J156" s="29"/>
      <c r="M156" s="29"/>
      <c r="P156" s="48"/>
    </row>
    <row r="157" spans="1:21" x14ac:dyDescent="0.2">
      <c r="A157" s="275" t="s">
        <v>798</v>
      </c>
      <c r="B157" s="275"/>
      <c r="C157" s="275"/>
      <c r="D157" s="50"/>
      <c r="E157" s="51"/>
      <c r="G157" s="29"/>
      <c r="I157" s="29"/>
      <c r="J157" s="275" t="s">
        <v>271</v>
      </c>
      <c r="K157" s="275"/>
      <c r="L157" s="275"/>
      <c r="M157" s="52"/>
      <c r="N157" s="54"/>
      <c r="O157" s="54"/>
      <c r="P157" s="264" t="s">
        <v>816</v>
      </c>
      <c r="Q157" s="264"/>
      <c r="R157" s="264"/>
    </row>
    <row r="158" spans="1:21" x14ac:dyDescent="0.2">
      <c r="A158" s="261" t="s">
        <v>825</v>
      </c>
      <c r="B158" s="261"/>
      <c r="C158" s="261"/>
      <c r="D158" s="29"/>
      <c r="E158" s="30"/>
      <c r="G158" s="29"/>
      <c r="I158" s="29"/>
      <c r="J158" s="261" t="s">
        <v>254</v>
      </c>
      <c r="K158" s="261"/>
      <c r="L158" s="261"/>
      <c r="M158" s="31"/>
      <c r="N158" s="33"/>
      <c r="O158" s="33"/>
      <c r="P158" s="265" t="s">
        <v>138</v>
      </c>
      <c r="Q158" s="265"/>
      <c r="R158" s="265"/>
    </row>
  </sheetData>
  <customSheetViews>
    <customSheetView guid="{1998FCB8-1FEB-4076-ACE6-A225EE4366B3}" showPageBreaks="1" printArea="1" hiddenRows="1" view="pageBreakPreview">
      <pane xSplit="1" ySplit="16" topLeftCell="B113" activePane="bottomRight" state="frozen"/>
      <selection pane="bottomRight" activeCell="R128" sqref="R128"/>
      <rowBreaks count="1" manualBreakCount="1">
        <brk id="12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hiddenRows="1" view="pageBreakPreview">
      <pane xSplit="1" ySplit="14" topLeftCell="B113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3" activePane="bottomRight" state="frozen"/>
      <selection pane="bottomRight" activeCell="R71" sqref="R71"/>
      <pageMargins left="0.75" right="0.5" top="0.8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13" activePane="bottomRight" state="frozen"/>
      <selection pane="bottomRight" activeCell="N141" sqref="N141"/>
      <pageMargins left="0.75" right="0.5" top="0.8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9" activePane="bottomRight" state="frozen"/>
      <selection pane="bottomRight" activeCell="C18" sqref="C18"/>
      <pageMargins left="0.75" right="0.5" top="0.8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hiddenRows="1" view="pageBreakPreview">
      <pane xSplit="1" ySplit="14" topLeftCell="B113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hiddenRows="1" view="pageBreakPreview">
      <pane xSplit="1" ySplit="14" topLeftCell="B113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44" activePane="bottomRight" state="frozen"/>
      <selection pane="bottomRight" activeCell="R144" sqref="R144"/>
      <rowBreaks count="1" manualBreakCount="1">
        <brk id="124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6" topLeftCell="E113" activePane="bottomRight" state="frozen"/>
      <selection pane="bottomRight" activeCell="J18" sqref="J18"/>
      <rowBreaks count="1" manualBreakCount="1">
        <brk id="125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9"/>
      <headerFooter alignWithMargins="0">
        <oddFooter>&amp;C&amp;"Arial Narrow,Regular"&amp;9Page &amp;P of &amp;N</oddFooter>
      </headerFooter>
    </customSheetView>
  </customSheetViews>
  <mergeCells count="113">
    <mergeCell ref="E104:H104"/>
    <mergeCell ref="E105:H105"/>
    <mergeCell ref="E106:H106"/>
    <mergeCell ref="E112:H112"/>
    <mergeCell ref="E113:H113"/>
    <mergeCell ref="E107:H107"/>
    <mergeCell ref="E108:H108"/>
    <mergeCell ref="E109:H109"/>
    <mergeCell ref="E110:H110"/>
    <mergeCell ref="E111:H111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64:H64"/>
    <mergeCell ref="E65:H65"/>
    <mergeCell ref="E66:H66"/>
    <mergeCell ref="E67:H67"/>
    <mergeCell ref="E68:H68"/>
    <mergeCell ref="E69:H69"/>
    <mergeCell ref="E74:H74"/>
    <mergeCell ref="E75:H75"/>
    <mergeCell ref="E76:H76"/>
    <mergeCell ref="E73:H73"/>
    <mergeCell ref="E47:H47"/>
    <mergeCell ref="E49:H49"/>
    <mergeCell ref="E51:H51"/>
    <mergeCell ref="E58:H58"/>
    <mergeCell ref="E59:H59"/>
    <mergeCell ref="E60:H60"/>
    <mergeCell ref="E61:H61"/>
    <mergeCell ref="E62:H62"/>
    <mergeCell ref="E63:H6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A15:C15"/>
    <mergeCell ref="E15:H15"/>
    <mergeCell ref="A115:C115"/>
    <mergeCell ref="A3:S3"/>
    <mergeCell ref="A4:S4"/>
    <mergeCell ref="L11:P11"/>
    <mergeCell ref="A13:C13"/>
    <mergeCell ref="E13:H13"/>
    <mergeCell ref="P12:P14"/>
    <mergeCell ref="E18:H18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128:H128"/>
    <mergeCell ref="E131:H131"/>
    <mergeCell ref="E132:H132"/>
    <mergeCell ref="E133:H133"/>
    <mergeCell ref="E134:H134"/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  <mergeCell ref="E140:H140"/>
    <mergeCell ref="E141:H141"/>
    <mergeCell ref="E142:H142"/>
    <mergeCell ref="E143:H143"/>
    <mergeCell ref="E144:H144"/>
    <mergeCell ref="E135:H135"/>
    <mergeCell ref="E136:H136"/>
    <mergeCell ref="E137:H137"/>
    <mergeCell ref="E138:H138"/>
    <mergeCell ref="E139:H139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  <rowBreaks count="1" manualBreakCount="1">
    <brk id="12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T150"/>
  <sheetViews>
    <sheetView view="pageBreakPreview" zoomScaleNormal="85" zoomScaleSheetLayoutView="100" workbookViewId="0">
      <pane xSplit="1" ySplit="16" topLeftCell="B64" activePane="bottomRight" state="frozen"/>
      <selection pane="topRight" activeCell="B1" sqref="B1"/>
      <selection pane="bottomLeft" activeCell="A17" sqref="A17"/>
      <selection pane="bottomRight" activeCell="E18" sqref="E18:R141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19" width="8.88671875" style="1"/>
    <col min="20" max="20" width="9.6640625" style="1" bestFit="1" customWidth="1"/>
    <col min="21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203</v>
      </c>
      <c r="H6" s="3"/>
      <c r="I6" s="3"/>
      <c r="R6" s="70">
        <v>1071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292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79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8"/>
      <c r="B14" s="78"/>
      <c r="C14" s="78"/>
      <c r="D14" s="9"/>
      <c r="E14" s="78"/>
      <c r="F14" s="78"/>
      <c r="G14" s="78"/>
      <c r="H14" s="78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18" s="7" customFormat="1" ht="18" customHeight="1" x14ac:dyDescent="0.2">
      <c r="A17" s="62" t="s">
        <v>186</v>
      </c>
      <c r="B17" s="12"/>
      <c r="C17" s="12"/>
      <c r="J17" s="13"/>
      <c r="K17" s="13"/>
    </row>
    <row r="18" spans="1:18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77">
        <v>7501769.75</v>
      </c>
      <c r="K18" s="77"/>
      <c r="L18" s="44">
        <v>3800779.65</v>
      </c>
      <c r="M18" s="44"/>
      <c r="N18" s="44">
        <f>P18-L18</f>
        <v>5971986.9699999988</v>
      </c>
      <c r="O18" s="44"/>
      <c r="P18" s="44">
        <v>9772766.6199999992</v>
      </c>
      <c r="Q18" s="44"/>
      <c r="R18" s="44">
        <v>10108167.18</v>
      </c>
    </row>
    <row r="19" spans="1:18" s="7" customFormat="1" ht="12.75" hidden="1" customHeight="1" x14ac:dyDescent="0.2">
      <c r="A19" s="115" t="s">
        <v>9</v>
      </c>
      <c r="B19" s="116"/>
      <c r="C19" s="116"/>
      <c r="E19" s="30">
        <v>5</v>
      </c>
      <c r="F19" s="125" t="s">
        <v>7</v>
      </c>
      <c r="G19" s="30" t="s">
        <v>7</v>
      </c>
      <c r="H19" s="30" t="s">
        <v>10</v>
      </c>
      <c r="J19" s="44"/>
      <c r="K19" s="44"/>
      <c r="L19" s="44"/>
      <c r="M19" s="44"/>
      <c r="N19" s="44"/>
      <c r="O19" s="44"/>
      <c r="P19" s="44"/>
      <c r="Q19" s="44"/>
      <c r="R19" s="44"/>
    </row>
    <row r="20" spans="1:18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77">
        <v>408000</v>
      </c>
      <c r="K20" s="77"/>
      <c r="L20" s="44">
        <v>204000</v>
      </c>
      <c r="M20" s="44"/>
      <c r="N20" s="44">
        <f t="shared" ref="N20:N42" si="0">P20-L20</f>
        <v>324000</v>
      </c>
      <c r="O20" s="44"/>
      <c r="P20" s="44">
        <v>528000</v>
      </c>
      <c r="Q20" s="44"/>
      <c r="R20" s="44">
        <v>528000</v>
      </c>
    </row>
    <row r="21" spans="1:18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77">
        <v>114000</v>
      </c>
      <c r="K21" s="77"/>
      <c r="L21" s="44">
        <v>47500</v>
      </c>
      <c r="M21" s="44"/>
      <c r="N21" s="44">
        <f t="shared" si="0"/>
        <v>144500</v>
      </c>
      <c r="O21" s="44"/>
      <c r="P21" s="44">
        <v>192000</v>
      </c>
      <c r="Q21" s="44"/>
      <c r="R21" s="44">
        <v>192000</v>
      </c>
    </row>
    <row r="22" spans="1:18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77">
        <v>102000</v>
      </c>
      <c r="K22" s="77"/>
      <c r="L22" s="44">
        <v>42500</v>
      </c>
      <c r="M22" s="44"/>
      <c r="N22" s="44">
        <f t="shared" si="0"/>
        <v>149500</v>
      </c>
      <c r="O22" s="44"/>
      <c r="P22" s="44">
        <v>192000</v>
      </c>
      <c r="Q22" s="44"/>
      <c r="R22" s="44">
        <v>192000</v>
      </c>
    </row>
    <row r="23" spans="1:18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77">
        <v>102000</v>
      </c>
      <c r="K23" s="77"/>
      <c r="L23" s="44">
        <v>102000</v>
      </c>
      <c r="M23" s="44"/>
      <c r="N23" s="44">
        <f t="shared" si="0"/>
        <v>30000</v>
      </c>
      <c r="O23" s="44"/>
      <c r="P23" s="44">
        <v>132000</v>
      </c>
      <c r="Q23" s="44"/>
      <c r="R23" s="44">
        <v>132000</v>
      </c>
    </row>
    <row r="24" spans="1:18" s="7" customFormat="1" ht="12.75" hidden="1" customHeight="1" x14ac:dyDescent="0.2">
      <c r="A24" s="75" t="s">
        <v>140</v>
      </c>
      <c r="B24" s="97"/>
      <c r="C24" s="97"/>
      <c r="D24" s="98"/>
      <c r="E24" s="30">
        <v>5</v>
      </c>
      <c r="F24" s="125" t="s">
        <v>7</v>
      </c>
      <c r="G24" s="30" t="s">
        <v>12</v>
      </c>
      <c r="H24" s="30" t="s">
        <v>63</v>
      </c>
      <c r="J24" s="77"/>
      <c r="K24" s="77"/>
      <c r="L24" s="44"/>
      <c r="M24" s="44"/>
      <c r="N24" s="44">
        <f t="shared" si="0"/>
        <v>0</v>
      </c>
      <c r="O24" s="44"/>
      <c r="P24" s="44"/>
      <c r="Q24" s="44"/>
      <c r="R24" s="44"/>
    </row>
    <row r="25" spans="1:18" s="7" customFormat="1" ht="12.75" hidden="1" customHeight="1" x14ac:dyDescent="0.2">
      <c r="A25" s="75" t="s">
        <v>142</v>
      </c>
      <c r="B25" s="97"/>
      <c r="C25" s="97"/>
      <c r="E25" s="30">
        <v>5</v>
      </c>
      <c r="F25" s="125" t="s">
        <v>7</v>
      </c>
      <c r="G25" s="30" t="s">
        <v>12</v>
      </c>
      <c r="H25" s="30" t="s">
        <v>44</v>
      </c>
      <c r="J25" s="77"/>
      <c r="K25" s="77"/>
      <c r="L25" s="44"/>
      <c r="M25" s="44"/>
      <c r="N25" s="44">
        <f t="shared" si="0"/>
        <v>0</v>
      </c>
      <c r="O25" s="44"/>
      <c r="P25" s="44"/>
      <c r="Q25" s="44"/>
      <c r="R25" s="44"/>
    </row>
    <row r="26" spans="1:18" s="7" customFormat="1" ht="12.75" hidden="1" customHeight="1" x14ac:dyDescent="0.2">
      <c r="A26" s="75" t="s">
        <v>143</v>
      </c>
      <c r="B26" s="97"/>
      <c r="C26" s="97"/>
      <c r="D26" s="98"/>
      <c r="E26" s="30">
        <v>5</v>
      </c>
      <c r="F26" s="125" t="s">
        <v>7</v>
      </c>
      <c r="G26" s="30" t="s">
        <v>12</v>
      </c>
      <c r="H26" s="30" t="s">
        <v>59</v>
      </c>
      <c r="J26" s="77"/>
      <c r="K26" s="77"/>
      <c r="L26" s="44"/>
      <c r="M26" s="44"/>
      <c r="N26" s="44">
        <f t="shared" si="0"/>
        <v>0</v>
      </c>
      <c r="O26" s="44"/>
      <c r="P26" s="44"/>
      <c r="Q26" s="44"/>
      <c r="R26" s="44"/>
    </row>
    <row r="27" spans="1:18" s="7" customFormat="1" ht="12.75" hidden="1" customHeight="1" x14ac:dyDescent="0.2">
      <c r="A27" s="75" t="s">
        <v>18</v>
      </c>
      <c r="B27" s="97"/>
      <c r="C27" s="97"/>
      <c r="D27" s="98"/>
      <c r="E27" s="30">
        <v>5</v>
      </c>
      <c r="F27" s="125" t="s">
        <v>7</v>
      </c>
      <c r="G27" s="30" t="s">
        <v>12</v>
      </c>
      <c r="H27" s="30" t="s">
        <v>19</v>
      </c>
      <c r="J27" s="77"/>
      <c r="K27" s="77"/>
      <c r="L27" s="44"/>
      <c r="M27" s="44"/>
      <c r="N27" s="44">
        <f t="shared" si="0"/>
        <v>0</v>
      </c>
      <c r="O27" s="44"/>
      <c r="P27" s="44"/>
      <c r="Q27" s="44"/>
      <c r="R27" s="44"/>
    </row>
    <row r="28" spans="1:18" s="7" customFormat="1" ht="12.75" hidden="1" customHeight="1" x14ac:dyDescent="0.2">
      <c r="A28" s="75" t="s">
        <v>21</v>
      </c>
      <c r="B28" s="97"/>
      <c r="C28" s="97"/>
      <c r="D28" s="98"/>
      <c r="E28" s="30">
        <v>5</v>
      </c>
      <c r="F28" s="125" t="s">
        <v>7</v>
      </c>
      <c r="G28" s="30" t="s">
        <v>12</v>
      </c>
      <c r="H28" s="30" t="s">
        <v>101</v>
      </c>
      <c r="J28" s="77"/>
      <c r="K28" s="77"/>
      <c r="L28" s="44"/>
      <c r="M28" s="44"/>
      <c r="N28" s="44">
        <f t="shared" si="0"/>
        <v>0</v>
      </c>
      <c r="O28" s="44"/>
      <c r="P28" s="44"/>
      <c r="Q28" s="44"/>
      <c r="R28" s="44"/>
    </row>
    <row r="29" spans="1:18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77">
        <v>0</v>
      </c>
      <c r="K29" s="77"/>
      <c r="L29" s="44"/>
      <c r="M29" s="44"/>
      <c r="N29" s="44">
        <f t="shared" si="0"/>
        <v>0</v>
      </c>
      <c r="O29" s="44"/>
      <c r="P29" s="44"/>
      <c r="Q29" s="44"/>
      <c r="R29" s="44"/>
    </row>
    <row r="30" spans="1:18" s="7" customFormat="1" ht="12.75" hidden="1" customHeight="1" x14ac:dyDescent="0.2">
      <c r="A30" s="31" t="s">
        <v>144</v>
      </c>
      <c r="B30" s="97"/>
      <c r="C30" s="97"/>
      <c r="D30" s="98"/>
      <c r="E30" s="261" t="s">
        <v>369</v>
      </c>
      <c r="F30" s="261"/>
      <c r="G30" s="261"/>
      <c r="H30" s="261"/>
      <c r="J30" s="44"/>
      <c r="K30" s="44"/>
      <c r="L30" s="44"/>
      <c r="M30" s="44"/>
      <c r="N30" s="44">
        <f t="shared" si="0"/>
        <v>0</v>
      </c>
      <c r="O30" s="44"/>
      <c r="P30" s="44"/>
      <c r="Q30" s="44"/>
      <c r="R30" s="44"/>
    </row>
    <row r="31" spans="1:18" s="7" customFormat="1" ht="12.75" hidden="1" customHeight="1" x14ac:dyDescent="0.2">
      <c r="A31" s="31" t="s">
        <v>23</v>
      </c>
      <c r="B31" s="97"/>
      <c r="C31" s="97"/>
      <c r="D31" s="98"/>
      <c r="E31" s="261" t="s">
        <v>370</v>
      </c>
      <c r="F31" s="261"/>
      <c r="G31" s="261"/>
      <c r="H31" s="261"/>
      <c r="J31" s="44"/>
      <c r="K31" s="44"/>
      <c r="L31" s="44"/>
      <c r="M31" s="44"/>
      <c r="N31" s="44">
        <f t="shared" si="0"/>
        <v>0</v>
      </c>
      <c r="O31" s="44"/>
      <c r="P31" s="44"/>
      <c r="Q31" s="44"/>
      <c r="R31" s="44"/>
    </row>
    <row r="32" spans="1:18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44">
        <v>626716</v>
      </c>
      <c r="K32" s="44"/>
      <c r="L32" s="44"/>
      <c r="M32" s="44"/>
      <c r="N32" s="44">
        <f t="shared" si="0"/>
        <v>815856</v>
      </c>
      <c r="O32" s="44"/>
      <c r="P32" s="44">
        <v>815856</v>
      </c>
      <c r="Q32" s="44"/>
      <c r="R32" s="44">
        <v>842809</v>
      </c>
    </row>
    <row r="33" spans="1:18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44">
        <v>85000</v>
      </c>
      <c r="K33" s="44"/>
      <c r="L33" s="44"/>
      <c r="M33" s="44"/>
      <c r="N33" s="44">
        <f t="shared" si="0"/>
        <v>110000</v>
      </c>
      <c r="O33" s="44"/>
      <c r="P33" s="44">
        <v>110000</v>
      </c>
      <c r="Q33" s="44"/>
      <c r="R33" s="44">
        <v>110000</v>
      </c>
    </row>
    <row r="34" spans="1:18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77">
        <v>622480</v>
      </c>
      <c r="K34" s="77"/>
      <c r="L34" s="44">
        <v>636548</v>
      </c>
      <c r="M34" s="44"/>
      <c r="N34" s="44">
        <f t="shared" si="0"/>
        <v>179308</v>
      </c>
      <c r="O34" s="44"/>
      <c r="P34" s="44">
        <v>815856</v>
      </c>
      <c r="Q34" s="44"/>
      <c r="R34" s="44">
        <v>842809</v>
      </c>
    </row>
    <row r="35" spans="1:18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44">
        <v>899723.51</v>
      </c>
      <c r="K35" s="44"/>
      <c r="L35" s="44">
        <v>456104.52</v>
      </c>
      <c r="M35" s="44"/>
      <c r="N35" s="44">
        <f t="shared" si="0"/>
        <v>718728.11999999988</v>
      </c>
      <c r="O35" s="44"/>
      <c r="P35" s="44">
        <v>1174832.6399999999</v>
      </c>
      <c r="Q35" s="44"/>
      <c r="R35" s="44">
        <v>1213644.96</v>
      </c>
    </row>
    <row r="36" spans="1:18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44">
        <v>20300</v>
      </c>
      <c r="K36" s="44"/>
      <c r="L36" s="44">
        <v>10200</v>
      </c>
      <c r="M36" s="44"/>
      <c r="N36" s="44">
        <f>P36-L36</f>
        <v>16200</v>
      </c>
      <c r="O36" s="44"/>
      <c r="P36" s="44">
        <v>26400</v>
      </c>
      <c r="Q36" s="44"/>
      <c r="R36" s="44">
        <v>26400</v>
      </c>
    </row>
    <row r="37" spans="1:18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44">
        <v>95678.12</v>
      </c>
      <c r="K37" s="44"/>
      <c r="L37" s="44">
        <v>73196.91</v>
      </c>
      <c r="M37" s="44"/>
      <c r="N37" s="44">
        <f t="shared" si="0"/>
        <v>111238.53</v>
      </c>
      <c r="O37" s="44"/>
      <c r="P37" s="44">
        <v>184435.44</v>
      </c>
      <c r="Q37" s="44"/>
      <c r="R37" s="44">
        <v>219050.73</v>
      </c>
    </row>
    <row r="38" spans="1:18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44">
        <v>20300</v>
      </c>
      <c r="K38" s="44"/>
      <c r="L38" s="44">
        <v>10200</v>
      </c>
      <c r="M38" s="44"/>
      <c r="N38" s="44">
        <f t="shared" si="0"/>
        <v>16200</v>
      </c>
      <c r="O38" s="44"/>
      <c r="P38" s="44">
        <v>26400</v>
      </c>
      <c r="Q38" s="44"/>
      <c r="R38" s="44">
        <v>26400</v>
      </c>
    </row>
    <row r="39" spans="1:18" s="7" customFormat="1" ht="12.75" hidden="1" customHeight="1" x14ac:dyDescent="0.2">
      <c r="A39" s="31" t="s">
        <v>146</v>
      </c>
      <c r="B39" s="97"/>
      <c r="C39" s="97"/>
      <c r="D39" s="98"/>
      <c r="E39" s="30">
        <v>5</v>
      </c>
      <c r="F39" s="125" t="s">
        <v>7</v>
      </c>
      <c r="G39" s="30" t="s">
        <v>33</v>
      </c>
      <c r="H39" s="30" t="s">
        <v>8</v>
      </c>
      <c r="J39" s="44"/>
      <c r="K39" s="44"/>
      <c r="L39" s="44"/>
      <c r="M39" s="44"/>
      <c r="N39" s="44">
        <f t="shared" si="0"/>
        <v>0</v>
      </c>
      <c r="O39" s="44"/>
      <c r="P39" s="44"/>
      <c r="Q39" s="44"/>
      <c r="R39" s="44"/>
    </row>
    <row r="40" spans="1:18" s="7" customFormat="1" ht="12.75" hidden="1" customHeight="1" x14ac:dyDescent="0.2">
      <c r="A40" s="31" t="s">
        <v>147</v>
      </c>
      <c r="B40" s="97"/>
      <c r="C40" s="97"/>
      <c r="D40" s="98"/>
      <c r="E40" s="30">
        <v>5</v>
      </c>
      <c r="F40" s="125" t="s">
        <v>7</v>
      </c>
      <c r="G40" s="30" t="s">
        <v>33</v>
      </c>
      <c r="H40" s="30" t="s">
        <v>10</v>
      </c>
      <c r="J40" s="44"/>
      <c r="K40" s="44"/>
      <c r="L40" s="44"/>
      <c r="M40" s="44"/>
      <c r="N40" s="44">
        <f t="shared" si="0"/>
        <v>0</v>
      </c>
      <c r="O40" s="44"/>
      <c r="P40" s="44"/>
      <c r="Q40" s="44"/>
      <c r="R40" s="44"/>
    </row>
    <row r="41" spans="1:18" s="7" customFormat="1" ht="15" hidden="1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44">
        <v>0</v>
      </c>
      <c r="K41" s="44"/>
      <c r="L41" s="44"/>
      <c r="M41" s="44"/>
      <c r="N41" s="44"/>
      <c r="O41" s="44"/>
      <c r="P41" s="44"/>
      <c r="Q41" s="44"/>
      <c r="R41" s="44"/>
    </row>
    <row r="42" spans="1:18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44">
        <v>275000</v>
      </c>
      <c r="K42" s="44"/>
      <c r="L42" s="44">
        <v>5000</v>
      </c>
      <c r="M42" s="44"/>
      <c r="N42" s="44">
        <f t="shared" si="0"/>
        <v>110000</v>
      </c>
      <c r="O42" s="44"/>
      <c r="P42" s="44">
        <v>115000</v>
      </c>
      <c r="Q42" s="44"/>
      <c r="R42" s="44">
        <v>145000</v>
      </c>
    </row>
    <row r="43" spans="1:18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18" s="7" customFormat="1" ht="18" customHeight="1" x14ac:dyDescent="0.2">
      <c r="A44" s="88" t="s">
        <v>35</v>
      </c>
      <c r="B44" s="24"/>
      <c r="C44" s="24"/>
      <c r="J44" s="136">
        <f>SUM(J18:J43)</f>
        <v>10872967.379999999</v>
      </c>
      <c r="K44" s="137"/>
      <c r="L44" s="136">
        <f>SUM(L18:L43)</f>
        <v>5388029.0800000001</v>
      </c>
      <c r="M44" s="34"/>
      <c r="N44" s="136">
        <f>SUM(N18:N43)</f>
        <v>8697517.6199999973</v>
      </c>
      <c r="O44" s="34"/>
      <c r="P44" s="136">
        <f>SUM(P18:P43)</f>
        <v>14085546.699999999</v>
      </c>
      <c r="Q44" s="34"/>
      <c r="R44" s="136">
        <f>SUM(R18:R43)</f>
        <v>14578280.870000001</v>
      </c>
    </row>
    <row r="45" spans="1:18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18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44"/>
      <c r="K47" s="44"/>
      <c r="L47" s="44"/>
      <c r="M47" s="44"/>
      <c r="N47" s="44">
        <f t="shared" ref="N47:N110" si="1">P47-L47</f>
        <v>4200</v>
      </c>
      <c r="O47" s="44"/>
      <c r="P47" s="44">
        <v>4200</v>
      </c>
      <c r="Q47" s="44"/>
      <c r="R47" s="44">
        <v>7700</v>
      </c>
    </row>
    <row r="48" spans="1:18" s="7" customFormat="1" ht="12.75" hidden="1" customHeight="1" x14ac:dyDescent="0.2">
      <c r="A48" s="31" t="s">
        <v>37</v>
      </c>
      <c r="B48" s="97"/>
      <c r="C48" s="97"/>
      <c r="E48" s="30">
        <v>5</v>
      </c>
      <c r="F48" s="125" t="s">
        <v>12</v>
      </c>
      <c r="G48" s="30" t="s">
        <v>7</v>
      </c>
      <c r="H48" s="30" t="s">
        <v>10</v>
      </c>
      <c r="J48" s="44"/>
      <c r="K48" s="44"/>
      <c r="L48" s="44"/>
      <c r="M48" s="44"/>
      <c r="N48" s="44">
        <f t="shared" si="1"/>
        <v>0</v>
      </c>
      <c r="O48" s="44"/>
      <c r="P48" s="44"/>
      <c r="Q48" s="44"/>
      <c r="R48" s="44"/>
    </row>
    <row r="49" spans="1:18" s="7" customFormat="1" ht="12.75" hidden="1" customHeight="1" x14ac:dyDescent="0.2">
      <c r="A49" s="31" t="s">
        <v>38</v>
      </c>
      <c r="B49" s="97"/>
      <c r="C49" s="97"/>
      <c r="E49" s="30">
        <v>5</v>
      </c>
      <c r="F49" s="125" t="s">
        <v>12</v>
      </c>
      <c r="G49" s="30" t="s">
        <v>12</v>
      </c>
      <c r="H49" s="30" t="s">
        <v>8</v>
      </c>
      <c r="J49" s="44"/>
      <c r="K49" s="44"/>
      <c r="L49" s="44"/>
      <c r="M49" s="44"/>
      <c r="N49" s="44">
        <f t="shared" si="1"/>
        <v>0</v>
      </c>
      <c r="O49" s="44"/>
      <c r="P49" s="44"/>
      <c r="Q49" s="44"/>
      <c r="R49" s="44"/>
    </row>
    <row r="50" spans="1:18" s="7" customFormat="1" ht="12.75" hidden="1" customHeight="1" x14ac:dyDescent="0.2">
      <c r="A50" s="31" t="s">
        <v>141</v>
      </c>
      <c r="B50" s="97"/>
      <c r="C50" s="97"/>
      <c r="D50" s="98"/>
      <c r="E50" s="30">
        <v>5</v>
      </c>
      <c r="F50" s="125" t="s">
        <v>12</v>
      </c>
      <c r="G50" s="30" t="s">
        <v>12</v>
      </c>
      <c r="H50" s="30" t="s">
        <v>10</v>
      </c>
      <c r="J50" s="44"/>
      <c r="K50" s="44"/>
      <c r="L50" s="44"/>
      <c r="M50" s="44"/>
      <c r="N50" s="44">
        <f t="shared" si="1"/>
        <v>0</v>
      </c>
      <c r="O50" s="44"/>
      <c r="P50" s="44"/>
      <c r="Q50" s="44"/>
      <c r="R50" s="44"/>
    </row>
    <row r="51" spans="1:18" s="7" customFormat="1" ht="15" customHeight="1" x14ac:dyDescent="0.2">
      <c r="A51" s="31" t="s">
        <v>39</v>
      </c>
      <c r="B51" s="97"/>
      <c r="C51" s="97"/>
      <c r="D51" s="98"/>
      <c r="E51" s="261" t="s">
        <v>333</v>
      </c>
      <c r="F51" s="261"/>
      <c r="G51" s="261"/>
      <c r="H51" s="261"/>
      <c r="J51" s="44">
        <v>77525</v>
      </c>
      <c r="K51" s="44"/>
      <c r="L51" s="44">
        <v>50835</v>
      </c>
      <c r="M51" s="44"/>
      <c r="N51" s="44">
        <f t="shared" si="1"/>
        <v>53665</v>
      </c>
      <c r="O51" s="44"/>
      <c r="P51" s="44">
        <v>104500</v>
      </c>
      <c r="Q51" s="44"/>
      <c r="R51" s="44">
        <v>121245</v>
      </c>
    </row>
    <row r="52" spans="1:18" s="7" customFormat="1" ht="12.75" hidden="1" customHeight="1" x14ac:dyDescent="0.2">
      <c r="A52" s="31" t="s">
        <v>40</v>
      </c>
      <c r="B52" s="97"/>
      <c r="C52" s="97"/>
      <c r="D52" s="98"/>
      <c r="E52" s="261" t="s">
        <v>643</v>
      </c>
      <c r="F52" s="261"/>
      <c r="G52" s="261"/>
      <c r="H52" s="261"/>
      <c r="J52" s="44"/>
      <c r="K52" s="44"/>
      <c r="L52" s="44"/>
      <c r="M52" s="44"/>
      <c r="N52" s="44">
        <f t="shared" si="1"/>
        <v>0</v>
      </c>
      <c r="O52" s="44"/>
      <c r="P52" s="44"/>
      <c r="Q52" s="44"/>
      <c r="R52" s="44"/>
    </row>
    <row r="53" spans="1:18" s="7" customFormat="1" ht="12.75" hidden="1" customHeight="1" x14ac:dyDescent="0.2">
      <c r="A53" s="31" t="s">
        <v>41</v>
      </c>
      <c r="B53" s="97"/>
      <c r="C53" s="97"/>
      <c r="D53" s="98"/>
      <c r="E53" s="261" t="s">
        <v>644</v>
      </c>
      <c r="F53" s="261"/>
      <c r="G53" s="261"/>
      <c r="H53" s="261"/>
      <c r="J53" s="44"/>
      <c r="K53" s="44"/>
      <c r="L53" s="44"/>
      <c r="M53" s="44"/>
      <c r="N53" s="44">
        <f t="shared" si="1"/>
        <v>0</v>
      </c>
      <c r="O53" s="44"/>
      <c r="P53" s="44"/>
      <c r="Q53" s="44"/>
      <c r="R53" s="44"/>
    </row>
    <row r="54" spans="1:18" s="7" customFormat="1" ht="12.75" hidden="1" customHeight="1" x14ac:dyDescent="0.2">
      <c r="A54" s="31" t="s">
        <v>42</v>
      </c>
      <c r="B54" s="97"/>
      <c r="C54" s="97"/>
      <c r="D54" s="98"/>
      <c r="E54" s="261" t="s">
        <v>749</v>
      </c>
      <c r="F54" s="261"/>
      <c r="G54" s="261"/>
      <c r="H54" s="261"/>
      <c r="J54" s="44"/>
      <c r="K54" s="44"/>
      <c r="L54" s="44"/>
      <c r="M54" s="44"/>
      <c r="N54" s="44">
        <f t="shared" si="1"/>
        <v>0</v>
      </c>
      <c r="O54" s="44"/>
      <c r="P54" s="44"/>
      <c r="Q54" s="44"/>
      <c r="R54" s="44"/>
    </row>
    <row r="55" spans="1:18" s="7" customFormat="1" ht="12.75" hidden="1" customHeight="1" x14ac:dyDescent="0.2">
      <c r="A55" s="31" t="s">
        <v>87</v>
      </c>
      <c r="B55" s="97"/>
      <c r="C55" s="97"/>
      <c r="E55" s="261" t="s">
        <v>750</v>
      </c>
      <c r="F55" s="261"/>
      <c r="G55" s="261"/>
      <c r="H55" s="261"/>
      <c r="J55" s="44"/>
      <c r="K55" s="44"/>
      <c r="L55" s="44"/>
      <c r="M55" s="44"/>
      <c r="N55" s="44">
        <f t="shared" si="1"/>
        <v>0</v>
      </c>
      <c r="O55" s="44"/>
      <c r="P55" s="44"/>
      <c r="Q55" s="44"/>
      <c r="R55" s="44"/>
    </row>
    <row r="56" spans="1:18" s="7" customFormat="1" ht="12.75" hidden="1" customHeight="1" x14ac:dyDescent="0.2">
      <c r="A56" s="31" t="s">
        <v>149</v>
      </c>
      <c r="B56" s="97"/>
      <c r="C56" s="97"/>
      <c r="D56" s="98"/>
      <c r="E56" s="261" t="s">
        <v>751</v>
      </c>
      <c r="F56" s="261"/>
      <c r="G56" s="261"/>
      <c r="H56" s="261"/>
      <c r="J56" s="44"/>
      <c r="K56" s="44"/>
      <c r="L56" s="44"/>
      <c r="M56" s="44"/>
      <c r="N56" s="44">
        <f t="shared" si="1"/>
        <v>0</v>
      </c>
      <c r="O56" s="44"/>
      <c r="P56" s="44"/>
      <c r="Q56" s="44"/>
      <c r="R56" s="44"/>
    </row>
    <row r="57" spans="1:18" s="7" customFormat="1" ht="12.75" hidden="1" customHeight="1" x14ac:dyDescent="0.2">
      <c r="A57" s="31" t="s">
        <v>150</v>
      </c>
      <c r="B57" s="97"/>
      <c r="C57" s="97"/>
      <c r="D57" s="98"/>
      <c r="E57" s="261" t="s">
        <v>752</v>
      </c>
      <c r="F57" s="261"/>
      <c r="G57" s="261"/>
      <c r="H57" s="261"/>
      <c r="J57" s="44"/>
      <c r="K57" s="44"/>
      <c r="L57" s="44"/>
      <c r="M57" s="44"/>
      <c r="N57" s="44">
        <f t="shared" si="1"/>
        <v>0</v>
      </c>
      <c r="O57" s="44"/>
      <c r="P57" s="44"/>
      <c r="Q57" s="44"/>
      <c r="R57" s="44"/>
    </row>
    <row r="58" spans="1:18" s="7" customFormat="1" ht="15" customHeight="1" x14ac:dyDescent="0.2">
      <c r="A58" s="31" t="s">
        <v>43</v>
      </c>
      <c r="B58" s="97"/>
      <c r="C58" s="97"/>
      <c r="D58" s="98"/>
      <c r="E58" s="261" t="s">
        <v>335</v>
      </c>
      <c r="F58" s="261"/>
      <c r="G58" s="261"/>
      <c r="H58" s="261"/>
      <c r="J58" s="44"/>
      <c r="K58" s="44"/>
      <c r="L58" s="44"/>
      <c r="M58" s="44"/>
      <c r="N58" s="44">
        <f t="shared" si="1"/>
        <v>144000</v>
      </c>
      <c r="O58" s="44"/>
      <c r="P58" s="44">
        <v>144000</v>
      </c>
      <c r="Q58" s="44"/>
      <c r="R58" s="44">
        <v>240000</v>
      </c>
    </row>
    <row r="59" spans="1:18" s="7" customFormat="1" ht="12.75" hidden="1" customHeight="1" x14ac:dyDescent="0.2">
      <c r="A59" s="31" t="s">
        <v>151</v>
      </c>
      <c r="B59" s="97"/>
      <c r="C59" s="97"/>
      <c r="D59" s="98"/>
      <c r="E59" s="30">
        <v>5</v>
      </c>
      <c r="F59" s="125" t="s">
        <v>12</v>
      </c>
      <c r="G59" s="30" t="s">
        <v>28</v>
      </c>
      <c r="H59" s="30" t="s">
        <v>101</v>
      </c>
      <c r="J59" s="44"/>
      <c r="K59" s="44"/>
      <c r="L59" s="44"/>
      <c r="M59" s="44"/>
      <c r="N59" s="44">
        <f t="shared" si="1"/>
        <v>0</v>
      </c>
      <c r="O59" s="44"/>
      <c r="P59" s="44"/>
      <c r="Q59" s="44"/>
      <c r="R59" s="44"/>
    </row>
    <row r="60" spans="1:18" s="7" customFormat="1" ht="12.75" hidden="1" customHeight="1" x14ac:dyDescent="0.2">
      <c r="A60" s="31" t="s">
        <v>152</v>
      </c>
      <c r="B60" s="97"/>
      <c r="C60" s="97"/>
      <c r="D60" s="98"/>
      <c r="E60" s="30">
        <v>5</v>
      </c>
      <c r="F60" s="125" t="s">
        <v>12</v>
      </c>
      <c r="G60" s="30" t="s">
        <v>28</v>
      </c>
      <c r="H60" s="30" t="s">
        <v>145</v>
      </c>
      <c r="J60" s="44"/>
      <c r="K60" s="44"/>
      <c r="L60" s="44"/>
      <c r="M60" s="44"/>
      <c r="N60" s="44">
        <f t="shared" si="1"/>
        <v>0</v>
      </c>
      <c r="O60" s="44"/>
      <c r="P60" s="44"/>
      <c r="Q60" s="44"/>
      <c r="R60" s="44"/>
    </row>
    <row r="61" spans="1:18" s="7" customFormat="1" ht="12.75" hidden="1" customHeight="1" x14ac:dyDescent="0.2">
      <c r="A61" s="31" t="s">
        <v>45</v>
      </c>
      <c r="B61" s="97"/>
      <c r="C61" s="97"/>
      <c r="D61" s="98"/>
      <c r="E61" s="30">
        <v>5</v>
      </c>
      <c r="F61" s="125" t="s">
        <v>12</v>
      </c>
      <c r="G61" s="30" t="s">
        <v>28</v>
      </c>
      <c r="H61" s="30" t="s">
        <v>46</v>
      </c>
      <c r="J61" s="44"/>
      <c r="K61" s="44"/>
      <c r="L61" s="44"/>
      <c r="M61" s="44"/>
      <c r="N61" s="44">
        <f t="shared" si="1"/>
        <v>0</v>
      </c>
      <c r="O61" s="44"/>
      <c r="P61" s="44"/>
      <c r="Q61" s="44"/>
      <c r="R61" s="44"/>
    </row>
    <row r="62" spans="1:18" s="7" customFormat="1" ht="12.75" hidden="1" customHeight="1" x14ac:dyDescent="0.2">
      <c r="A62" s="31" t="s">
        <v>153</v>
      </c>
      <c r="B62" s="97"/>
      <c r="C62" s="97"/>
      <c r="E62" s="30">
        <v>5</v>
      </c>
      <c r="F62" s="125" t="s">
        <v>12</v>
      </c>
      <c r="G62" s="30" t="s">
        <v>28</v>
      </c>
      <c r="H62" s="30" t="s">
        <v>15</v>
      </c>
      <c r="J62" s="44"/>
      <c r="K62" s="44"/>
      <c r="L62" s="44"/>
      <c r="M62" s="44"/>
      <c r="N62" s="44">
        <f t="shared" si="1"/>
        <v>0</v>
      </c>
      <c r="O62" s="44"/>
      <c r="P62" s="44"/>
      <c r="Q62" s="44"/>
      <c r="R62" s="44"/>
    </row>
    <row r="63" spans="1:18" s="7" customFormat="1" ht="12.75" hidden="1" customHeight="1" x14ac:dyDescent="0.2">
      <c r="A63" s="31" t="s">
        <v>50</v>
      </c>
      <c r="B63" s="97"/>
      <c r="C63" s="97"/>
      <c r="D63" s="98"/>
      <c r="E63" s="30">
        <v>5</v>
      </c>
      <c r="F63" s="125" t="s">
        <v>12</v>
      </c>
      <c r="G63" s="30" t="s">
        <v>28</v>
      </c>
      <c r="H63" s="30" t="s">
        <v>24</v>
      </c>
      <c r="J63" s="44"/>
      <c r="K63" s="44"/>
      <c r="L63" s="44"/>
      <c r="M63" s="44"/>
      <c r="N63" s="44">
        <f t="shared" si="1"/>
        <v>0</v>
      </c>
      <c r="O63" s="44"/>
      <c r="P63" s="44"/>
      <c r="Q63" s="44"/>
      <c r="R63" s="44"/>
    </row>
    <row r="64" spans="1:18" s="7" customFormat="1" ht="15" customHeight="1" x14ac:dyDescent="0.2">
      <c r="A64" s="31" t="s">
        <v>47</v>
      </c>
      <c r="B64" s="97"/>
      <c r="C64" s="97"/>
      <c r="E64" s="261" t="s">
        <v>337</v>
      </c>
      <c r="F64" s="261"/>
      <c r="G64" s="261"/>
      <c r="H64" s="261"/>
      <c r="J64" s="44">
        <v>6172</v>
      </c>
      <c r="K64" s="44"/>
      <c r="L64" s="44"/>
      <c r="M64" s="44"/>
      <c r="N64" s="44">
        <f t="shared" si="1"/>
        <v>7700</v>
      </c>
      <c r="O64" s="44"/>
      <c r="P64" s="44">
        <v>7700</v>
      </c>
      <c r="Q64" s="44"/>
      <c r="R64" s="44">
        <v>7800</v>
      </c>
    </row>
    <row r="65" spans="1:18" s="7" customFormat="1" ht="12.75" hidden="1" customHeight="1" x14ac:dyDescent="0.2">
      <c r="A65" s="31" t="s">
        <v>49</v>
      </c>
      <c r="B65" s="97"/>
      <c r="C65" s="97"/>
      <c r="D65" s="98"/>
      <c r="E65" s="30">
        <v>5</v>
      </c>
      <c r="F65" s="125" t="s">
        <v>12</v>
      </c>
      <c r="G65" s="30" t="s">
        <v>33</v>
      </c>
      <c r="H65" s="30" t="s">
        <v>8</v>
      </c>
      <c r="J65" s="44"/>
      <c r="K65" s="44"/>
      <c r="L65" s="44"/>
      <c r="M65" s="44"/>
      <c r="N65" s="44">
        <f t="shared" si="1"/>
        <v>0</v>
      </c>
      <c r="O65" s="44"/>
      <c r="P65" s="44"/>
      <c r="Q65" s="44"/>
      <c r="R65" s="44"/>
    </row>
    <row r="66" spans="1:18" s="7" customFormat="1" ht="12.75" hidden="1" customHeight="1" x14ac:dyDescent="0.2">
      <c r="A66" s="31" t="s">
        <v>51</v>
      </c>
      <c r="B66" s="97"/>
      <c r="C66" s="97"/>
      <c r="D66" s="98"/>
      <c r="E66" s="30">
        <v>5</v>
      </c>
      <c r="F66" s="125" t="s">
        <v>12</v>
      </c>
      <c r="G66" s="30" t="s">
        <v>33</v>
      </c>
      <c r="H66" s="30" t="s">
        <v>10</v>
      </c>
      <c r="J66" s="44"/>
      <c r="K66" s="44"/>
      <c r="L66" s="44"/>
      <c r="M66" s="44"/>
      <c r="N66" s="44">
        <f t="shared" si="1"/>
        <v>0</v>
      </c>
      <c r="O66" s="44"/>
      <c r="P66" s="44"/>
      <c r="Q66" s="44"/>
      <c r="R66" s="44"/>
    </row>
    <row r="67" spans="1:18" s="7" customFormat="1" ht="12.75" hidden="1" customHeight="1" x14ac:dyDescent="0.2">
      <c r="A67" s="31" t="s">
        <v>47</v>
      </c>
      <c r="B67" s="97"/>
      <c r="C67" s="97"/>
      <c r="D67" s="98"/>
      <c r="E67" s="30">
        <v>5</v>
      </c>
      <c r="F67" s="125" t="s">
        <v>12</v>
      </c>
      <c r="G67" s="30" t="s">
        <v>28</v>
      </c>
      <c r="H67" s="122" t="s">
        <v>48</v>
      </c>
      <c r="J67" s="44"/>
      <c r="K67" s="44"/>
      <c r="L67" s="44"/>
      <c r="M67" s="44"/>
      <c r="N67" s="44">
        <f t="shared" si="1"/>
        <v>0</v>
      </c>
      <c r="O67" s="44"/>
      <c r="P67" s="44"/>
      <c r="Q67" s="44"/>
      <c r="R67" s="44"/>
    </row>
    <row r="68" spans="1:18" s="7" customFormat="1" ht="15" customHeight="1" x14ac:dyDescent="0.2">
      <c r="A68" s="31" t="s">
        <v>52</v>
      </c>
      <c r="B68" s="97"/>
      <c r="C68" s="97"/>
      <c r="E68" s="261" t="s">
        <v>338</v>
      </c>
      <c r="F68" s="261"/>
      <c r="G68" s="261"/>
      <c r="H68" s="261"/>
      <c r="J68" s="44"/>
      <c r="K68" s="44"/>
      <c r="L68" s="44"/>
      <c r="M68" s="44"/>
      <c r="N68" s="44"/>
      <c r="O68" s="44"/>
      <c r="P68" s="44"/>
      <c r="Q68" s="44"/>
      <c r="R68" s="44">
        <v>2000</v>
      </c>
    </row>
    <row r="69" spans="1:18" s="7" customFormat="1" ht="12.75" hidden="1" customHeight="1" x14ac:dyDescent="0.2">
      <c r="A69" s="31" t="s">
        <v>54</v>
      </c>
      <c r="B69" s="97"/>
      <c r="C69" s="97"/>
      <c r="E69" s="30">
        <v>5</v>
      </c>
      <c r="F69" s="125" t="s">
        <v>12</v>
      </c>
      <c r="G69" s="30" t="s">
        <v>53</v>
      </c>
      <c r="H69" s="30" t="s">
        <v>10</v>
      </c>
      <c r="J69" s="44"/>
      <c r="K69" s="44"/>
      <c r="L69" s="44"/>
      <c r="M69" s="44"/>
      <c r="N69" s="44">
        <f t="shared" si="1"/>
        <v>0</v>
      </c>
      <c r="O69" s="44"/>
      <c r="P69" s="44"/>
      <c r="Q69" s="44"/>
      <c r="R69" s="44"/>
    </row>
    <row r="70" spans="1:18" s="7" customFormat="1" ht="12.75" hidden="1" customHeight="1" x14ac:dyDescent="0.2">
      <c r="A70" s="31" t="s">
        <v>55</v>
      </c>
      <c r="B70" s="97"/>
      <c r="C70" s="97"/>
      <c r="E70" s="30">
        <v>5</v>
      </c>
      <c r="F70" s="125" t="s">
        <v>12</v>
      </c>
      <c r="G70" s="30" t="s">
        <v>53</v>
      </c>
      <c r="H70" s="30" t="s">
        <v>15</v>
      </c>
      <c r="J70" s="44"/>
      <c r="K70" s="44"/>
      <c r="L70" s="44"/>
      <c r="M70" s="44"/>
      <c r="N70" s="44">
        <f t="shared" si="1"/>
        <v>0</v>
      </c>
      <c r="O70" s="44"/>
      <c r="P70" s="44"/>
      <c r="Q70" s="44"/>
      <c r="R70" s="44"/>
    </row>
    <row r="71" spans="1:18" s="7" customFormat="1" ht="12.75" hidden="1" customHeight="1" x14ac:dyDescent="0.2">
      <c r="A71" s="31" t="s">
        <v>56</v>
      </c>
      <c r="B71" s="97"/>
      <c r="C71" s="97"/>
      <c r="E71" s="30">
        <v>5</v>
      </c>
      <c r="F71" s="125" t="s">
        <v>12</v>
      </c>
      <c r="G71" s="30" t="s">
        <v>53</v>
      </c>
      <c r="H71" s="30" t="s">
        <v>17</v>
      </c>
      <c r="J71" s="44"/>
      <c r="K71" s="44"/>
      <c r="L71" s="44"/>
      <c r="M71" s="44"/>
      <c r="N71" s="44">
        <f t="shared" si="1"/>
        <v>0</v>
      </c>
      <c r="O71" s="44"/>
      <c r="P71" s="44"/>
      <c r="Q71" s="44"/>
      <c r="R71" s="44"/>
    </row>
    <row r="72" spans="1:18" s="7" customFormat="1" ht="12.75" hidden="1" customHeight="1" x14ac:dyDescent="0.2">
      <c r="A72" s="31" t="s">
        <v>57</v>
      </c>
      <c r="B72" s="97"/>
      <c r="C72" s="97"/>
      <c r="E72" s="30">
        <v>5</v>
      </c>
      <c r="F72" s="30" t="s">
        <v>12</v>
      </c>
      <c r="G72" s="30" t="s">
        <v>58</v>
      </c>
      <c r="H72" s="30" t="s">
        <v>59</v>
      </c>
      <c r="J72" s="44"/>
      <c r="K72" s="44"/>
      <c r="L72" s="44"/>
      <c r="M72" s="44"/>
      <c r="N72" s="44">
        <f t="shared" si="1"/>
        <v>0</v>
      </c>
      <c r="O72" s="44"/>
      <c r="P72" s="44"/>
      <c r="Q72" s="44"/>
      <c r="R72" s="44"/>
    </row>
    <row r="73" spans="1:18" s="7" customFormat="1" ht="12.75" hidden="1" customHeight="1" x14ac:dyDescent="0.2">
      <c r="A73" s="31" t="s">
        <v>65</v>
      </c>
      <c r="B73" s="97"/>
      <c r="C73" s="97"/>
      <c r="E73" s="30">
        <v>5</v>
      </c>
      <c r="F73" s="125" t="s">
        <v>12</v>
      </c>
      <c r="G73" s="30" t="s">
        <v>66</v>
      </c>
      <c r="H73" s="30" t="s">
        <v>8</v>
      </c>
      <c r="J73" s="44"/>
      <c r="K73" s="44"/>
      <c r="L73" s="44"/>
      <c r="M73" s="44"/>
      <c r="N73" s="44">
        <f t="shared" si="1"/>
        <v>0</v>
      </c>
      <c r="O73" s="44"/>
      <c r="P73" s="44"/>
      <c r="Q73" s="44"/>
      <c r="R73" s="44"/>
    </row>
    <row r="74" spans="1:18" s="7" customFormat="1" ht="12.75" hidden="1" customHeight="1" x14ac:dyDescent="0.2">
      <c r="A74" s="31" t="s">
        <v>60</v>
      </c>
      <c r="B74" s="97"/>
      <c r="C74" s="97"/>
      <c r="E74" s="30">
        <v>5</v>
      </c>
      <c r="F74" s="125" t="s">
        <v>12</v>
      </c>
      <c r="G74" s="30" t="s">
        <v>58</v>
      </c>
      <c r="H74" s="30" t="s">
        <v>8</v>
      </c>
      <c r="J74" s="44"/>
      <c r="K74" s="44"/>
      <c r="L74" s="44"/>
      <c r="M74" s="44"/>
      <c r="N74" s="44">
        <f t="shared" si="1"/>
        <v>0</v>
      </c>
      <c r="O74" s="44"/>
      <c r="P74" s="44"/>
      <c r="Q74" s="44"/>
      <c r="R74" s="44"/>
    </row>
    <row r="75" spans="1:18" s="7" customFormat="1" ht="12.75" hidden="1" customHeight="1" x14ac:dyDescent="0.2">
      <c r="A75" s="31" t="s">
        <v>62</v>
      </c>
      <c r="B75" s="97"/>
      <c r="C75" s="97"/>
      <c r="E75" s="30">
        <v>5</v>
      </c>
      <c r="F75" s="125" t="s">
        <v>12</v>
      </c>
      <c r="G75" s="30" t="s">
        <v>58</v>
      </c>
      <c r="H75" s="30" t="s">
        <v>63</v>
      </c>
      <c r="J75" s="44"/>
      <c r="K75" s="44"/>
      <c r="L75" s="44"/>
      <c r="M75" s="44"/>
      <c r="N75" s="44">
        <f t="shared" si="1"/>
        <v>0</v>
      </c>
      <c r="O75" s="44"/>
      <c r="P75" s="44"/>
      <c r="Q75" s="44"/>
      <c r="R75" s="44"/>
    </row>
    <row r="76" spans="1:18" s="7" customFormat="1" ht="12.75" hidden="1" customHeight="1" x14ac:dyDescent="0.2">
      <c r="A76" s="31" t="s">
        <v>154</v>
      </c>
      <c r="B76" s="97"/>
      <c r="C76" s="97"/>
      <c r="E76" s="30">
        <v>5</v>
      </c>
      <c r="F76" s="125" t="s">
        <v>12</v>
      </c>
      <c r="G76" s="30" t="s">
        <v>58</v>
      </c>
      <c r="H76" s="30" t="s">
        <v>15</v>
      </c>
      <c r="J76" s="44"/>
      <c r="K76" s="44"/>
      <c r="L76" s="44"/>
      <c r="M76" s="44"/>
      <c r="N76" s="44">
        <f t="shared" si="1"/>
        <v>0</v>
      </c>
      <c r="O76" s="44"/>
      <c r="P76" s="44"/>
      <c r="Q76" s="44"/>
      <c r="R76" s="44"/>
    </row>
    <row r="77" spans="1:18" s="7" customFormat="1" ht="12.75" hidden="1" customHeight="1" x14ac:dyDescent="0.2">
      <c r="A77" s="31" t="s">
        <v>155</v>
      </c>
      <c r="B77" s="97"/>
      <c r="C77" s="97"/>
      <c r="E77" s="30">
        <v>5</v>
      </c>
      <c r="F77" s="30" t="s">
        <v>12</v>
      </c>
      <c r="G77" s="30" t="s">
        <v>58</v>
      </c>
      <c r="H77" s="30" t="s">
        <v>17</v>
      </c>
      <c r="J77" s="44"/>
      <c r="K77" s="44"/>
      <c r="L77" s="44"/>
      <c r="M77" s="44"/>
      <c r="N77" s="44">
        <f t="shared" si="1"/>
        <v>0</v>
      </c>
      <c r="O77" s="44"/>
      <c r="P77" s="44"/>
      <c r="Q77" s="44"/>
      <c r="R77" s="44"/>
    </row>
    <row r="78" spans="1:18" s="7" customFormat="1" ht="12.75" hidden="1" customHeight="1" x14ac:dyDescent="0.2">
      <c r="A78" s="31" t="s">
        <v>62</v>
      </c>
      <c r="B78" s="97"/>
      <c r="C78" s="97"/>
      <c r="E78" s="30">
        <v>5</v>
      </c>
      <c r="F78" s="125" t="s">
        <v>12</v>
      </c>
      <c r="G78" s="30" t="s">
        <v>58</v>
      </c>
      <c r="H78" s="30" t="s">
        <v>63</v>
      </c>
      <c r="J78" s="44"/>
      <c r="K78" s="44"/>
      <c r="L78" s="44"/>
      <c r="M78" s="44"/>
      <c r="N78" s="44">
        <f t="shared" si="1"/>
        <v>0</v>
      </c>
      <c r="O78" s="44"/>
      <c r="P78" s="44"/>
      <c r="Q78" s="44"/>
      <c r="R78" s="44"/>
    </row>
    <row r="79" spans="1:18" s="7" customFormat="1" ht="12.75" hidden="1" customHeight="1" x14ac:dyDescent="0.2">
      <c r="A79" s="31" t="s">
        <v>64</v>
      </c>
      <c r="B79" s="97"/>
      <c r="C79" s="97"/>
      <c r="E79" s="30">
        <v>5</v>
      </c>
      <c r="F79" s="125" t="s">
        <v>12</v>
      </c>
      <c r="G79" s="30" t="s">
        <v>58</v>
      </c>
      <c r="H79" s="30" t="s">
        <v>19</v>
      </c>
      <c r="J79" s="44"/>
      <c r="K79" s="44"/>
      <c r="L79" s="44"/>
      <c r="M79" s="44"/>
      <c r="N79" s="44">
        <f t="shared" si="1"/>
        <v>0</v>
      </c>
      <c r="O79" s="44"/>
      <c r="P79" s="44"/>
      <c r="Q79" s="44"/>
      <c r="R79" s="44"/>
    </row>
    <row r="80" spans="1:18" s="7" customFormat="1" ht="12.75" hidden="1" customHeight="1" x14ac:dyDescent="0.2">
      <c r="A80" s="31" t="s">
        <v>156</v>
      </c>
      <c r="B80" s="97"/>
      <c r="C80" s="97"/>
      <c r="E80" s="30">
        <v>5</v>
      </c>
      <c r="F80" s="125" t="s">
        <v>12</v>
      </c>
      <c r="G80" s="30" t="s">
        <v>92</v>
      </c>
      <c r="H80" s="30" t="s">
        <v>8</v>
      </c>
      <c r="J80" s="44"/>
      <c r="K80" s="44"/>
      <c r="L80" s="44"/>
      <c r="M80" s="44"/>
      <c r="N80" s="44">
        <f t="shared" si="1"/>
        <v>0</v>
      </c>
      <c r="O80" s="44"/>
      <c r="P80" s="44"/>
      <c r="Q80" s="44"/>
      <c r="R80" s="44"/>
    </row>
    <row r="81" spans="1:18" s="7" customFormat="1" ht="12.75" hidden="1" customHeight="1" x14ac:dyDescent="0.2">
      <c r="A81" s="31" t="s">
        <v>65</v>
      </c>
      <c r="B81" s="97"/>
      <c r="C81" s="97"/>
      <c r="E81" s="30">
        <v>5</v>
      </c>
      <c r="F81" s="125" t="s">
        <v>12</v>
      </c>
      <c r="G81" s="30" t="s">
        <v>66</v>
      </c>
      <c r="H81" s="30" t="s">
        <v>8</v>
      </c>
      <c r="J81" s="44"/>
      <c r="K81" s="44"/>
      <c r="L81" s="44"/>
      <c r="M81" s="44"/>
      <c r="N81" s="44">
        <f t="shared" si="1"/>
        <v>0</v>
      </c>
      <c r="O81" s="44"/>
      <c r="P81" s="44"/>
      <c r="Q81" s="44"/>
      <c r="R81" s="44"/>
    </row>
    <row r="82" spans="1:18" s="7" customFormat="1" ht="12.75" hidden="1" customHeight="1" x14ac:dyDescent="0.2">
      <c r="A82" s="31" t="s">
        <v>67</v>
      </c>
      <c r="B82" s="97"/>
      <c r="C82" s="97"/>
      <c r="E82" s="30">
        <v>5</v>
      </c>
      <c r="F82" s="125" t="s">
        <v>12</v>
      </c>
      <c r="G82" s="30" t="s">
        <v>66</v>
      </c>
      <c r="H82" s="30" t="s">
        <v>10</v>
      </c>
      <c r="J82" s="44"/>
      <c r="K82" s="44"/>
      <c r="L82" s="44"/>
      <c r="M82" s="44"/>
      <c r="N82" s="44">
        <f t="shared" si="1"/>
        <v>0</v>
      </c>
      <c r="O82" s="44"/>
      <c r="P82" s="44"/>
      <c r="Q82" s="44"/>
      <c r="R82" s="44"/>
    </row>
    <row r="83" spans="1:18" s="7" customFormat="1" ht="12.75" hidden="1" customHeight="1" x14ac:dyDescent="0.2">
      <c r="A83" s="31" t="s">
        <v>157</v>
      </c>
      <c r="B83" s="97"/>
      <c r="C83" s="97"/>
      <c r="E83" s="30">
        <v>5</v>
      </c>
      <c r="F83" s="125" t="s">
        <v>12</v>
      </c>
      <c r="G83" s="30" t="s">
        <v>69</v>
      </c>
      <c r="H83" s="30" t="s">
        <v>8</v>
      </c>
      <c r="J83" s="44"/>
      <c r="K83" s="44"/>
      <c r="L83" s="44"/>
      <c r="M83" s="44"/>
      <c r="N83" s="44">
        <f t="shared" si="1"/>
        <v>0</v>
      </c>
      <c r="O83" s="44"/>
      <c r="P83" s="44"/>
      <c r="Q83" s="44"/>
      <c r="R83" s="44"/>
    </row>
    <row r="84" spans="1:18" s="7" customFormat="1" ht="12.75" hidden="1" customHeight="1" x14ac:dyDescent="0.2">
      <c r="A84" s="31" t="s">
        <v>158</v>
      </c>
      <c r="B84" s="97"/>
      <c r="C84" s="97"/>
      <c r="E84" s="30">
        <v>5</v>
      </c>
      <c r="F84" s="125" t="s">
        <v>12</v>
      </c>
      <c r="G84" s="30" t="s">
        <v>69</v>
      </c>
      <c r="H84" s="30" t="s">
        <v>10</v>
      </c>
      <c r="J84" s="44"/>
      <c r="K84" s="44"/>
      <c r="L84" s="44"/>
      <c r="M84" s="44"/>
      <c r="N84" s="44">
        <f t="shared" si="1"/>
        <v>0</v>
      </c>
      <c r="O84" s="44"/>
      <c r="P84" s="44"/>
      <c r="Q84" s="44"/>
      <c r="R84" s="44"/>
    </row>
    <row r="85" spans="1:18" s="7" customFormat="1" ht="12.75" hidden="1" customHeight="1" x14ac:dyDescent="0.2">
      <c r="A85" s="31" t="s">
        <v>68</v>
      </c>
      <c r="B85" s="97"/>
      <c r="C85" s="97"/>
      <c r="E85" s="30">
        <v>5</v>
      </c>
      <c r="F85" s="125" t="s">
        <v>12</v>
      </c>
      <c r="G85" s="30" t="s">
        <v>69</v>
      </c>
      <c r="H85" s="30" t="s">
        <v>15</v>
      </c>
      <c r="J85" s="44"/>
      <c r="K85" s="44"/>
      <c r="L85" s="44"/>
      <c r="M85" s="44"/>
      <c r="N85" s="44">
        <f t="shared" si="1"/>
        <v>0</v>
      </c>
      <c r="O85" s="44"/>
      <c r="P85" s="44"/>
      <c r="Q85" s="44"/>
      <c r="R85" s="44"/>
    </row>
    <row r="86" spans="1:18" s="7" customFormat="1" ht="12.75" hidden="1" customHeight="1" x14ac:dyDescent="0.2">
      <c r="A86" s="31" t="s">
        <v>159</v>
      </c>
      <c r="B86" s="97"/>
      <c r="C86" s="97"/>
      <c r="E86" s="30">
        <v>5</v>
      </c>
      <c r="F86" s="125" t="s">
        <v>12</v>
      </c>
      <c r="G86" s="30" t="s">
        <v>162</v>
      </c>
      <c r="H86" s="30" t="s">
        <v>8</v>
      </c>
      <c r="J86" s="44"/>
      <c r="K86" s="44"/>
      <c r="L86" s="44"/>
      <c r="M86" s="44"/>
      <c r="N86" s="44">
        <f t="shared" si="1"/>
        <v>0</v>
      </c>
      <c r="O86" s="44"/>
      <c r="P86" s="44"/>
      <c r="Q86" s="44"/>
      <c r="R86" s="44"/>
    </row>
    <row r="87" spans="1:18" s="7" customFormat="1" ht="12.75" hidden="1" customHeight="1" x14ac:dyDescent="0.2">
      <c r="A87" s="31" t="s">
        <v>160</v>
      </c>
      <c r="B87" s="97"/>
      <c r="C87" s="97"/>
      <c r="E87" s="30">
        <v>5</v>
      </c>
      <c r="F87" s="125" t="s">
        <v>12</v>
      </c>
      <c r="G87" s="30" t="s">
        <v>162</v>
      </c>
      <c r="H87" s="122" t="s">
        <v>48</v>
      </c>
      <c r="J87" s="44"/>
      <c r="K87" s="44"/>
      <c r="L87" s="44"/>
      <c r="M87" s="44"/>
      <c r="N87" s="44">
        <f t="shared" si="1"/>
        <v>0</v>
      </c>
      <c r="O87" s="44"/>
      <c r="P87" s="44"/>
      <c r="Q87" s="44"/>
      <c r="R87" s="44"/>
    </row>
    <row r="88" spans="1:18" s="7" customFormat="1" ht="12.75" hidden="1" customHeight="1" x14ac:dyDescent="0.2">
      <c r="A88" s="31" t="s">
        <v>70</v>
      </c>
      <c r="B88" s="97"/>
      <c r="C88" s="97"/>
      <c r="E88" s="30">
        <v>5</v>
      </c>
      <c r="F88" s="125" t="s">
        <v>12</v>
      </c>
      <c r="G88" s="30" t="s">
        <v>162</v>
      </c>
      <c r="H88" s="30" t="s">
        <v>10</v>
      </c>
      <c r="J88" s="44"/>
      <c r="K88" s="44"/>
      <c r="L88" s="44"/>
      <c r="M88" s="44"/>
      <c r="N88" s="44">
        <f t="shared" si="1"/>
        <v>0</v>
      </c>
      <c r="O88" s="44"/>
      <c r="P88" s="44"/>
      <c r="Q88" s="44"/>
      <c r="R88" s="44"/>
    </row>
    <row r="89" spans="1:18" s="7" customFormat="1" ht="12.75" hidden="1" customHeight="1" x14ac:dyDescent="0.2">
      <c r="A89" s="31" t="s">
        <v>161</v>
      </c>
      <c r="B89" s="97"/>
      <c r="C89" s="97"/>
      <c r="E89" s="30">
        <v>5</v>
      </c>
      <c r="F89" s="125" t="s">
        <v>12</v>
      </c>
      <c r="G89" s="30" t="s">
        <v>162</v>
      </c>
      <c r="H89" s="30" t="s">
        <v>15</v>
      </c>
      <c r="J89" s="44"/>
      <c r="K89" s="44"/>
      <c r="L89" s="44"/>
      <c r="M89" s="44"/>
      <c r="N89" s="44">
        <f t="shared" si="1"/>
        <v>0</v>
      </c>
      <c r="O89" s="44"/>
      <c r="P89" s="44"/>
      <c r="Q89" s="44"/>
      <c r="R89" s="44"/>
    </row>
    <row r="90" spans="1:18" s="7" customFormat="1" ht="12.75" hidden="1" customHeight="1" x14ac:dyDescent="0.2">
      <c r="A90" s="31" t="s">
        <v>71</v>
      </c>
      <c r="B90" s="97"/>
      <c r="C90" s="97"/>
      <c r="E90" s="30">
        <v>5</v>
      </c>
      <c r="F90" s="125" t="s">
        <v>12</v>
      </c>
      <c r="G90" s="30" t="s">
        <v>69</v>
      </c>
      <c r="H90" s="30" t="s">
        <v>48</v>
      </c>
      <c r="J90" s="44"/>
      <c r="K90" s="44"/>
      <c r="L90" s="44"/>
      <c r="M90" s="44"/>
      <c r="N90" s="44">
        <f t="shared" si="1"/>
        <v>0</v>
      </c>
      <c r="O90" s="44"/>
      <c r="P90" s="44"/>
      <c r="Q90" s="44"/>
      <c r="R90" s="44"/>
    </row>
    <row r="91" spans="1:18" s="7" customFormat="1" ht="12.75" hidden="1" customHeight="1" x14ac:dyDescent="0.2">
      <c r="A91" s="31" t="s">
        <v>163</v>
      </c>
      <c r="B91" s="97"/>
      <c r="C91" s="97"/>
      <c r="E91" s="30">
        <v>5</v>
      </c>
      <c r="F91" s="125" t="s">
        <v>12</v>
      </c>
      <c r="G91" s="30" t="s">
        <v>73</v>
      </c>
      <c r="H91" s="30" t="s">
        <v>10</v>
      </c>
      <c r="J91" s="44"/>
      <c r="K91" s="44"/>
      <c r="L91" s="44"/>
      <c r="M91" s="44"/>
      <c r="N91" s="44">
        <f t="shared" si="1"/>
        <v>0</v>
      </c>
      <c r="O91" s="44"/>
      <c r="P91" s="44"/>
      <c r="Q91" s="44"/>
      <c r="R91" s="44"/>
    </row>
    <row r="92" spans="1:18" s="7" customFormat="1" ht="12.75" hidden="1" customHeight="1" x14ac:dyDescent="0.2">
      <c r="A92" s="31" t="s">
        <v>164</v>
      </c>
      <c r="B92" s="97"/>
      <c r="C92" s="97"/>
      <c r="E92" s="30">
        <v>5</v>
      </c>
      <c r="F92" s="125" t="s">
        <v>12</v>
      </c>
      <c r="G92" s="30" t="s">
        <v>73</v>
      </c>
      <c r="H92" s="30" t="s">
        <v>15</v>
      </c>
      <c r="J92" s="44"/>
      <c r="K92" s="44"/>
      <c r="L92" s="44"/>
      <c r="M92" s="44"/>
      <c r="N92" s="44">
        <f t="shared" si="1"/>
        <v>0</v>
      </c>
      <c r="O92" s="44"/>
      <c r="P92" s="44"/>
      <c r="Q92" s="44"/>
      <c r="R92" s="44"/>
    </row>
    <row r="93" spans="1:18" s="7" customFormat="1" ht="12.75" hidden="1" customHeight="1" x14ac:dyDescent="0.2">
      <c r="A93" s="31" t="s">
        <v>165</v>
      </c>
      <c r="B93" s="97"/>
      <c r="C93" s="97"/>
      <c r="E93" s="30">
        <v>5</v>
      </c>
      <c r="F93" s="125" t="s">
        <v>12</v>
      </c>
      <c r="G93" s="30" t="s">
        <v>73</v>
      </c>
      <c r="H93" s="30" t="s">
        <v>17</v>
      </c>
      <c r="J93" s="44"/>
      <c r="K93" s="44"/>
      <c r="L93" s="44"/>
      <c r="M93" s="44"/>
      <c r="N93" s="44">
        <f t="shared" si="1"/>
        <v>0</v>
      </c>
      <c r="O93" s="44"/>
      <c r="P93" s="44"/>
      <c r="Q93" s="44"/>
      <c r="R93" s="44"/>
    </row>
    <row r="94" spans="1:18" s="7" customFormat="1" ht="12.75" hidden="1" customHeight="1" x14ac:dyDescent="0.2">
      <c r="A94" s="31" t="s">
        <v>166</v>
      </c>
      <c r="B94" s="97"/>
      <c r="C94" s="97"/>
      <c r="E94" s="30">
        <v>5</v>
      </c>
      <c r="F94" s="125" t="s">
        <v>12</v>
      </c>
      <c r="G94" s="30" t="s">
        <v>73</v>
      </c>
      <c r="H94" s="30" t="s">
        <v>8</v>
      </c>
      <c r="J94" s="44"/>
      <c r="K94" s="44"/>
      <c r="L94" s="44"/>
      <c r="M94" s="44"/>
      <c r="N94" s="44">
        <f t="shared" si="1"/>
        <v>0</v>
      </c>
      <c r="O94" s="44"/>
      <c r="P94" s="44"/>
      <c r="Q94" s="44"/>
      <c r="R94" s="44"/>
    </row>
    <row r="95" spans="1:18" s="7" customFormat="1" ht="12.75" hidden="1" customHeight="1" x14ac:dyDescent="0.2">
      <c r="A95" s="31" t="s">
        <v>167</v>
      </c>
      <c r="B95" s="97"/>
      <c r="C95" s="97"/>
      <c r="E95" s="30">
        <v>5</v>
      </c>
      <c r="F95" s="125" t="s">
        <v>12</v>
      </c>
      <c r="G95" s="30" t="s">
        <v>73</v>
      </c>
      <c r="H95" s="30" t="s">
        <v>44</v>
      </c>
      <c r="J95" s="44"/>
      <c r="K95" s="44"/>
      <c r="L95" s="44"/>
      <c r="M95" s="44"/>
      <c r="N95" s="44">
        <f t="shared" si="1"/>
        <v>0</v>
      </c>
      <c r="O95" s="44"/>
      <c r="P95" s="44"/>
      <c r="Q95" s="44"/>
      <c r="R95" s="44"/>
    </row>
    <row r="96" spans="1:18" s="7" customFormat="1" ht="12.75" hidden="1" customHeight="1" x14ac:dyDescent="0.2">
      <c r="A96" s="31" t="s">
        <v>72</v>
      </c>
      <c r="B96" s="97"/>
      <c r="C96" s="97"/>
      <c r="E96" s="30">
        <v>5</v>
      </c>
      <c r="F96" s="125" t="s">
        <v>12</v>
      </c>
      <c r="G96" s="30" t="s">
        <v>73</v>
      </c>
      <c r="H96" s="30" t="s">
        <v>63</v>
      </c>
      <c r="J96" s="44"/>
      <c r="K96" s="44"/>
      <c r="L96" s="44"/>
      <c r="M96" s="44"/>
      <c r="N96" s="44">
        <f t="shared" si="1"/>
        <v>0</v>
      </c>
      <c r="O96" s="44"/>
      <c r="P96" s="44"/>
      <c r="Q96" s="44"/>
      <c r="R96" s="44"/>
    </row>
    <row r="97" spans="1:18" s="7" customFormat="1" ht="12.75" hidden="1" customHeight="1" x14ac:dyDescent="0.2">
      <c r="A97" s="31" t="s">
        <v>74</v>
      </c>
      <c r="B97" s="97"/>
      <c r="C97" s="97"/>
      <c r="E97" s="30">
        <v>5</v>
      </c>
      <c r="F97" s="125" t="s">
        <v>12</v>
      </c>
      <c r="G97" s="30" t="s">
        <v>73</v>
      </c>
      <c r="H97" s="30" t="s">
        <v>19</v>
      </c>
      <c r="J97" s="44"/>
      <c r="K97" s="44"/>
      <c r="L97" s="44"/>
      <c r="M97" s="44"/>
      <c r="N97" s="44">
        <f t="shared" si="1"/>
        <v>0</v>
      </c>
      <c r="O97" s="44"/>
      <c r="P97" s="44"/>
      <c r="Q97" s="44"/>
      <c r="R97" s="44"/>
    </row>
    <row r="98" spans="1:18" s="7" customFormat="1" ht="12.75" hidden="1" customHeight="1" x14ac:dyDescent="0.2">
      <c r="A98" s="31" t="s">
        <v>75</v>
      </c>
      <c r="B98" s="97"/>
      <c r="C98" s="97"/>
      <c r="E98" s="30">
        <v>5</v>
      </c>
      <c r="F98" s="125" t="s">
        <v>12</v>
      </c>
      <c r="G98" s="30" t="s">
        <v>73</v>
      </c>
      <c r="H98" s="30" t="s">
        <v>59</v>
      </c>
      <c r="J98" s="44"/>
      <c r="K98" s="44"/>
      <c r="L98" s="44"/>
      <c r="M98" s="44"/>
      <c r="N98" s="44">
        <f t="shared" si="1"/>
        <v>0</v>
      </c>
      <c r="O98" s="44"/>
      <c r="P98" s="44"/>
      <c r="Q98" s="44"/>
      <c r="R98" s="44"/>
    </row>
    <row r="99" spans="1:18" s="7" customFormat="1" ht="12.75" hidden="1" customHeight="1" x14ac:dyDescent="0.2">
      <c r="A99" s="31" t="s">
        <v>76</v>
      </c>
      <c r="B99" s="97"/>
      <c r="C99" s="97"/>
      <c r="E99" s="30">
        <v>5</v>
      </c>
      <c r="F99" s="125" t="s">
        <v>12</v>
      </c>
      <c r="G99" s="30" t="s">
        <v>73</v>
      </c>
      <c r="H99" s="30" t="s">
        <v>48</v>
      </c>
      <c r="J99" s="44"/>
      <c r="K99" s="44"/>
      <c r="L99" s="44"/>
      <c r="M99" s="44"/>
      <c r="N99" s="44">
        <f t="shared" si="1"/>
        <v>0</v>
      </c>
      <c r="O99" s="44"/>
      <c r="P99" s="44"/>
      <c r="Q99" s="44"/>
      <c r="R99" s="44"/>
    </row>
    <row r="100" spans="1:18" s="7" customFormat="1" ht="12.75" hidden="1" customHeight="1" x14ac:dyDescent="0.2">
      <c r="A100" s="31" t="s">
        <v>164</v>
      </c>
      <c r="B100" s="97"/>
      <c r="C100" s="97"/>
      <c r="E100" s="30">
        <v>5</v>
      </c>
      <c r="F100" s="125" t="s">
        <v>12</v>
      </c>
      <c r="G100" s="30" t="s">
        <v>73</v>
      </c>
      <c r="H100" s="30" t="s">
        <v>15</v>
      </c>
      <c r="J100" s="44"/>
      <c r="K100" s="44"/>
      <c r="L100" s="44"/>
      <c r="M100" s="44"/>
      <c r="N100" s="44">
        <f t="shared" si="1"/>
        <v>0</v>
      </c>
      <c r="O100" s="44"/>
      <c r="P100" s="44"/>
      <c r="Q100" s="44"/>
      <c r="R100" s="44"/>
    </row>
    <row r="101" spans="1:18" s="7" customFormat="1" ht="12.75" hidden="1" customHeight="1" x14ac:dyDescent="0.2">
      <c r="A101" s="31" t="s">
        <v>77</v>
      </c>
      <c r="B101" s="97"/>
      <c r="C101" s="97"/>
      <c r="E101" s="30">
        <v>5</v>
      </c>
      <c r="F101" s="125" t="s">
        <v>12</v>
      </c>
      <c r="G101" s="30" t="s">
        <v>78</v>
      </c>
      <c r="H101" s="30" t="s">
        <v>10</v>
      </c>
      <c r="J101" s="44"/>
      <c r="K101" s="44"/>
      <c r="L101" s="44"/>
      <c r="M101" s="44"/>
      <c r="N101" s="44">
        <f t="shared" si="1"/>
        <v>0</v>
      </c>
      <c r="O101" s="44"/>
      <c r="P101" s="44"/>
      <c r="Q101" s="44"/>
      <c r="R101" s="44"/>
    </row>
    <row r="102" spans="1:18" s="7" customFormat="1" ht="12.75" hidden="1" customHeight="1" x14ac:dyDescent="0.2">
      <c r="A102" s="31" t="s">
        <v>79</v>
      </c>
      <c r="B102" s="97"/>
      <c r="C102" s="97"/>
      <c r="E102" s="30">
        <v>5</v>
      </c>
      <c r="F102" s="125" t="s">
        <v>12</v>
      </c>
      <c r="G102" s="30" t="s">
        <v>78</v>
      </c>
      <c r="H102" s="30" t="s">
        <v>15</v>
      </c>
      <c r="J102" s="44"/>
      <c r="K102" s="44"/>
      <c r="L102" s="44"/>
      <c r="M102" s="44"/>
      <c r="N102" s="44">
        <f t="shared" si="1"/>
        <v>0</v>
      </c>
      <c r="O102" s="44"/>
      <c r="P102" s="44"/>
      <c r="Q102" s="44"/>
      <c r="R102" s="44"/>
    </row>
    <row r="103" spans="1:18" s="7" customFormat="1" ht="12.75" hidden="1" customHeight="1" x14ac:dyDescent="0.2">
      <c r="A103" s="31" t="s">
        <v>168</v>
      </c>
      <c r="B103" s="97"/>
      <c r="C103" s="97"/>
      <c r="E103" s="30">
        <v>5</v>
      </c>
      <c r="F103" s="125" t="s">
        <v>12</v>
      </c>
      <c r="G103" s="30" t="s">
        <v>78</v>
      </c>
      <c r="H103" s="125" t="s">
        <v>59</v>
      </c>
      <c r="J103" s="44"/>
      <c r="K103" s="44"/>
      <c r="L103" s="44"/>
      <c r="M103" s="44"/>
      <c r="N103" s="44">
        <f t="shared" si="1"/>
        <v>0</v>
      </c>
      <c r="O103" s="44"/>
      <c r="P103" s="44"/>
      <c r="Q103" s="44"/>
      <c r="R103" s="44"/>
    </row>
    <row r="104" spans="1:18" s="7" customFormat="1" ht="12.75" hidden="1" customHeight="1" x14ac:dyDescent="0.2">
      <c r="A104" s="31" t="s">
        <v>169</v>
      </c>
      <c r="B104" s="97"/>
      <c r="C104" s="97"/>
      <c r="E104" s="30">
        <v>5</v>
      </c>
      <c r="F104" s="125" t="s">
        <v>12</v>
      </c>
      <c r="G104" s="30" t="s">
        <v>78</v>
      </c>
      <c r="H104" s="125" t="s">
        <v>19</v>
      </c>
      <c r="J104" s="44"/>
      <c r="K104" s="44"/>
      <c r="L104" s="44"/>
      <c r="M104" s="44"/>
      <c r="N104" s="44">
        <f t="shared" si="1"/>
        <v>0</v>
      </c>
      <c r="O104" s="44"/>
      <c r="P104" s="44"/>
      <c r="Q104" s="44"/>
      <c r="R104" s="44"/>
    </row>
    <row r="105" spans="1:18" s="7" customFormat="1" ht="12.75" hidden="1" customHeight="1" x14ac:dyDescent="0.2">
      <c r="A105" s="31" t="s">
        <v>170</v>
      </c>
      <c r="B105" s="97"/>
      <c r="C105" s="97"/>
      <c r="E105" s="30">
        <v>5</v>
      </c>
      <c r="F105" s="125" t="s">
        <v>12</v>
      </c>
      <c r="G105" s="30" t="s">
        <v>78</v>
      </c>
      <c r="H105" s="125" t="s">
        <v>81</v>
      </c>
      <c r="J105" s="44"/>
      <c r="K105" s="44"/>
      <c r="L105" s="44"/>
      <c r="M105" s="44"/>
      <c r="N105" s="44">
        <f t="shared" si="1"/>
        <v>0</v>
      </c>
      <c r="O105" s="44"/>
      <c r="P105" s="44"/>
      <c r="Q105" s="44"/>
      <c r="R105" s="44"/>
    </row>
    <row r="106" spans="1:18" s="7" customFormat="1" ht="12.75" hidden="1" customHeight="1" x14ac:dyDescent="0.2">
      <c r="A106" s="31" t="s">
        <v>80</v>
      </c>
      <c r="B106" s="97"/>
      <c r="C106" s="97"/>
      <c r="E106" s="30">
        <v>5</v>
      </c>
      <c r="F106" s="125" t="s">
        <v>12</v>
      </c>
      <c r="G106" s="30" t="s">
        <v>58</v>
      </c>
      <c r="H106" s="125" t="s">
        <v>81</v>
      </c>
      <c r="J106" s="44"/>
      <c r="K106" s="44"/>
      <c r="L106" s="44"/>
      <c r="M106" s="44"/>
      <c r="N106" s="44">
        <f t="shared" si="1"/>
        <v>0</v>
      </c>
      <c r="O106" s="44"/>
      <c r="P106" s="44"/>
      <c r="Q106" s="44"/>
      <c r="R106" s="44"/>
    </row>
    <row r="107" spans="1:18" s="7" customFormat="1" ht="12.75" hidden="1" customHeight="1" x14ac:dyDescent="0.2">
      <c r="A107" s="31" t="s">
        <v>82</v>
      </c>
      <c r="B107" s="97"/>
      <c r="C107" s="97"/>
      <c r="E107" s="30">
        <v>5</v>
      </c>
      <c r="F107" s="125" t="s">
        <v>12</v>
      </c>
      <c r="G107" s="30" t="s">
        <v>83</v>
      </c>
      <c r="H107" s="125" t="s">
        <v>8</v>
      </c>
      <c r="J107" s="44"/>
      <c r="K107" s="44"/>
      <c r="L107" s="44"/>
      <c r="M107" s="44"/>
      <c r="N107" s="44">
        <f t="shared" si="1"/>
        <v>0</v>
      </c>
      <c r="O107" s="44"/>
      <c r="P107" s="44"/>
      <c r="Q107" s="44"/>
      <c r="R107" s="44"/>
    </row>
    <row r="108" spans="1:18" s="7" customFormat="1" ht="12.75" hidden="1" customHeight="1" x14ac:dyDescent="0.2">
      <c r="A108" s="31" t="s">
        <v>84</v>
      </c>
      <c r="B108" s="97"/>
      <c r="C108" s="97"/>
      <c r="E108" s="30">
        <v>5</v>
      </c>
      <c r="F108" s="125" t="s">
        <v>12</v>
      </c>
      <c r="G108" s="30" t="s">
        <v>83</v>
      </c>
      <c r="H108" s="125" t="s">
        <v>10</v>
      </c>
      <c r="J108" s="44"/>
      <c r="K108" s="44"/>
      <c r="L108" s="44"/>
      <c r="M108" s="44"/>
      <c r="N108" s="44">
        <f t="shared" si="1"/>
        <v>0</v>
      </c>
      <c r="O108" s="44"/>
      <c r="P108" s="44"/>
      <c r="Q108" s="44"/>
      <c r="R108" s="44"/>
    </row>
    <row r="109" spans="1:18" s="7" customFormat="1" ht="12.75" hidden="1" customHeight="1" x14ac:dyDescent="0.2">
      <c r="A109" s="31" t="s">
        <v>85</v>
      </c>
      <c r="B109" s="97"/>
      <c r="C109" s="97"/>
      <c r="E109" s="30">
        <v>5</v>
      </c>
      <c r="F109" s="125" t="s">
        <v>12</v>
      </c>
      <c r="G109" s="30" t="s">
        <v>83</v>
      </c>
      <c r="H109" s="125" t="s">
        <v>15</v>
      </c>
      <c r="J109" s="44"/>
      <c r="K109" s="44"/>
      <c r="L109" s="44"/>
      <c r="M109" s="44"/>
      <c r="N109" s="44">
        <f t="shared" si="1"/>
        <v>0</v>
      </c>
      <c r="O109" s="44"/>
      <c r="P109" s="44"/>
      <c r="Q109" s="44"/>
      <c r="R109" s="44"/>
    </row>
    <row r="110" spans="1:18" s="7" customFormat="1" ht="12.75" hidden="1" customHeight="1" x14ac:dyDescent="0.2">
      <c r="A110" s="31" t="s">
        <v>171</v>
      </c>
      <c r="B110" s="97"/>
      <c r="C110" s="97"/>
      <c r="E110" s="30">
        <v>5</v>
      </c>
      <c r="F110" s="125" t="s">
        <v>12</v>
      </c>
      <c r="G110" s="30" t="s">
        <v>173</v>
      </c>
      <c r="H110" s="125" t="s">
        <v>8</v>
      </c>
      <c r="J110" s="44"/>
      <c r="K110" s="44"/>
      <c r="L110" s="44"/>
      <c r="M110" s="44"/>
      <c r="N110" s="44">
        <f t="shared" si="1"/>
        <v>0</v>
      </c>
      <c r="O110" s="44"/>
      <c r="P110" s="44"/>
      <c r="Q110" s="44"/>
      <c r="R110" s="44"/>
    </row>
    <row r="111" spans="1:18" s="7" customFormat="1" ht="12.75" hidden="1" customHeight="1" x14ac:dyDescent="0.2">
      <c r="A111" s="31" t="s">
        <v>172</v>
      </c>
      <c r="B111" s="97"/>
      <c r="C111" s="97"/>
      <c r="E111" s="30">
        <v>5</v>
      </c>
      <c r="F111" s="125" t="s">
        <v>12</v>
      </c>
      <c r="G111" s="30" t="s">
        <v>173</v>
      </c>
      <c r="H111" s="125" t="s">
        <v>10</v>
      </c>
      <c r="J111" s="44"/>
      <c r="K111" s="44"/>
      <c r="L111" s="44"/>
      <c r="M111" s="44"/>
      <c r="N111" s="44">
        <f t="shared" ref="N111:N114" si="2">P111-L111</f>
        <v>0</v>
      </c>
      <c r="O111" s="44"/>
      <c r="P111" s="44"/>
      <c r="Q111" s="44"/>
      <c r="R111" s="44"/>
    </row>
    <row r="112" spans="1:18" s="7" customFormat="1" ht="12.75" hidden="1" customHeight="1" x14ac:dyDescent="0.2">
      <c r="A112" s="31" t="s">
        <v>86</v>
      </c>
      <c r="B112" s="97"/>
      <c r="C112" s="97"/>
      <c r="E112" s="30">
        <v>5</v>
      </c>
      <c r="F112" s="125" t="s">
        <v>12</v>
      </c>
      <c r="G112" s="30" t="s">
        <v>173</v>
      </c>
      <c r="H112" s="125" t="s">
        <v>15</v>
      </c>
      <c r="J112" s="44"/>
      <c r="K112" s="44"/>
      <c r="L112" s="44"/>
      <c r="M112" s="44"/>
      <c r="N112" s="44">
        <f t="shared" si="2"/>
        <v>0</v>
      </c>
      <c r="O112" s="44"/>
      <c r="P112" s="44"/>
      <c r="Q112" s="44"/>
      <c r="R112" s="44"/>
    </row>
    <row r="113" spans="1:20" s="7" customFormat="1" ht="15" hidden="1" customHeight="1" x14ac:dyDescent="0.2">
      <c r="A113" s="31" t="s">
        <v>61</v>
      </c>
      <c r="B113" s="97"/>
      <c r="C113" s="97"/>
      <c r="E113" s="261" t="s">
        <v>354</v>
      </c>
      <c r="F113" s="261"/>
      <c r="G113" s="261"/>
      <c r="H113" s="261"/>
      <c r="J113" s="44"/>
      <c r="K113" s="44"/>
      <c r="L113" s="44"/>
      <c r="M113" s="44"/>
      <c r="N113" s="44">
        <f t="shared" si="2"/>
        <v>0</v>
      </c>
      <c r="O113" s="44"/>
      <c r="P113" s="44"/>
      <c r="Q113" s="44"/>
      <c r="R113" s="44"/>
    </row>
    <row r="114" spans="1:20" s="7" customFormat="1" ht="15" customHeight="1" x14ac:dyDescent="0.2">
      <c r="A114" s="31" t="s">
        <v>245</v>
      </c>
      <c r="B114" s="97"/>
      <c r="C114" s="97"/>
      <c r="E114" s="261" t="s">
        <v>360</v>
      </c>
      <c r="F114" s="261"/>
      <c r="G114" s="261"/>
      <c r="H114" s="261"/>
      <c r="J114" s="44"/>
      <c r="K114" s="44"/>
      <c r="L114" s="44"/>
      <c r="M114" s="44"/>
      <c r="N114" s="44">
        <f t="shared" si="2"/>
        <v>50000</v>
      </c>
      <c r="O114" s="44"/>
      <c r="P114" s="44">
        <v>50000</v>
      </c>
      <c r="Q114" s="44"/>
      <c r="R114" s="44">
        <v>60000</v>
      </c>
    </row>
    <row r="115" spans="1:20" s="7" customFormat="1" ht="18" customHeight="1" x14ac:dyDescent="0.2">
      <c r="A115" s="266" t="s">
        <v>190</v>
      </c>
      <c r="B115" s="266"/>
      <c r="C115" s="266"/>
      <c r="J115" s="136">
        <f>SUM(J47:J114)</f>
        <v>83697</v>
      </c>
      <c r="K115" s="137"/>
      <c r="L115" s="136">
        <f>SUM(L47:L114)</f>
        <v>50835</v>
      </c>
      <c r="M115" s="34"/>
      <c r="N115" s="136">
        <f>SUM(N47:N114)</f>
        <v>259565</v>
      </c>
      <c r="O115" s="34"/>
      <c r="P115" s="136">
        <f>SUM(P47:P114)</f>
        <v>310400</v>
      </c>
      <c r="Q115" s="34"/>
      <c r="R115" s="136">
        <f>SUM(R47:R114)</f>
        <v>438745</v>
      </c>
    </row>
    <row r="116" spans="1:20" s="7" customFormat="1" ht="15" hidden="1" customHeight="1" x14ac:dyDescent="0.2"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20" s="7" customFormat="1" ht="12.75" hidden="1" customHeight="1" x14ac:dyDescent="0.2">
      <c r="A117" s="62" t="s">
        <v>189</v>
      </c>
      <c r="B117" s="11"/>
      <c r="C117" s="11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20" s="7" customFormat="1" ht="12.75" hidden="1" customHeight="1" x14ac:dyDescent="0.2">
      <c r="A118" s="11" t="s">
        <v>88</v>
      </c>
      <c r="B118" s="22"/>
      <c r="C118" s="22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20" s="7" customFormat="1" ht="12.75" hidden="1" customHeight="1" x14ac:dyDescent="0.2">
      <c r="A119" s="64" t="s">
        <v>89</v>
      </c>
      <c r="B119" s="9"/>
      <c r="C119" s="9"/>
      <c r="E119" s="98">
        <v>1</v>
      </c>
      <c r="F119" s="99" t="s">
        <v>12</v>
      </c>
      <c r="G119" s="98" t="s">
        <v>53</v>
      </c>
      <c r="H119" s="100" t="s">
        <v>10</v>
      </c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20" s="7" customFormat="1" ht="12.75" hidden="1" customHeight="1" x14ac:dyDescent="0.2">
      <c r="A120" s="75" t="s">
        <v>91</v>
      </c>
      <c r="B120" s="97"/>
      <c r="C120" s="97"/>
      <c r="E120" s="98">
        <v>1</v>
      </c>
      <c r="F120" s="99" t="s">
        <v>92</v>
      </c>
      <c r="G120" s="98" t="s">
        <v>7</v>
      </c>
      <c r="H120" s="98" t="s">
        <v>8</v>
      </c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20" s="7" customFormat="1" ht="12.75" hidden="1" customHeight="1" x14ac:dyDescent="0.2">
      <c r="A121" s="75" t="s">
        <v>93</v>
      </c>
      <c r="B121" s="97"/>
      <c r="C121" s="97"/>
      <c r="E121" s="98">
        <v>1</v>
      </c>
      <c r="F121" s="99" t="s">
        <v>92</v>
      </c>
      <c r="G121" s="98" t="s">
        <v>33</v>
      </c>
      <c r="H121" s="98" t="s">
        <v>8</v>
      </c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20" s="7" customFormat="1" ht="12.75" hidden="1" customHeight="1" x14ac:dyDescent="0.2">
      <c r="A122" s="75" t="s">
        <v>94</v>
      </c>
      <c r="B122" s="102"/>
      <c r="C122" s="102"/>
      <c r="E122" s="98">
        <v>1</v>
      </c>
      <c r="F122" s="99" t="s">
        <v>92</v>
      </c>
      <c r="G122" s="98" t="s">
        <v>33</v>
      </c>
      <c r="H122" s="98" t="s">
        <v>48</v>
      </c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20" s="7" customFormat="1" ht="12.75" hidden="1" customHeight="1" x14ac:dyDescent="0.2">
      <c r="A123" s="75" t="s">
        <v>95</v>
      </c>
      <c r="B123" s="102"/>
      <c r="C123" s="102"/>
      <c r="D123" s="99"/>
      <c r="E123" s="98">
        <v>1</v>
      </c>
      <c r="F123" s="99" t="s">
        <v>92</v>
      </c>
      <c r="G123" s="98" t="s">
        <v>53</v>
      </c>
      <c r="H123" s="98" t="s">
        <v>10</v>
      </c>
      <c r="J123" s="44"/>
      <c r="K123" s="44"/>
      <c r="L123" s="44"/>
      <c r="M123" s="44"/>
      <c r="N123" s="44"/>
      <c r="O123" s="44"/>
      <c r="P123" s="44"/>
      <c r="Q123" s="44"/>
      <c r="R123" s="44"/>
    </row>
    <row r="124" spans="1:20" s="7" customFormat="1" ht="12.75" hidden="1" customHeight="1" x14ac:dyDescent="0.2">
      <c r="A124" s="75" t="s">
        <v>96</v>
      </c>
      <c r="B124" s="97"/>
      <c r="C124" s="97"/>
      <c r="E124" s="98">
        <v>1</v>
      </c>
      <c r="F124" s="99" t="s">
        <v>92</v>
      </c>
      <c r="G124" s="98" t="s">
        <v>92</v>
      </c>
      <c r="H124" s="98" t="s">
        <v>8</v>
      </c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1:20" s="7" customFormat="1" ht="12.75" hidden="1" customHeight="1" x14ac:dyDescent="0.2">
      <c r="A125" s="75" t="s">
        <v>97</v>
      </c>
      <c r="B125" s="102"/>
      <c r="C125" s="102"/>
      <c r="E125" s="98">
        <v>1</v>
      </c>
      <c r="F125" s="99" t="s">
        <v>92</v>
      </c>
      <c r="G125" s="98" t="s">
        <v>53</v>
      </c>
      <c r="H125" s="98" t="s">
        <v>15</v>
      </c>
      <c r="J125" s="44"/>
      <c r="K125" s="44"/>
      <c r="L125" s="44"/>
      <c r="M125" s="44"/>
      <c r="N125" s="44"/>
      <c r="O125" s="44"/>
      <c r="P125" s="44"/>
      <c r="Q125" s="44"/>
      <c r="R125" s="44"/>
    </row>
    <row r="126" spans="1:20" s="7" customFormat="1" ht="12.75" hidden="1" customHeight="1" x14ac:dyDescent="0.2">
      <c r="A126" s="75" t="s">
        <v>98</v>
      </c>
      <c r="B126" s="102"/>
      <c r="C126" s="102"/>
      <c r="D126" s="99"/>
      <c r="E126" s="260" t="s">
        <v>635</v>
      </c>
      <c r="F126" s="260"/>
      <c r="G126" s="260"/>
      <c r="H126" s="260"/>
      <c r="J126" s="44"/>
      <c r="K126" s="44"/>
      <c r="L126" s="44"/>
      <c r="M126" s="44"/>
      <c r="N126" s="44">
        <f>P126-L126</f>
        <v>0</v>
      </c>
      <c r="O126" s="44"/>
      <c r="P126" s="44"/>
      <c r="Q126" s="44"/>
      <c r="R126" s="44"/>
      <c r="T126" s="7">
        <v>24475</v>
      </c>
    </row>
    <row r="127" spans="1:20" s="7" customFormat="1" ht="12.75" hidden="1" customHeight="1" x14ac:dyDescent="0.2">
      <c r="A127" s="75" t="s">
        <v>99</v>
      </c>
      <c r="B127" s="97"/>
      <c r="C127" s="97"/>
      <c r="E127" s="98">
        <v>1</v>
      </c>
      <c r="F127" s="99" t="s">
        <v>92</v>
      </c>
      <c r="G127" s="98" t="s">
        <v>53</v>
      </c>
      <c r="H127" s="98" t="s">
        <v>19</v>
      </c>
      <c r="J127" s="44"/>
      <c r="K127" s="44"/>
      <c r="L127" s="44"/>
      <c r="M127" s="44"/>
      <c r="N127" s="44"/>
      <c r="O127" s="44"/>
      <c r="P127" s="44"/>
      <c r="Q127" s="44"/>
      <c r="R127" s="44"/>
    </row>
    <row r="128" spans="1:20" s="7" customFormat="1" ht="12.75" hidden="1" customHeight="1" x14ac:dyDescent="0.2">
      <c r="A128" s="75" t="s">
        <v>174</v>
      </c>
      <c r="B128" s="97"/>
      <c r="C128" s="97"/>
      <c r="E128" s="98">
        <v>1</v>
      </c>
      <c r="F128" s="99" t="s">
        <v>92</v>
      </c>
      <c r="G128" s="98" t="s">
        <v>53</v>
      </c>
      <c r="H128" s="98" t="s">
        <v>81</v>
      </c>
      <c r="J128" s="44"/>
      <c r="K128" s="44"/>
      <c r="L128" s="44"/>
      <c r="M128" s="44"/>
      <c r="N128" s="44"/>
      <c r="O128" s="44"/>
      <c r="P128" s="44"/>
      <c r="Q128" s="44"/>
      <c r="R128" s="44"/>
    </row>
    <row r="129" spans="1:20" s="7" customFormat="1" ht="12.75" hidden="1" customHeight="1" x14ac:dyDescent="0.2">
      <c r="A129" s="75" t="s">
        <v>175</v>
      </c>
      <c r="B129" s="97"/>
      <c r="C129" s="97"/>
      <c r="E129" s="98">
        <v>1</v>
      </c>
      <c r="F129" s="99" t="s">
        <v>92</v>
      </c>
      <c r="G129" s="98" t="s">
        <v>53</v>
      </c>
      <c r="H129" s="98" t="s">
        <v>44</v>
      </c>
      <c r="J129" s="44"/>
      <c r="K129" s="44"/>
      <c r="L129" s="44"/>
      <c r="M129" s="44"/>
      <c r="N129" s="44"/>
      <c r="O129" s="44"/>
      <c r="P129" s="44"/>
      <c r="Q129" s="44"/>
      <c r="R129" s="44"/>
    </row>
    <row r="130" spans="1:20" s="7" customFormat="1" ht="12.75" hidden="1" customHeight="1" x14ac:dyDescent="0.2">
      <c r="A130" s="75" t="s">
        <v>176</v>
      </c>
      <c r="B130" s="97"/>
      <c r="C130" s="97"/>
      <c r="E130" s="98">
        <v>1</v>
      </c>
      <c r="F130" s="99" t="s">
        <v>92</v>
      </c>
      <c r="G130" s="98" t="s">
        <v>53</v>
      </c>
      <c r="H130" s="98" t="s">
        <v>145</v>
      </c>
      <c r="J130" s="44"/>
      <c r="K130" s="44"/>
      <c r="L130" s="44"/>
      <c r="M130" s="44"/>
      <c r="N130" s="44"/>
      <c r="O130" s="44"/>
      <c r="P130" s="44"/>
      <c r="Q130" s="44"/>
      <c r="R130" s="44"/>
    </row>
    <row r="131" spans="1:20" s="7" customFormat="1" ht="12.75" hidden="1" customHeight="1" x14ac:dyDescent="0.2">
      <c r="A131" s="75" t="s">
        <v>100</v>
      </c>
      <c r="B131" s="97"/>
      <c r="C131" s="97"/>
      <c r="E131" s="98">
        <v>1</v>
      </c>
      <c r="F131" s="99" t="s">
        <v>92</v>
      </c>
      <c r="G131" s="98" t="s">
        <v>53</v>
      </c>
      <c r="H131" s="98" t="s">
        <v>101</v>
      </c>
      <c r="J131" s="44"/>
      <c r="K131" s="44"/>
      <c r="L131" s="44"/>
      <c r="M131" s="44"/>
      <c r="N131" s="44"/>
      <c r="O131" s="44"/>
      <c r="P131" s="44"/>
      <c r="Q131" s="44"/>
      <c r="R131" s="44"/>
    </row>
    <row r="132" spans="1:20" s="7" customFormat="1" ht="12.75" hidden="1" customHeight="1" x14ac:dyDescent="0.2">
      <c r="A132" s="75" t="s">
        <v>102</v>
      </c>
      <c r="B132" s="97"/>
      <c r="C132" s="97"/>
      <c r="E132" s="98">
        <v>1</v>
      </c>
      <c r="F132" s="99" t="s">
        <v>92</v>
      </c>
      <c r="G132" s="98" t="s">
        <v>53</v>
      </c>
      <c r="H132" s="98" t="s">
        <v>24</v>
      </c>
      <c r="J132" s="44"/>
      <c r="K132" s="44"/>
      <c r="L132" s="44"/>
      <c r="M132" s="44"/>
      <c r="N132" s="44"/>
      <c r="O132" s="44"/>
      <c r="P132" s="44"/>
      <c r="Q132" s="44"/>
      <c r="R132" s="44"/>
    </row>
    <row r="133" spans="1:20" s="7" customFormat="1" ht="12.75" hidden="1" customHeight="1" x14ac:dyDescent="0.2">
      <c r="A133" s="75" t="s">
        <v>103</v>
      </c>
      <c r="B133" s="97"/>
      <c r="C133" s="97"/>
      <c r="E133" s="98">
        <v>1</v>
      </c>
      <c r="F133" s="99" t="s">
        <v>92</v>
      </c>
      <c r="G133" s="98" t="s">
        <v>53</v>
      </c>
      <c r="H133" s="98" t="s">
        <v>27</v>
      </c>
      <c r="J133" s="44"/>
      <c r="K133" s="44"/>
      <c r="L133" s="44"/>
      <c r="M133" s="44"/>
      <c r="N133" s="44"/>
      <c r="O133" s="44"/>
      <c r="P133" s="44"/>
      <c r="Q133" s="44"/>
      <c r="R133" s="44"/>
    </row>
    <row r="134" spans="1:20" s="7" customFormat="1" ht="12.75" hidden="1" customHeight="1" x14ac:dyDescent="0.2">
      <c r="A134" s="75" t="s">
        <v>104</v>
      </c>
      <c r="B134" s="97"/>
      <c r="C134" s="97"/>
      <c r="D134" s="99"/>
      <c r="E134" s="98">
        <v>1</v>
      </c>
      <c r="F134" s="99" t="s">
        <v>92</v>
      </c>
      <c r="G134" s="98" t="s">
        <v>53</v>
      </c>
      <c r="H134" s="100" t="s">
        <v>48</v>
      </c>
      <c r="J134" s="44"/>
      <c r="K134" s="44"/>
      <c r="L134" s="44"/>
      <c r="M134" s="44"/>
      <c r="N134" s="44"/>
      <c r="O134" s="44"/>
      <c r="P134" s="44"/>
      <c r="Q134" s="44"/>
      <c r="R134" s="44"/>
    </row>
    <row r="135" spans="1:20" s="7" customFormat="1" ht="12.75" hidden="1" customHeight="1" x14ac:dyDescent="0.2">
      <c r="A135" s="75" t="s">
        <v>105</v>
      </c>
      <c r="B135" s="97"/>
      <c r="C135" s="97"/>
      <c r="D135" s="99"/>
      <c r="E135" s="98">
        <v>1</v>
      </c>
      <c r="F135" s="99" t="s">
        <v>92</v>
      </c>
      <c r="G135" s="98" t="s">
        <v>66</v>
      </c>
      <c r="H135" s="98" t="s">
        <v>8</v>
      </c>
      <c r="J135" s="44"/>
      <c r="K135" s="44"/>
      <c r="L135" s="44"/>
      <c r="M135" s="44"/>
      <c r="N135" s="44"/>
      <c r="O135" s="44"/>
      <c r="P135" s="44"/>
      <c r="Q135" s="44"/>
      <c r="R135" s="44"/>
    </row>
    <row r="136" spans="1:20" s="7" customFormat="1" ht="12.75" hidden="1" customHeight="1" x14ac:dyDescent="0.2">
      <c r="A136" s="75" t="s">
        <v>106</v>
      </c>
      <c r="B136" s="97"/>
      <c r="C136" s="97"/>
      <c r="D136" s="99"/>
      <c r="E136" s="98">
        <v>1</v>
      </c>
      <c r="F136" s="99" t="s">
        <v>92</v>
      </c>
      <c r="G136" s="98" t="s">
        <v>58</v>
      </c>
      <c r="H136" s="100" t="s">
        <v>48</v>
      </c>
      <c r="J136" s="44"/>
      <c r="K136" s="44"/>
      <c r="L136" s="44"/>
      <c r="M136" s="44"/>
      <c r="N136" s="44"/>
      <c r="O136" s="44"/>
      <c r="P136" s="44"/>
      <c r="Q136" s="44"/>
      <c r="R136" s="44"/>
    </row>
    <row r="137" spans="1:20" s="7" customFormat="1" ht="12.75" hidden="1" customHeight="1" x14ac:dyDescent="0.2">
      <c r="A137" s="75" t="s">
        <v>177</v>
      </c>
      <c r="B137" s="97"/>
      <c r="C137" s="97"/>
      <c r="D137" s="99"/>
      <c r="E137" s="98">
        <v>1</v>
      </c>
      <c r="F137" s="99" t="s">
        <v>92</v>
      </c>
      <c r="G137" s="98" t="s">
        <v>28</v>
      </c>
      <c r="H137" s="98" t="s">
        <v>8</v>
      </c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1:20" s="7" customFormat="1" ht="12.75" hidden="1" customHeight="1" x14ac:dyDescent="0.2">
      <c r="A138" s="75" t="s">
        <v>178</v>
      </c>
      <c r="B138" s="97"/>
      <c r="C138" s="97"/>
      <c r="D138" s="99"/>
      <c r="E138" s="98">
        <v>1</v>
      </c>
      <c r="F138" s="99" t="s">
        <v>92</v>
      </c>
      <c r="G138" s="98" t="s">
        <v>28</v>
      </c>
      <c r="H138" s="98" t="s">
        <v>44</v>
      </c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1:20" s="25" customFormat="1" ht="18" hidden="1" customHeight="1" x14ac:dyDescent="0.2">
      <c r="A139" s="88" t="s">
        <v>107</v>
      </c>
      <c r="B139" s="24"/>
      <c r="C139" s="24"/>
      <c r="J139" s="20">
        <v>0</v>
      </c>
      <c r="K139" s="21"/>
      <c r="L139" s="20">
        <f>SUM(L118:L138)</f>
        <v>0</v>
      </c>
      <c r="M139" s="146"/>
      <c r="N139" s="20">
        <f>SUM(N118:N138)</f>
        <v>0</v>
      </c>
      <c r="O139" s="146"/>
      <c r="P139" s="20">
        <f>SUM(P118:P138)</f>
        <v>0</v>
      </c>
      <c r="Q139" s="146"/>
      <c r="R139" s="20">
        <f>SUM(R123:R136)</f>
        <v>0</v>
      </c>
      <c r="T139" s="25">
        <f>N141-T126</f>
        <v>8932607.6199999973</v>
      </c>
    </row>
    <row r="140" spans="1:20" s="7" customFormat="1" ht="6" customHeight="1" x14ac:dyDescent="0.2">
      <c r="J140" s="34"/>
      <c r="K140" s="34"/>
      <c r="L140" s="34"/>
      <c r="M140" s="34"/>
      <c r="N140" s="34"/>
      <c r="O140" s="34"/>
      <c r="P140" s="34"/>
      <c r="Q140" s="34"/>
      <c r="R140" s="34"/>
    </row>
    <row r="141" spans="1:20" s="7" customFormat="1" ht="18" customHeight="1" thickBot="1" x14ac:dyDescent="0.25">
      <c r="A141" s="26" t="s">
        <v>109</v>
      </c>
      <c r="B141" s="26"/>
      <c r="C141" s="26"/>
      <c r="J141" s="27">
        <f t="shared" ref="J141:R141" si="3">J139+J115+J44</f>
        <v>10956664.379999999</v>
      </c>
      <c r="K141" s="27">
        <f t="shared" si="3"/>
        <v>0</v>
      </c>
      <c r="L141" s="27">
        <f t="shared" si="3"/>
        <v>5438864.0800000001</v>
      </c>
      <c r="M141" s="27">
        <f t="shared" si="3"/>
        <v>0</v>
      </c>
      <c r="N141" s="27">
        <f t="shared" si="3"/>
        <v>8957082.6199999973</v>
      </c>
      <c r="O141" s="27">
        <f t="shared" si="3"/>
        <v>0</v>
      </c>
      <c r="P141" s="27">
        <f t="shared" si="3"/>
        <v>14395946.699999999</v>
      </c>
      <c r="Q141" s="27">
        <f t="shared" si="3"/>
        <v>0</v>
      </c>
      <c r="R141" s="27">
        <f t="shared" si="3"/>
        <v>15017025.870000001</v>
      </c>
    </row>
    <row r="142" spans="1:20" s="7" customFormat="1" ht="13.5" thickTop="1" x14ac:dyDescent="0.2">
      <c r="A142" s="29"/>
      <c r="B142" s="29"/>
      <c r="C142" s="29"/>
      <c r="D142" s="32"/>
      <c r="E142" s="29"/>
      <c r="F142" s="29"/>
      <c r="H142" s="33"/>
      <c r="I142" s="33"/>
      <c r="J142" s="33"/>
      <c r="K142" s="33"/>
      <c r="L142" s="33"/>
      <c r="M142" s="33"/>
    </row>
    <row r="143" spans="1:20" s="7" customFormat="1" x14ac:dyDescent="0.2"/>
    <row r="144" spans="1:20" s="7" customFormat="1" x14ac:dyDescent="0.2"/>
    <row r="145" spans="1:16" x14ac:dyDescent="0.2">
      <c r="A145" s="41"/>
      <c r="C145" s="142" t="s">
        <v>843</v>
      </c>
      <c r="D145" s="31"/>
      <c r="E145" s="30"/>
      <c r="G145" s="29"/>
      <c r="I145" s="29"/>
      <c r="M145" s="42"/>
      <c r="N145" s="263" t="s">
        <v>134</v>
      </c>
      <c r="O145" s="263"/>
      <c r="P145" s="263"/>
    </row>
    <row r="146" spans="1:16" x14ac:dyDescent="0.2">
      <c r="A146" s="41"/>
      <c r="C146" s="142"/>
      <c r="D146" s="31"/>
      <c r="E146" s="30"/>
      <c r="G146" s="29"/>
      <c r="I146" s="29"/>
      <c r="M146" s="42"/>
      <c r="N146" s="92"/>
      <c r="O146" s="92"/>
      <c r="P146" s="92"/>
    </row>
    <row r="147" spans="1:16" x14ac:dyDescent="0.2">
      <c r="A147" s="45"/>
      <c r="C147" s="142"/>
      <c r="D147" s="31"/>
      <c r="E147" s="46"/>
      <c r="G147" s="29"/>
      <c r="I147" s="29"/>
      <c r="M147" s="93"/>
      <c r="N147" s="34"/>
      <c r="O147" s="34"/>
      <c r="P147" s="46"/>
    </row>
    <row r="148" spans="1:16" x14ac:dyDescent="0.2">
      <c r="A148" s="47"/>
      <c r="C148" s="29"/>
      <c r="D148" s="29"/>
      <c r="E148" s="48"/>
      <c r="G148" s="29"/>
      <c r="I148" s="29"/>
      <c r="M148" s="29"/>
      <c r="P148" s="48"/>
    </row>
    <row r="149" spans="1:16" x14ac:dyDescent="0.2">
      <c r="A149" s="49"/>
      <c r="C149" s="143" t="s">
        <v>271</v>
      </c>
      <c r="D149" s="50"/>
      <c r="E149" s="51"/>
      <c r="G149" s="29"/>
      <c r="I149" s="29"/>
      <c r="M149" s="52"/>
      <c r="N149" s="264" t="s">
        <v>816</v>
      </c>
      <c r="O149" s="264"/>
      <c r="P149" s="264"/>
    </row>
    <row r="150" spans="1:16" x14ac:dyDescent="0.2">
      <c r="A150" s="47"/>
      <c r="C150" s="142" t="s">
        <v>254</v>
      </c>
      <c r="D150" s="29"/>
      <c r="E150" s="30"/>
      <c r="G150" s="29"/>
      <c r="I150" s="29"/>
      <c r="M150" s="31"/>
      <c r="N150" s="265" t="s">
        <v>138</v>
      </c>
      <c r="O150" s="265"/>
      <c r="P150" s="265"/>
    </row>
  </sheetData>
  <customSheetViews>
    <customSheetView guid="{1998FCB8-1FEB-4076-ACE6-A225EE4366B3}" showPageBreaks="1" printArea="1" hiddenRows="1" view="pageBreakPreview">
      <pane xSplit="1" ySplit="16" topLeftCell="B146" activePane="bottomRight" state="frozen"/>
      <selection pane="bottomRight" activeCell="N115" sqref="N115"/>
      <rowBreaks count="1" manualBreakCount="1">
        <brk id="6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D136" activePane="bottomRight" state="frozen"/>
      <selection pane="bottomRight" activeCell="R63" sqref="R63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24" activePane="bottomRight" state="frozen"/>
      <selection pane="bottomRight" activeCell="L139" sqref="L13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25" activePane="bottomRight" state="frozen"/>
      <selection pane="bottomRight" activeCell="R158" sqref="R15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25" activePane="bottomRight" state="frozen"/>
      <selection pane="bottomRight" activeCell="R149" sqref="R14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D136" activePane="bottomRight" state="frozen"/>
      <selection pane="bottomRight" activeCell="R63" sqref="R63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D136" activePane="bottomRight" state="frozen"/>
      <selection pane="bottomRight" activeCell="R63" sqref="R63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58" activePane="bottomRight" state="frozen"/>
      <selection pane="bottomRight" activeCell="L18" sqref="L18"/>
      <pageMargins left="0.75" right="0.5" top="1" bottom="1" header="0.75" footer="0.5"/>
      <printOptions horizontalCentered="1"/>
      <pageSetup paperSize="5" scale="90" orientation="landscape" horizontalDpi="4294967293" verticalDpi="300" r:id="rId8"/>
      <headerFooter alignWithMargins="0"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6" topLeftCell="B17" activePane="bottomRight" state="frozen"/>
      <selection pane="bottomRight" activeCell="J18" sqref="J18"/>
      <rowBreaks count="1" manualBreakCount="1">
        <brk id="6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9"/>
      <headerFooter alignWithMargins="0">
        <oddFooter>&amp;C&amp;"Arial Narrow,Regular"&amp;9Page &amp;P of &amp;N</oddFooter>
      </headerFooter>
    </customSheetView>
  </customSheetViews>
  <mergeCells count="43">
    <mergeCell ref="A3:S3"/>
    <mergeCell ref="A4:S4"/>
    <mergeCell ref="L11:P11"/>
    <mergeCell ref="P12:P14"/>
    <mergeCell ref="A13:C13"/>
    <mergeCell ref="E13:H13"/>
    <mergeCell ref="N145:P145"/>
    <mergeCell ref="N149:P149"/>
    <mergeCell ref="N150:P150"/>
    <mergeCell ref="A15:C15"/>
    <mergeCell ref="E15:H15"/>
    <mergeCell ref="A115:C115"/>
    <mergeCell ref="E18:H18"/>
    <mergeCell ref="E20:H20"/>
    <mergeCell ref="E21:H21"/>
    <mergeCell ref="E22:H22"/>
    <mergeCell ref="E23:H23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41:H41"/>
    <mergeCell ref="E42:H42"/>
    <mergeCell ref="E47:H47"/>
    <mergeCell ref="E51:H51"/>
    <mergeCell ref="E52:H52"/>
    <mergeCell ref="E53:H53"/>
    <mergeCell ref="E54:H54"/>
    <mergeCell ref="E55:H55"/>
    <mergeCell ref="E56:H56"/>
    <mergeCell ref="E57:H57"/>
    <mergeCell ref="E126:H126"/>
    <mergeCell ref="E58:H58"/>
    <mergeCell ref="E64:H64"/>
    <mergeCell ref="E68:H68"/>
    <mergeCell ref="E113:H113"/>
    <mergeCell ref="E114:H114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Footer>&amp;C&amp;"Arial Narrow,Regular"&amp;9Page &amp;P of &amp;N</oddFooter>
  </headerFooter>
  <rowBreaks count="1" manualBreakCount="1">
    <brk id="63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100"/>
  <sheetViews>
    <sheetView view="pageBreakPreview" zoomScaleNormal="85" zoomScaleSheetLayoutView="100" workbookViewId="0">
      <pane xSplit="1" ySplit="16" topLeftCell="B68" activePane="bottomRight" state="frozen"/>
      <selection pane="topRight" activeCell="B1" sqref="B1"/>
      <selection pane="bottomLeft" activeCell="A17" sqref="A17"/>
      <selection pane="bottomRight" activeCell="R32" sqref="R32"/>
    </sheetView>
  </sheetViews>
  <sheetFormatPr defaultColWidth="8.88671875" defaultRowHeight="12.75" x14ac:dyDescent="0.2"/>
  <cols>
    <col min="1" max="1" width="16.6640625" style="1" customWidth="1"/>
    <col min="2" max="2" width="1.21875" style="1" customWidth="1"/>
    <col min="3" max="3" width="26.6640625" style="1" customWidth="1"/>
    <col min="4" max="4" width="1" style="1" customWidth="1"/>
    <col min="5" max="7" width="2.88671875" style="1" customWidth="1"/>
    <col min="8" max="8" width="3.6640625" style="1" customWidth="1"/>
    <col min="9" max="9" width="0.88671875" style="1" customWidth="1"/>
    <col min="10" max="10" width="13.6640625" style="1" customWidth="1"/>
    <col min="11" max="11" width="0.88671875" style="1" customWidth="1"/>
    <col min="12" max="12" width="13.6640625" style="1" customWidth="1"/>
    <col min="13" max="13" width="0.88671875" style="1" customWidth="1"/>
    <col min="14" max="14" width="13.6640625" style="1" customWidth="1"/>
    <col min="15" max="15" width="0.88671875" style="1" customWidth="1"/>
    <col min="16" max="16" width="13.6640625" style="1" customWidth="1"/>
    <col min="17" max="17" width="0.88671875" style="1" customWidth="1"/>
    <col min="18" max="18" width="13.6640625" style="1" customWidth="1"/>
    <col min="19" max="20" width="8.88671875" style="1"/>
    <col min="21" max="21" width="12.21875" style="1" customWidth="1"/>
    <col min="22" max="16384" width="8.88671875" style="1"/>
  </cols>
  <sheetData>
    <row r="1" spans="1:19" ht="15" customHeight="1" x14ac:dyDescent="0.2">
      <c r="A1" s="190" t="s">
        <v>802</v>
      </c>
      <c r="R1" s="190" t="s">
        <v>803</v>
      </c>
    </row>
    <row r="2" spans="1:19" ht="15" customHeight="1" x14ac:dyDescent="0.2"/>
    <row r="3" spans="1:19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75" customHeight="1" x14ac:dyDescent="0.2">
      <c r="A4" s="268" t="s">
        <v>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1:19" ht="9" customHeight="1" x14ac:dyDescent="0.2"/>
    <row r="6" spans="1:19" ht="15" customHeight="1" x14ac:dyDescent="0.25">
      <c r="A6" s="2" t="s">
        <v>117</v>
      </c>
      <c r="B6" s="2" t="s">
        <v>112</v>
      </c>
      <c r="C6" s="66" t="s">
        <v>204</v>
      </c>
      <c r="H6" s="3"/>
      <c r="I6" s="3"/>
      <c r="R6" s="70">
        <v>1081</v>
      </c>
    </row>
    <row r="7" spans="1:19" ht="15" customHeight="1" x14ac:dyDescent="0.2">
      <c r="A7" s="5" t="s">
        <v>118</v>
      </c>
      <c r="B7" s="2" t="s">
        <v>112</v>
      </c>
      <c r="C7" s="5" t="s">
        <v>114</v>
      </c>
    </row>
    <row r="8" spans="1:19" ht="15" customHeight="1" x14ac:dyDescent="0.2">
      <c r="A8" s="5" t="s">
        <v>119</v>
      </c>
      <c r="B8" s="2" t="s">
        <v>112</v>
      </c>
      <c r="C8" s="5" t="s">
        <v>293</v>
      </c>
    </row>
    <row r="9" spans="1:19" ht="15" customHeight="1" x14ac:dyDescent="0.2">
      <c r="A9" s="6" t="s">
        <v>120</v>
      </c>
      <c r="B9" s="2" t="s">
        <v>112</v>
      </c>
      <c r="C9" s="6" t="s">
        <v>116</v>
      </c>
    </row>
    <row r="10" spans="1:19" ht="9" customHeight="1" x14ac:dyDescent="0.2">
      <c r="A10" s="6"/>
      <c r="B10" s="2"/>
      <c r="C10" s="6"/>
    </row>
    <row r="11" spans="1:19" ht="15" customHeight="1" x14ac:dyDescent="0.2">
      <c r="L11" s="271" t="s">
        <v>121</v>
      </c>
      <c r="M11" s="271"/>
      <c r="N11" s="271"/>
      <c r="O11" s="271"/>
      <c r="P11" s="271"/>
      <c r="Q11" s="79"/>
    </row>
    <row r="12" spans="1:19" ht="15" customHeight="1" x14ac:dyDescent="0.2">
      <c r="H12" s="8"/>
      <c r="I12" s="8"/>
      <c r="J12" s="8" t="s">
        <v>253</v>
      </c>
      <c r="K12" s="8"/>
      <c r="L12" s="57" t="s">
        <v>122</v>
      </c>
      <c r="M12" s="57"/>
      <c r="N12" s="57" t="s">
        <v>124</v>
      </c>
      <c r="O12" s="57"/>
      <c r="P12" s="273" t="s">
        <v>126</v>
      </c>
      <c r="Q12" s="40"/>
      <c r="R12" s="169" t="s">
        <v>131</v>
      </c>
    </row>
    <row r="13" spans="1:19" ht="15" customHeight="1" x14ac:dyDescent="0.2">
      <c r="A13" s="269" t="s">
        <v>185</v>
      </c>
      <c r="B13" s="269"/>
      <c r="C13" s="269"/>
      <c r="D13" s="9"/>
      <c r="E13" s="269" t="s">
        <v>111</v>
      </c>
      <c r="F13" s="269"/>
      <c r="G13" s="269"/>
      <c r="H13" s="269"/>
      <c r="I13" s="8"/>
      <c r="J13" s="76" t="str">
        <f>'1011'!J13</f>
        <v>2021</v>
      </c>
      <c r="K13" s="76"/>
      <c r="L13" s="76" t="str">
        <f>'1011'!L13</f>
        <v>2022</v>
      </c>
      <c r="M13" s="76"/>
      <c r="N13" s="76" t="str">
        <f>'1011'!N13</f>
        <v>2022</v>
      </c>
      <c r="O13" s="39"/>
      <c r="P13" s="274"/>
      <c r="Q13" s="40"/>
      <c r="R13" s="39">
        <f>'1011'!R13</f>
        <v>2023</v>
      </c>
    </row>
    <row r="14" spans="1:19" ht="15" customHeight="1" x14ac:dyDescent="0.2">
      <c r="A14" s="78"/>
      <c r="B14" s="78"/>
      <c r="C14" s="78"/>
      <c r="D14" s="9"/>
      <c r="E14" s="78"/>
      <c r="F14" s="78"/>
      <c r="G14" s="78"/>
      <c r="H14" s="78"/>
      <c r="I14" s="8"/>
      <c r="J14" s="39" t="s">
        <v>123</v>
      </c>
      <c r="K14" s="39"/>
      <c r="L14" s="39" t="s">
        <v>123</v>
      </c>
      <c r="M14" s="39"/>
      <c r="N14" s="39" t="s">
        <v>125</v>
      </c>
      <c r="O14" s="39"/>
      <c r="P14" s="274"/>
      <c r="Q14" s="40"/>
      <c r="R14" s="171" t="s">
        <v>2</v>
      </c>
    </row>
    <row r="15" spans="1:19" ht="15" customHeight="1" x14ac:dyDescent="0.2">
      <c r="A15" s="270" t="s">
        <v>3</v>
      </c>
      <c r="B15" s="270"/>
      <c r="C15" s="270"/>
      <c r="D15" s="7"/>
      <c r="E15" s="272" t="s">
        <v>4</v>
      </c>
      <c r="F15" s="272"/>
      <c r="G15" s="272"/>
      <c r="H15" s="272"/>
      <c r="J15" s="10" t="s">
        <v>5</v>
      </c>
      <c r="K15" s="56"/>
      <c r="L15" s="10" t="s">
        <v>127</v>
      </c>
      <c r="M15" s="56"/>
      <c r="N15" s="10" t="s">
        <v>128</v>
      </c>
      <c r="O15" s="56"/>
      <c r="P15" s="10" t="s">
        <v>129</v>
      </c>
      <c r="Q15" s="56"/>
      <c r="R15" s="10" t="s">
        <v>130</v>
      </c>
    </row>
    <row r="16" spans="1:19" ht="6" customHeight="1" x14ac:dyDescent="0.2">
      <c r="K16" s="7"/>
      <c r="M16" s="7"/>
      <c r="O16" s="7"/>
      <c r="Q16" s="7"/>
    </row>
    <row r="17" spans="1:20" s="7" customFormat="1" ht="18" customHeight="1" x14ac:dyDescent="0.2">
      <c r="A17" s="62" t="s">
        <v>186</v>
      </c>
      <c r="B17" s="12"/>
      <c r="C17" s="12"/>
      <c r="J17" s="13"/>
      <c r="K17" s="13"/>
    </row>
    <row r="18" spans="1:20" s="7" customFormat="1" ht="15" customHeight="1" x14ac:dyDescent="0.2">
      <c r="A18" s="31" t="s">
        <v>6</v>
      </c>
      <c r="B18" s="97"/>
      <c r="C18" s="97"/>
      <c r="D18" s="98"/>
      <c r="E18" s="261" t="s">
        <v>312</v>
      </c>
      <c r="F18" s="261"/>
      <c r="G18" s="261"/>
      <c r="H18" s="261"/>
      <c r="I18" s="98"/>
      <c r="J18" s="13">
        <v>12917310.300000001</v>
      </c>
      <c r="K18" s="13"/>
      <c r="L18" s="34">
        <v>6830727</v>
      </c>
      <c r="M18" s="34"/>
      <c r="N18" s="34">
        <f t="shared" ref="N18:N23" si="0">P18-L18</f>
        <v>10137912.550000001</v>
      </c>
      <c r="O18" s="34"/>
      <c r="P18" s="34">
        <v>16968639.550000001</v>
      </c>
      <c r="Q18" s="34"/>
      <c r="R18" s="34">
        <v>17665432.760000002</v>
      </c>
      <c r="T18" s="7" t="str">
        <f t="shared" ref="T18:T42" si="1">E18&amp;"-"&amp;F18&amp;"-"&amp;G18&amp;"-"&amp;H18</f>
        <v>5-01-01-010---</v>
      </c>
    </row>
    <row r="19" spans="1:20" s="7" customFormat="1" ht="14.25" hidden="1" customHeight="1" x14ac:dyDescent="0.2">
      <c r="A19" s="31" t="s">
        <v>9</v>
      </c>
      <c r="B19" s="116"/>
      <c r="C19" s="116"/>
      <c r="E19" s="30">
        <v>5</v>
      </c>
      <c r="F19" s="125" t="s">
        <v>7</v>
      </c>
      <c r="G19" s="30" t="s">
        <v>7</v>
      </c>
      <c r="H19" s="30" t="s">
        <v>10</v>
      </c>
      <c r="J19" s="35"/>
      <c r="K19" s="35"/>
      <c r="L19" s="34"/>
      <c r="M19" s="34"/>
      <c r="N19" s="34">
        <f t="shared" si="0"/>
        <v>0</v>
      </c>
      <c r="O19" s="34"/>
      <c r="P19" s="34"/>
      <c r="Q19" s="34"/>
      <c r="R19" s="34"/>
      <c r="T19" s="7" t="str">
        <f t="shared" si="1"/>
        <v>5-01-01-020</v>
      </c>
    </row>
    <row r="20" spans="1:20" s="7" customFormat="1" ht="15" customHeight="1" x14ac:dyDescent="0.2">
      <c r="A20" s="31" t="s">
        <v>11</v>
      </c>
      <c r="B20" s="97"/>
      <c r="C20" s="97"/>
      <c r="D20" s="98"/>
      <c r="E20" s="261" t="s">
        <v>313</v>
      </c>
      <c r="F20" s="261"/>
      <c r="G20" s="261"/>
      <c r="H20" s="261"/>
      <c r="J20" s="13">
        <v>857000</v>
      </c>
      <c r="K20" s="13"/>
      <c r="L20" s="34">
        <v>452000</v>
      </c>
      <c r="M20" s="34"/>
      <c r="N20" s="34">
        <f t="shared" si="0"/>
        <v>652000</v>
      </c>
      <c r="O20" s="34"/>
      <c r="P20" s="34">
        <v>1104000</v>
      </c>
      <c r="Q20" s="34"/>
      <c r="R20" s="34">
        <v>1104000</v>
      </c>
      <c r="T20" s="7" t="str">
        <f t="shared" si="1"/>
        <v>5-01-02-010---</v>
      </c>
    </row>
    <row r="21" spans="1:20" s="7" customFormat="1" ht="15" customHeight="1" x14ac:dyDescent="0.2">
      <c r="A21" s="31" t="s">
        <v>13</v>
      </c>
      <c r="B21" s="97"/>
      <c r="C21" s="97"/>
      <c r="D21" s="98"/>
      <c r="E21" s="261" t="s">
        <v>314</v>
      </c>
      <c r="F21" s="261"/>
      <c r="G21" s="261"/>
      <c r="H21" s="261"/>
      <c r="J21" s="13">
        <v>102000</v>
      </c>
      <c r="K21" s="13"/>
      <c r="L21" s="34">
        <v>42500</v>
      </c>
      <c r="M21" s="34"/>
      <c r="N21" s="34">
        <f t="shared" si="0"/>
        <v>59500</v>
      </c>
      <c r="O21" s="34"/>
      <c r="P21" s="34">
        <v>102000</v>
      </c>
      <c r="Q21" s="34"/>
      <c r="R21" s="34">
        <v>102000</v>
      </c>
      <c r="T21" s="7" t="str">
        <f t="shared" si="1"/>
        <v>5-01-02-020---</v>
      </c>
    </row>
    <row r="22" spans="1:20" s="7" customFormat="1" ht="15" customHeight="1" x14ac:dyDescent="0.2">
      <c r="A22" s="31" t="s">
        <v>14</v>
      </c>
      <c r="B22" s="97"/>
      <c r="C22" s="97"/>
      <c r="D22" s="98"/>
      <c r="E22" s="261" t="s">
        <v>315</v>
      </c>
      <c r="F22" s="261"/>
      <c r="G22" s="261"/>
      <c r="H22" s="261"/>
      <c r="J22" s="13">
        <v>102000</v>
      </c>
      <c r="K22" s="13"/>
      <c r="L22" s="34">
        <v>42500</v>
      </c>
      <c r="M22" s="34"/>
      <c r="N22" s="34">
        <f t="shared" si="0"/>
        <v>59500</v>
      </c>
      <c r="O22" s="34"/>
      <c r="P22" s="34">
        <v>102000</v>
      </c>
      <c r="Q22" s="34"/>
      <c r="R22" s="34">
        <v>102000</v>
      </c>
      <c r="T22" s="7" t="str">
        <f t="shared" si="1"/>
        <v>5-01-02-030---</v>
      </c>
    </row>
    <row r="23" spans="1:20" s="7" customFormat="1" ht="15" customHeight="1" x14ac:dyDescent="0.2">
      <c r="A23" s="31" t="s">
        <v>16</v>
      </c>
      <c r="B23" s="97"/>
      <c r="C23" s="97"/>
      <c r="D23" s="98"/>
      <c r="E23" s="261" t="s">
        <v>316</v>
      </c>
      <c r="F23" s="261"/>
      <c r="G23" s="261"/>
      <c r="H23" s="261"/>
      <c r="J23" s="13">
        <v>210000</v>
      </c>
      <c r="K23" s="13"/>
      <c r="L23" s="34">
        <v>216000</v>
      </c>
      <c r="M23" s="34"/>
      <c r="N23" s="34">
        <f t="shared" si="0"/>
        <v>60000</v>
      </c>
      <c r="O23" s="34"/>
      <c r="P23" s="34">
        <v>276000</v>
      </c>
      <c r="Q23" s="34"/>
      <c r="R23" s="34">
        <v>276000</v>
      </c>
      <c r="T23" s="7" t="str">
        <f t="shared" si="1"/>
        <v>5-01-02-040---</v>
      </c>
    </row>
    <row r="24" spans="1:20" s="7" customFormat="1" ht="14.25" hidden="1" customHeight="1" x14ac:dyDescent="0.2">
      <c r="A24" s="31" t="s">
        <v>140</v>
      </c>
      <c r="B24" s="97"/>
      <c r="C24" s="97"/>
      <c r="D24" s="98"/>
      <c r="E24" s="261" t="s">
        <v>490</v>
      </c>
      <c r="F24" s="261"/>
      <c r="G24" s="261"/>
      <c r="H24" s="261"/>
      <c r="J24" s="13"/>
      <c r="K24" s="13"/>
      <c r="L24" s="34"/>
      <c r="M24" s="34"/>
      <c r="N24" s="34"/>
      <c r="O24" s="34"/>
      <c r="P24" s="34"/>
      <c r="Q24" s="34"/>
      <c r="R24" s="34"/>
      <c r="T24" s="7" t="str">
        <f t="shared" si="1"/>
        <v>5-01-02-041---</v>
      </c>
    </row>
    <row r="25" spans="1:20" s="7" customFormat="1" ht="14.25" hidden="1" customHeight="1" x14ac:dyDescent="0.2">
      <c r="A25" s="31" t="s">
        <v>142</v>
      </c>
      <c r="B25" s="97"/>
      <c r="C25" s="97"/>
      <c r="E25" s="261" t="s">
        <v>491</v>
      </c>
      <c r="F25" s="261"/>
      <c r="G25" s="261"/>
      <c r="H25" s="261"/>
      <c r="J25" s="13"/>
      <c r="K25" s="13"/>
      <c r="L25" s="34"/>
      <c r="M25" s="34"/>
      <c r="N25" s="34"/>
      <c r="O25" s="34"/>
      <c r="P25" s="34"/>
      <c r="Q25" s="34"/>
      <c r="R25" s="34"/>
      <c r="T25" s="7" t="str">
        <f t="shared" si="1"/>
        <v>5-01-02-042---</v>
      </c>
    </row>
    <row r="26" spans="1:20" s="7" customFormat="1" ht="14.25" hidden="1" customHeight="1" x14ac:dyDescent="0.2">
      <c r="A26" s="31" t="s">
        <v>143</v>
      </c>
      <c r="B26" s="97"/>
      <c r="C26" s="97"/>
      <c r="D26" s="98"/>
      <c r="E26" s="261" t="s">
        <v>492</v>
      </c>
      <c r="F26" s="261"/>
      <c r="G26" s="261"/>
      <c r="H26" s="261"/>
      <c r="J26" s="13"/>
      <c r="K26" s="13"/>
      <c r="L26" s="34"/>
      <c r="M26" s="34"/>
      <c r="N26" s="34">
        <f t="shared" ref="N26:N38" si="2">P26-L26</f>
        <v>0</v>
      </c>
      <c r="O26" s="34"/>
      <c r="P26" s="34"/>
      <c r="Q26" s="34"/>
      <c r="R26" s="34"/>
      <c r="T26" s="7" t="str">
        <f t="shared" si="1"/>
        <v>5-01-02-043---</v>
      </c>
    </row>
    <row r="27" spans="1:20" s="7" customFormat="1" ht="14.25" hidden="1" customHeight="1" x14ac:dyDescent="0.2">
      <c r="A27" s="31" t="s">
        <v>18</v>
      </c>
      <c r="B27" s="97"/>
      <c r="C27" s="97"/>
      <c r="D27" s="98"/>
      <c r="E27" s="261" t="s">
        <v>493</v>
      </c>
      <c r="F27" s="261"/>
      <c r="G27" s="261"/>
      <c r="H27" s="261"/>
      <c r="J27" s="13"/>
      <c r="K27" s="13"/>
      <c r="L27" s="34"/>
      <c r="M27" s="34"/>
      <c r="N27" s="34">
        <f t="shared" si="2"/>
        <v>0</v>
      </c>
      <c r="O27" s="34"/>
      <c r="P27" s="34"/>
      <c r="Q27" s="34"/>
      <c r="R27" s="34"/>
      <c r="T27" s="7" t="str">
        <f t="shared" si="1"/>
        <v>5-01-02-044---</v>
      </c>
    </row>
    <row r="28" spans="1:20" s="7" customFormat="1" ht="14.25" hidden="1" customHeight="1" x14ac:dyDescent="0.2">
      <c r="A28" s="31" t="s">
        <v>21</v>
      </c>
      <c r="B28" s="97"/>
      <c r="C28" s="97"/>
      <c r="D28" s="98"/>
      <c r="E28" s="261" t="s">
        <v>494</v>
      </c>
      <c r="F28" s="261"/>
      <c r="G28" s="261"/>
      <c r="H28" s="261"/>
      <c r="J28" s="13"/>
      <c r="K28" s="13"/>
      <c r="L28" s="34"/>
      <c r="M28" s="34"/>
      <c r="N28" s="34">
        <f t="shared" si="2"/>
        <v>0</v>
      </c>
      <c r="O28" s="34"/>
      <c r="P28" s="34"/>
      <c r="Q28" s="34"/>
      <c r="R28" s="34"/>
      <c r="T28" s="7" t="str">
        <f t="shared" si="1"/>
        <v>5-01-02-045---</v>
      </c>
    </row>
    <row r="29" spans="1:20" s="7" customFormat="1" ht="15" hidden="1" customHeight="1" x14ac:dyDescent="0.2">
      <c r="A29" s="31" t="s">
        <v>22</v>
      </c>
      <c r="B29" s="97"/>
      <c r="C29" s="97"/>
      <c r="D29" s="98"/>
      <c r="E29" s="261" t="s">
        <v>318</v>
      </c>
      <c r="F29" s="261"/>
      <c r="G29" s="261"/>
      <c r="H29" s="261"/>
      <c r="J29" s="13">
        <v>0</v>
      </c>
      <c r="K29" s="13"/>
      <c r="L29" s="34"/>
      <c r="M29" s="34"/>
      <c r="N29" s="34"/>
      <c r="O29" s="34"/>
      <c r="P29" s="34"/>
      <c r="Q29" s="34"/>
      <c r="R29" s="34"/>
      <c r="T29" s="7" t="str">
        <f t="shared" si="1"/>
        <v>5-01-02-110---</v>
      </c>
    </row>
    <row r="30" spans="1:20" s="7" customFormat="1" ht="14.25" hidden="1" customHeight="1" x14ac:dyDescent="0.2">
      <c r="A30" s="31" t="s">
        <v>144</v>
      </c>
      <c r="B30" s="97"/>
      <c r="C30" s="97"/>
      <c r="D30" s="98"/>
      <c r="E30" s="261" t="s">
        <v>369</v>
      </c>
      <c r="F30" s="261"/>
      <c r="G30" s="261"/>
      <c r="H30" s="261"/>
      <c r="J30" s="34"/>
      <c r="K30" s="34"/>
      <c r="L30" s="34"/>
      <c r="M30" s="34"/>
      <c r="N30" s="34">
        <f t="shared" si="2"/>
        <v>0</v>
      </c>
      <c r="O30" s="34"/>
      <c r="P30" s="34"/>
      <c r="Q30" s="34"/>
      <c r="R30" s="34"/>
      <c r="T30" s="7" t="str">
        <f t="shared" si="1"/>
        <v>5-01-02-111---</v>
      </c>
    </row>
    <row r="31" spans="1:20" s="7" customFormat="1" ht="14.25" hidden="1" customHeight="1" x14ac:dyDescent="0.2">
      <c r="A31" s="31" t="s">
        <v>23</v>
      </c>
      <c r="B31" s="97"/>
      <c r="C31" s="97"/>
      <c r="D31" s="98"/>
      <c r="E31" s="261" t="s">
        <v>370</v>
      </c>
      <c r="F31" s="261"/>
      <c r="G31" s="261"/>
      <c r="H31" s="261"/>
      <c r="J31" s="34"/>
      <c r="K31" s="34"/>
      <c r="L31" s="34"/>
      <c r="M31" s="34"/>
      <c r="N31" s="34">
        <f t="shared" si="2"/>
        <v>0</v>
      </c>
      <c r="O31" s="34"/>
      <c r="P31" s="34"/>
      <c r="Q31" s="34"/>
      <c r="R31" s="34"/>
      <c r="T31" s="7" t="str">
        <f t="shared" si="1"/>
        <v>5-01-02-112---</v>
      </c>
    </row>
    <row r="32" spans="1:20" s="7" customFormat="1" ht="15" customHeight="1" x14ac:dyDescent="0.2">
      <c r="A32" s="31" t="s">
        <v>26</v>
      </c>
      <c r="B32" s="97"/>
      <c r="C32" s="97"/>
      <c r="D32" s="98"/>
      <c r="E32" s="261" t="s">
        <v>320</v>
      </c>
      <c r="F32" s="261"/>
      <c r="G32" s="261"/>
      <c r="H32" s="261"/>
      <c r="J32" s="34">
        <v>1093388</v>
      </c>
      <c r="K32" s="34"/>
      <c r="L32" s="34"/>
      <c r="M32" s="34"/>
      <c r="N32" s="34">
        <f>P32-L32</f>
        <v>1420700</v>
      </c>
      <c r="O32" s="34"/>
      <c r="P32" s="34">
        <v>1420700</v>
      </c>
      <c r="Q32" s="34"/>
      <c r="R32" s="34">
        <v>1474479</v>
      </c>
    </row>
    <row r="33" spans="1:20" s="7" customFormat="1" ht="15" customHeight="1" x14ac:dyDescent="0.2">
      <c r="A33" s="31" t="s">
        <v>25</v>
      </c>
      <c r="B33" s="97"/>
      <c r="C33" s="97"/>
      <c r="D33" s="98"/>
      <c r="E33" s="261" t="s">
        <v>321</v>
      </c>
      <c r="F33" s="261"/>
      <c r="G33" s="261"/>
      <c r="H33" s="261"/>
      <c r="J33" s="34">
        <v>180000</v>
      </c>
      <c r="K33" s="34"/>
      <c r="L33" s="34"/>
      <c r="M33" s="34"/>
      <c r="N33" s="34">
        <f t="shared" si="2"/>
        <v>230000</v>
      </c>
      <c r="O33" s="34"/>
      <c r="P33" s="34">
        <v>230000</v>
      </c>
      <c r="Q33" s="34"/>
      <c r="R33" s="34">
        <v>230000</v>
      </c>
      <c r="T33" s="7" t="str">
        <f t="shared" si="1"/>
        <v>5-01-02-150---</v>
      </c>
    </row>
    <row r="34" spans="1:20" s="7" customFormat="1" ht="15" customHeight="1" x14ac:dyDescent="0.2">
      <c r="A34" s="31" t="s">
        <v>139</v>
      </c>
      <c r="B34" s="97"/>
      <c r="C34" s="97"/>
      <c r="D34" s="98"/>
      <c r="E34" s="261" t="s">
        <v>322</v>
      </c>
      <c r="F34" s="261"/>
      <c r="G34" s="261"/>
      <c r="H34" s="261"/>
      <c r="J34" s="13">
        <v>1050483</v>
      </c>
      <c r="K34" s="13"/>
      <c r="L34" s="34">
        <v>1126228</v>
      </c>
      <c r="M34" s="34"/>
      <c r="N34" s="34">
        <f>P34-L34</f>
        <v>294472</v>
      </c>
      <c r="O34" s="34"/>
      <c r="P34" s="34">
        <v>1420700</v>
      </c>
      <c r="Q34" s="34"/>
      <c r="R34" s="34">
        <v>1474479</v>
      </c>
      <c r="T34" s="7" t="str">
        <f>E32&amp;"-"&amp;F32&amp;"-"&amp;G32&amp;"-"&amp;H32</f>
        <v>5-01-02-140---</v>
      </c>
    </row>
    <row r="35" spans="1:20" s="7" customFormat="1" ht="15" customHeight="1" x14ac:dyDescent="0.2">
      <c r="A35" s="31" t="s">
        <v>248</v>
      </c>
      <c r="B35" s="97"/>
      <c r="C35" s="97"/>
      <c r="D35" s="98"/>
      <c r="E35" s="261" t="s">
        <v>323</v>
      </c>
      <c r="F35" s="261"/>
      <c r="G35" s="261"/>
      <c r="H35" s="261"/>
      <c r="J35" s="34">
        <v>1548826.1</v>
      </c>
      <c r="K35" s="34"/>
      <c r="L35" s="34">
        <v>819687.24</v>
      </c>
      <c r="M35" s="34"/>
      <c r="N35" s="34">
        <f t="shared" si="2"/>
        <v>1226120.76</v>
      </c>
      <c r="O35" s="34"/>
      <c r="P35" s="34">
        <v>2045808</v>
      </c>
      <c r="Q35" s="34"/>
      <c r="R35" s="34">
        <v>2123249.7599999998</v>
      </c>
      <c r="T35" s="7" t="str">
        <f t="shared" si="1"/>
        <v>5-01-03-010---</v>
      </c>
    </row>
    <row r="36" spans="1:20" s="7" customFormat="1" ht="15" customHeight="1" x14ac:dyDescent="0.2">
      <c r="A36" s="31" t="s">
        <v>29</v>
      </c>
      <c r="B36" s="97"/>
      <c r="C36" s="97"/>
      <c r="D36" s="98"/>
      <c r="E36" s="261" t="s">
        <v>324</v>
      </c>
      <c r="F36" s="261"/>
      <c r="G36" s="261"/>
      <c r="H36" s="261"/>
      <c r="J36" s="34">
        <v>42800</v>
      </c>
      <c r="K36" s="34"/>
      <c r="L36" s="34">
        <v>22600</v>
      </c>
      <c r="M36" s="34"/>
      <c r="N36" s="34">
        <f t="shared" si="2"/>
        <v>32600</v>
      </c>
      <c r="O36" s="34"/>
      <c r="P36" s="34">
        <v>55200</v>
      </c>
      <c r="Q36" s="34"/>
      <c r="R36" s="34">
        <v>55200</v>
      </c>
      <c r="T36" s="7" t="str">
        <f t="shared" si="1"/>
        <v>5-01-03-020---</v>
      </c>
    </row>
    <row r="37" spans="1:20" s="7" customFormat="1" ht="15" customHeight="1" x14ac:dyDescent="0.2">
      <c r="A37" s="31" t="s">
        <v>30</v>
      </c>
      <c r="B37" s="97"/>
      <c r="C37" s="97"/>
      <c r="D37" s="98"/>
      <c r="E37" s="261" t="s">
        <v>325</v>
      </c>
      <c r="F37" s="261"/>
      <c r="G37" s="261"/>
      <c r="H37" s="261"/>
      <c r="J37" s="34">
        <v>180261.49</v>
      </c>
      <c r="K37" s="34"/>
      <c r="L37" s="34">
        <v>136247.15</v>
      </c>
      <c r="M37" s="34"/>
      <c r="N37" s="34">
        <f t="shared" si="2"/>
        <v>197102.77</v>
      </c>
      <c r="O37" s="34"/>
      <c r="P37" s="34">
        <v>333349.92</v>
      </c>
      <c r="Q37" s="34"/>
      <c r="R37" s="34">
        <v>391658.76</v>
      </c>
      <c r="T37" s="7" t="str">
        <f t="shared" si="1"/>
        <v>5-01-03-030---</v>
      </c>
    </row>
    <row r="38" spans="1:20" s="7" customFormat="1" ht="15" customHeight="1" x14ac:dyDescent="0.2">
      <c r="A38" s="31" t="s">
        <v>31</v>
      </c>
      <c r="B38" s="97"/>
      <c r="C38" s="97"/>
      <c r="D38" s="98"/>
      <c r="E38" s="261" t="s">
        <v>326</v>
      </c>
      <c r="F38" s="261"/>
      <c r="G38" s="261"/>
      <c r="H38" s="261"/>
      <c r="J38" s="34">
        <v>42800</v>
      </c>
      <c r="K38" s="34"/>
      <c r="L38" s="34">
        <v>22600</v>
      </c>
      <c r="M38" s="34"/>
      <c r="N38" s="34">
        <f t="shared" si="2"/>
        <v>32600</v>
      </c>
      <c r="O38" s="34"/>
      <c r="P38" s="34">
        <v>55200</v>
      </c>
      <c r="Q38" s="34"/>
      <c r="R38" s="34">
        <v>55200</v>
      </c>
      <c r="T38" s="7" t="str">
        <f t="shared" si="1"/>
        <v>5-01-03-040---</v>
      </c>
    </row>
    <row r="39" spans="1:20" s="7" customFormat="1" ht="14.25" hidden="1" customHeight="1" x14ac:dyDescent="0.2">
      <c r="A39" s="31" t="s">
        <v>146</v>
      </c>
      <c r="B39" s="97"/>
      <c r="C39" s="97"/>
      <c r="D39" s="98"/>
      <c r="E39" s="30">
        <v>5</v>
      </c>
      <c r="F39" s="125" t="s">
        <v>7</v>
      </c>
      <c r="G39" s="30" t="s">
        <v>33</v>
      </c>
      <c r="H39" s="30" t="s">
        <v>8</v>
      </c>
      <c r="J39" s="34"/>
      <c r="K39" s="34"/>
      <c r="L39" s="34"/>
      <c r="M39" s="34"/>
      <c r="N39" s="34"/>
      <c r="O39" s="34"/>
      <c r="P39" s="34"/>
      <c r="Q39" s="34"/>
      <c r="R39" s="34"/>
      <c r="T39" s="7" t="str">
        <f t="shared" si="1"/>
        <v>5-01-04-010</v>
      </c>
    </row>
    <row r="40" spans="1:20" s="7" customFormat="1" ht="14.25" hidden="1" customHeight="1" x14ac:dyDescent="0.2">
      <c r="A40" s="31" t="s">
        <v>147</v>
      </c>
      <c r="B40" s="97"/>
      <c r="C40" s="97"/>
      <c r="D40" s="98"/>
      <c r="E40" s="30">
        <v>5</v>
      </c>
      <c r="F40" s="125" t="s">
        <v>7</v>
      </c>
      <c r="G40" s="30" t="s">
        <v>33</v>
      </c>
      <c r="H40" s="30" t="s">
        <v>10</v>
      </c>
      <c r="J40" s="34"/>
      <c r="K40" s="34"/>
      <c r="L40" s="34"/>
      <c r="M40" s="34"/>
      <c r="N40" s="34"/>
      <c r="O40" s="34"/>
      <c r="P40" s="34"/>
      <c r="Q40" s="34"/>
      <c r="R40" s="34"/>
      <c r="T40" s="7" t="str">
        <f t="shared" si="1"/>
        <v>5-01-04-020</v>
      </c>
    </row>
    <row r="41" spans="1:20" s="7" customFormat="1" ht="15" customHeight="1" x14ac:dyDescent="0.2">
      <c r="A41" s="31" t="s">
        <v>32</v>
      </c>
      <c r="B41" s="97"/>
      <c r="C41" s="97"/>
      <c r="D41" s="98"/>
      <c r="E41" s="261" t="s">
        <v>327</v>
      </c>
      <c r="F41" s="261"/>
      <c r="G41" s="261"/>
      <c r="H41" s="261"/>
      <c r="J41" s="34">
        <v>80398.87</v>
      </c>
      <c r="K41" s="34"/>
      <c r="L41" s="34"/>
      <c r="M41" s="34"/>
      <c r="N41" s="34">
        <f t="shared" ref="N41" si="3">P41-L41</f>
        <v>95074.42</v>
      </c>
      <c r="O41" s="34"/>
      <c r="P41" s="34">
        <v>95074.42</v>
      </c>
      <c r="Q41" s="34"/>
      <c r="R41" s="34">
        <v>1087768.42</v>
      </c>
      <c r="T41" s="7" t="str">
        <f t="shared" si="1"/>
        <v>5-01-04-030---</v>
      </c>
    </row>
    <row r="42" spans="1:20" s="7" customFormat="1" ht="15" customHeight="1" x14ac:dyDescent="0.2">
      <c r="A42" s="31" t="s">
        <v>34</v>
      </c>
      <c r="B42" s="97"/>
      <c r="C42" s="97"/>
      <c r="D42" s="98"/>
      <c r="E42" s="261" t="s">
        <v>328</v>
      </c>
      <c r="F42" s="261"/>
      <c r="G42" s="261"/>
      <c r="H42" s="261"/>
      <c r="J42" s="34">
        <v>605000</v>
      </c>
      <c r="K42" s="34"/>
      <c r="L42" s="34">
        <v>5000</v>
      </c>
      <c r="M42" s="34"/>
      <c r="N42" s="34">
        <f>P42-L42</f>
        <v>240000</v>
      </c>
      <c r="O42" s="34"/>
      <c r="P42" s="34">
        <v>245000</v>
      </c>
      <c r="Q42" s="34"/>
      <c r="R42" s="34">
        <v>265000</v>
      </c>
      <c r="T42" s="7" t="str">
        <f t="shared" si="1"/>
        <v>5-01-04-990---</v>
      </c>
    </row>
    <row r="43" spans="1:20" s="7" customFormat="1" ht="12.75" hidden="1" customHeight="1" x14ac:dyDescent="0.2">
      <c r="A43" s="75" t="s">
        <v>148</v>
      </c>
      <c r="B43" s="97"/>
      <c r="C43" s="97"/>
      <c r="D43" s="98"/>
      <c r="E43" s="98">
        <v>5</v>
      </c>
      <c r="F43" s="99" t="s">
        <v>7</v>
      </c>
      <c r="G43" s="98" t="s">
        <v>28</v>
      </c>
      <c r="H43" s="98" t="s">
        <v>63</v>
      </c>
      <c r="J43" s="34"/>
      <c r="K43" s="34"/>
      <c r="L43" s="34"/>
      <c r="M43" s="34"/>
      <c r="N43" s="34"/>
      <c r="O43" s="34"/>
      <c r="P43" s="34"/>
      <c r="Q43" s="34"/>
      <c r="R43" s="34"/>
    </row>
    <row r="44" spans="1:20" s="7" customFormat="1" ht="18.95" customHeight="1" x14ac:dyDescent="0.2">
      <c r="A44" s="58" t="s">
        <v>35</v>
      </c>
      <c r="B44" s="24"/>
      <c r="C44" s="24"/>
      <c r="J44" s="136">
        <f>SUM(J18:J43)</f>
        <v>19012267.760000002</v>
      </c>
      <c r="K44" s="137"/>
      <c r="L44" s="136">
        <f>SUM(L18:L43)</f>
        <v>9716089.3900000006</v>
      </c>
      <c r="M44" s="34"/>
      <c r="N44" s="136">
        <f>SUM(N18:N43)</f>
        <v>14737582.5</v>
      </c>
      <c r="O44" s="34"/>
      <c r="P44" s="136">
        <f>SUM(P18:P43)</f>
        <v>24453671.890000004</v>
      </c>
      <c r="Q44" s="34"/>
      <c r="R44" s="136">
        <f>SUM(R18:R43)</f>
        <v>26406467.700000003</v>
      </c>
    </row>
    <row r="45" spans="1:20" s="7" customFormat="1" ht="6" customHeight="1" x14ac:dyDescent="0.2">
      <c r="A45" s="17"/>
      <c r="B45" s="17"/>
      <c r="C45" s="17"/>
      <c r="J45" s="137"/>
      <c r="K45" s="137"/>
      <c r="L45" s="34"/>
      <c r="M45" s="34"/>
      <c r="N45" s="34"/>
      <c r="O45" s="34"/>
      <c r="P45" s="34"/>
      <c r="Q45" s="34"/>
      <c r="R45" s="34"/>
    </row>
    <row r="46" spans="1:20" s="7" customFormat="1" ht="18" customHeight="1" x14ac:dyDescent="0.2">
      <c r="A46" s="62" t="s">
        <v>187</v>
      </c>
      <c r="B46" s="12"/>
      <c r="C46" s="12"/>
      <c r="J46" s="34"/>
      <c r="K46" s="34"/>
      <c r="L46" s="34"/>
      <c r="M46" s="34"/>
      <c r="N46" s="34"/>
      <c r="O46" s="34"/>
      <c r="P46" s="34"/>
      <c r="Q46" s="34"/>
      <c r="R46" s="34"/>
    </row>
    <row r="47" spans="1:20" s="7" customFormat="1" ht="15" customHeight="1" x14ac:dyDescent="0.2">
      <c r="A47" s="31" t="s">
        <v>36</v>
      </c>
      <c r="B47" s="97"/>
      <c r="C47" s="97"/>
      <c r="D47" s="98"/>
      <c r="E47" s="261" t="s">
        <v>329</v>
      </c>
      <c r="F47" s="261"/>
      <c r="G47" s="261"/>
      <c r="H47" s="261"/>
      <c r="J47" s="34">
        <v>10860</v>
      </c>
      <c r="K47" s="34"/>
      <c r="L47" s="34">
        <v>3500</v>
      </c>
      <c r="M47" s="34"/>
      <c r="N47" s="34">
        <f t="shared" ref="N47:N52" si="4">P47-L47</f>
        <v>30100</v>
      </c>
      <c r="O47" s="34"/>
      <c r="P47" s="34">
        <v>33600</v>
      </c>
      <c r="Q47" s="34"/>
      <c r="R47" s="34">
        <v>58800</v>
      </c>
    </row>
    <row r="48" spans="1:20" s="7" customFormat="1" ht="15" customHeight="1" x14ac:dyDescent="0.2">
      <c r="A48" s="31" t="s">
        <v>39</v>
      </c>
      <c r="B48" s="97"/>
      <c r="C48" s="97"/>
      <c r="D48" s="98"/>
      <c r="E48" s="278" t="s">
        <v>333</v>
      </c>
      <c r="F48" s="278"/>
      <c r="G48" s="278"/>
      <c r="H48" s="278"/>
      <c r="J48" s="34"/>
      <c r="K48" s="34"/>
      <c r="L48" s="34"/>
      <c r="M48" s="34"/>
      <c r="N48" s="34"/>
      <c r="O48" s="34"/>
      <c r="P48" s="34"/>
      <c r="Q48" s="34"/>
      <c r="R48" s="34">
        <v>550000</v>
      </c>
    </row>
    <row r="49" spans="1:21" s="7" customFormat="1" ht="15" hidden="1" customHeight="1" x14ac:dyDescent="0.2">
      <c r="A49" s="31" t="s">
        <v>38</v>
      </c>
      <c r="B49" s="97"/>
      <c r="C49" s="97"/>
      <c r="E49" s="261" t="s">
        <v>331</v>
      </c>
      <c r="F49" s="261"/>
      <c r="G49" s="261"/>
      <c r="H49" s="261"/>
      <c r="J49" s="34"/>
      <c r="K49" s="34"/>
      <c r="L49" s="34"/>
      <c r="M49" s="34"/>
      <c r="N49" s="34"/>
      <c r="O49" s="34"/>
      <c r="P49" s="34"/>
      <c r="Q49" s="34"/>
      <c r="R49" s="34"/>
    </row>
    <row r="50" spans="1:21" s="7" customFormat="1" ht="15" hidden="1" customHeight="1" x14ac:dyDescent="0.2">
      <c r="A50" s="31" t="s">
        <v>43</v>
      </c>
      <c r="B50" s="97"/>
      <c r="C50" s="97"/>
      <c r="D50" s="98"/>
      <c r="E50" s="261" t="s">
        <v>335</v>
      </c>
      <c r="F50" s="261"/>
      <c r="G50" s="261"/>
      <c r="H50" s="261"/>
      <c r="J50" s="35"/>
      <c r="K50" s="35"/>
      <c r="L50" s="34"/>
      <c r="M50" s="34"/>
      <c r="N50" s="34"/>
      <c r="O50" s="34"/>
      <c r="P50" s="34"/>
      <c r="Q50" s="34"/>
      <c r="R50" s="34"/>
    </row>
    <row r="51" spans="1:21" s="7" customFormat="1" ht="15" customHeight="1" x14ac:dyDescent="0.2">
      <c r="A51" s="31" t="s">
        <v>47</v>
      </c>
      <c r="B51" s="97"/>
      <c r="C51" s="97"/>
      <c r="D51" s="98"/>
      <c r="E51" s="261" t="s">
        <v>337</v>
      </c>
      <c r="F51" s="261"/>
      <c r="G51" s="261"/>
      <c r="H51" s="261"/>
      <c r="J51" s="35"/>
      <c r="K51" s="35"/>
      <c r="L51" s="34"/>
      <c r="M51" s="34"/>
      <c r="N51" s="34">
        <f t="shared" si="4"/>
        <v>9900</v>
      </c>
      <c r="O51" s="34"/>
      <c r="P51" s="34">
        <v>9900</v>
      </c>
      <c r="Q51" s="34"/>
      <c r="R51" s="34">
        <v>3520</v>
      </c>
    </row>
    <row r="52" spans="1:21" s="7" customFormat="1" ht="15" customHeight="1" x14ac:dyDescent="0.2">
      <c r="A52" s="31" t="s">
        <v>52</v>
      </c>
      <c r="B52" s="97"/>
      <c r="C52" s="97"/>
      <c r="E52" s="261" t="s">
        <v>338</v>
      </c>
      <c r="F52" s="261"/>
      <c r="G52" s="261"/>
      <c r="H52" s="261"/>
      <c r="J52" s="34"/>
      <c r="K52" s="34"/>
      <c r="L52" s="34"/>
      <c r="M52" s="34"/>
      <c r="N52" s="34">
        <f t="shared" si="4"/>
        <v>30000</v>
      </c>
      <c r="O52" s="34"/>
      <c r="P52" s="34">
        <v>30000</v>
      </c>
      <c r="Q52" s="34"/>
      <c r="R52" s="77">
        <v>30000</v>
      </c>
    </row>
    <row r="53" spans="1:21" s="7" customFormat="1" ht="15" customHeight="1" x14ac:dyDescent="0.2">
      <c r="A53" s="31" t="s">
        <v>61</v>
      </c>
      <c r="B53" s="97"/>
      <c r="C53" s="97"/>
      <c r="E53" s="261" t="s">
        <v>354</v>
      </c>
      <c r="F53" s="261"/>
      <c r="G53" s="261"/>
      <c r="H53" s="261"/>
      <c r="J53" s="34"/>
      <c r="K53" s="34"/>
      <c r="L53" s="34">
        <v>59400</v>
      </c>
      <c r="M53" s="34"/>
      <c r="N53" s="34">
        <f t="shared" ref="N53:N54" si="5">P53-L53</f>
        <v>600</v>
      </c>
      <c r="O53" s="34"/>
      <c r="P53" s="34">
        <v>60000</v>
      </c>
      <c r="Q53" s="34"/>
      <c r="R53" s="77">
        <v>120000</v>
      </c>
    </row>
    <row r="54" spans="1:21" s="7" customFormat="1" ht="15" customHeight="1" x14ac:dyDescent="0.2">
      <c r="A54" s="31" t="s">
        <v>245</v>
      </c>
      <c r="B54" s="97"/>
      <c r="C54" s="97"/>
      <c r="E54" s="261" t="s">
        <v>360</v>
      </c>
      <c r="F54" s="261"/>
      <c r="G54" s="261"/>
      <c r="H54" s="261"/>
      <c r="J54" s="34"/>
      <c r="K54" s="34"/>
      <c r="L54" s="34"/>
      <c r="M54" s="34"/>
      <c r="N54" s="34">
        <f t="shared" si="5"/>
        <v>30000</v>
      </c>
      <c r="O54" s="34"/>
      <c r="P54" s="34">
        <v>30000</v>
      </c>
      <c r="Q54" s="34"/>
      <c r="R54" s="186">
        <v>30000</v>
      </c>
      <c r="U54" s="7">
        <v>38250</v>
      </c>
    </row>
    <row r="55" spans="1:21" s="7" customFormat="1" ht="18.95" customHeight="1" x14ac:dyDescent="0.2">
      <c r="A55" s="266" t="s">
        <v>190</v>
      </c>
      <c r="B55" s="266"/>
      <c r="C55" s="266"/>
      <c r="J55" s="136">
        <f>SUM(J47:J54)</f>
        <v>10860</v>
      </c>
      <c r="K55" s="137"/>
      <c r="L55" s="136">
        <f>SUM(L47:L54)</f>
        <v>62900</v>
      </c>
      <c r="M55" s="35"/>
      <c r="N55" s="136">
        <f>SUM(N47:N54)</f>
        <v>100600</v>
      </c>
      <c r="O55" s="35"/>
      <c r="P55" s="136">
        <f>SUM(P47:Q54)</f>
        <v>163500</v>
      </c>
      <c r="Q55" s="35"/>
      <c r="R55" s="136">
        <f>SUM(R47:R54)</f>
        <v>792320</v>
      </c>
      <c r="U55" s="7">
        <f>N91-U54</f>
        <v>14937932.5</v>
      </c>
    </row>
    <row r="56" spans="1:21" s="7" customFormat="1" ht="6" customHeight="1" x14ac:dyDescent="0.2">
      <c r="A56" s="19"/>
      <c r="B56" s="19"/>
      <c r="C56" s="19"/>
      <c r="J56" s="137"/>
      <c r="K56" s="137"/>
      <c r="L56" s="34"/>
      <c r="M56" s="34"/>
      <c r="N56" s="34"/>
      <c r="O56" s="34"/>
      <c r="P56" s="34"/>
      <c r="Q56" s="34"/>
      <c r="R56" s="34"/>
    </row>
    <row r="57" spans="1:21" s="7" customFormat="1" ht="12" hidden="1" customHeight="1" x14ac:dyDescent="0.2">
      <c r="A57" s="63" t="s">
        <v>188</v>
      </c>
      <c r="J57" s="34"/>
      <c r="K57" s="34"/>
      <c r="L57" s="34"/>
      <c r="M57" s="34"/>
      <c r="N57" s="34"/>
      <c r="O57" s="34"/>
      <c r="P57" s="34"/>
      <c r="Q57" s="34"/>
      <c r="R57" s="34"/>
    </row>
    <row r="58" spans="1:21" s="7" customFormat="1" ht="12" hidden="1" customHeight="1" x14ac:dyDescent="0.2">
      <c r="A58" s="75" t="s">
        <v>108</v>
      </c>
      <c r="E58" s="98">
        <v>5</v>
      </c>
      <c r="F58" s="99" t="s">
        <v>28</v>
      </c>
      <c r="G58" s="98" t="s">
        <v>7</v>
      </c>
      <c r="H58" s="98" t="s">
        <v>17</v>
      </c>
      <c r="J58" s="34"/>
      <c r="K58" s="34"/>
      <c r="L58" s="34"/>
      <c r="M58" s="34"/>
      <c r="N58" s="34"/>
      <c r="O58" s="34"/>
      <c r="P58" s="34"/>
      <c r="Q58" s="34"/>
      <c r="R58" s="34"/>
    </row>
    <row r="59" spans="1:21" s="7" customFormat="1" ht="12" hidden="1" customHeight="1" x14ac:dyDescent="0.2">
      <c r="A59" s="75" t="s">
        <v>179</v>
      </c>
      <c r="E59" s="98">
        <v>5</v>
      </c>
      <c r="F59" s="99" t="s">
        <v>28</v>
      </c>
      <c r="G59" s="98" t="s">
        <v>7</v>
      </c>
      <c r="H59" s="98" t="s">
        <v>63</v>
      </c>
      <c r="J59" s="34"/>
      <c r="K59" s="34"/>
      <c r="L59" s="34"/>
      <c r="M59" s="34"/>
      <c r="N59" s="34"/>
      <c r="O59" s="34"/>
      <c r="P59" s="34"/>
      <c r="Q59" s="34"/>
      <c r="R59" s="34"/>
    </row>
    <row r="60" spans="1:21" s="7" customFormat="1" ht="12" hidden="1" customHeight="1" x14ac:dyDescent="0.2">
      <c r="A60" s="75" t="s">
        <v>180</v>
      </c>
      <c r="E60" s="98">
        <v>5</v>
      </c>
      <c r="F60" s="99" t="s">
        <v>28</v>
      </c>
      <c r="G60" s="98" t="s">
        <v>7</v>
      </c>
      <c r="H60" s="100" t="s">
        <v>48</v>
      </c>
      <c r="J60" s="34"/>
      <c r="K60" s="34"/>
      <c r="L60" s="34"/>
      <c r="M60" s="34"/>
      <c r="N60" s="34"/>
      <c r="O60" s="34"/>
      <c r="P60" s="34"/>
      <c r="Q60" s="34"/>
      <c r="R60" s="34"/>
    </row>
    <row r="61" spans="1:21" s="7" customFormat="1" ht="12" hidden="1" customHeight="1" x14ac:dyDescent="0.2">
      <c r="A61" s="75" t="s">
        <v>180</v>
      </c>
      <c r="E61" s="98">
        <v>5</v>
      </c>
      <c r="F61" s="99" t="s">
        <v>28</v>
      </c>
      <c r="G61" s="98" t="s">
        <v>7</v>
      </c>
      <c r="H61" s="100" t="s">
        <v>48</v>
      </c>
      <c r="J61" s="34"/>
      <c r="K61" s="34"/>
      <c r="L61" s="34"/>
      <c r="M61" s="34"/>
      <c r="N61" s="34"/>
      <c r="O61" s="34"/>
      <c r="P61" s="34"/>
      <c r="Q61" s="34"/>
      <c r="R61" s="34"/>
    </row>
    <row r="62" spans="1:21" s="7" customFormat="1" ht="12" hidden="1" customHeight="1" x14ac:dyDescent="0.2">
      <c r="A62" s="75" t="s">
        <v>181</v>
      </c>
      <c r="E62" s="98">
        <v>5</v>
      </c>
      <c r="F62" s="99" t="s">
        <v>28</v>
      </c>
      <c r="G62" s="98" t="s">
        <v>7</v>
      </c>
      <c r="H62" s="98" t="s">
        <v>10</v>
      </c>
      <c r="J62" s="34"/>
      <c r="K62" s="34"/>
      <c r="L62" s="34"/>
      <c r="M62" s="34"/>
      <c r="N62" s="34"/>
      <c r="O62" s="34"/>
      <c r="P62" s="34"/>
      <c r="Q62" s="34"/>
      <c r="R62" s="34"/>
    </row>
    <row r="63" spans="1:21" s="7" customFormat="1" ht="12" hidden="1" customHeight="1" x14ac:dyDescent="0.2">
      <c r="A63" s="75" t="s">
        <v>180</v>
      </c>
      <c r="E63" s="98">
        <v>5</v>
      </c>
      <c r="F63" s="99" t="s">
        <v>28</v>
      </c>
      <c r="G63" s="98" t="s">
        <v>7</v>
      </c>
      <c r="H63" s="100" t="s">
        <v>48</v>
      </c>
      <c r="J63" s="34"/>
      <c r="K63" s="34"/>
      <c r="L63" s="34"/>
      <c r="M63" s="34"/>
      <c r="N63" s="34"/>
      <c r="O63" s="34"/>
      <c r="P63" s="34"/>
      <c r="Q63" s="34"/>
      <c r="R63" s="34"/>
    </row>
    <row r="64" spans="1:21" s="7" customFormat="1" ht="12" hidden="1" customHeight="1" x14ac:dyDescent="0.2">
      <c r="A64" s="75" t="s">
        <v>182</v>
      </c>
      <c r="E64" s="98">
        <v>5</v>
      </c>
      <c r="F64" s="99" t="s">
        <v>28</v>
      </c>
      <c r="G64" s="98" t="s">
        <v>7</v>
      </c>
      <c r="H64" s="98" t="s">
        <v>8</v>
      </c>
      <c r="J64" s="34"/>
      <c r="K64" s="34"/>
      <c r="L64" s="34"/>
      <c r="M64" s="34"/>
      <c r="N64" s="34"/>
      <c r="O64" s="34"/>
      <c r="P64" s="34"/>
      <c r="Q64" s="34"/>
      <c r="R64" s="34"/>
    </row>
    <row r="65" spans="1:18" s="7" customFormat="1" ht="12" hidden="1" customHeight="1" x14ac:dyDescent="0.2">
      <c r="A65" s="75" t="s">
        <v>183</v>
      </c>
      <c r="E65" s="98">
        <v>5</v>
      </c>
      <c r="F65" s="99" t="s">
        <v>28</v>
      </c>
      <c r="G65" s="98" t="s">
        <v>7</v>
      </c>
      <c r="H65" s="98" t="s">
        <v>15</v>
      </c>
      <c r="J65" s="34"/>
      <c r="K65" s="34"/>
      <c r="L65" s="34"/>
      <c r="M65" s="34"/>
      <c r="N65" s="34"/>
      <c r="O65" s="34"/>
      <c r="P65" s="34"/>
      <c r="Q65" s="34"/>
      <c r="R65" s="34"/>
    </row>
    <row r="66" spans="1:18" s="7" customFormat="1" ht="18.95" hidden="1" customHeight="1" x14ac:dyDescent="0.2">
      <c r="A66" s="58" t="s">
        <v>184</v>
      </c>
      <c r="J66" s="145">
        <f>SUM(J58:J65)</f>
        <v>0</v>
      </c>
      <c r="K66" s="146"/>
      <c r="L66" s="145">
        <f>SUM(L58:L65)</f>
        <v>0</v>
      </c>
      <c r="M66" s="146"/>
      <c r="N66" s="145">
        <f>SUM(N58:N65)</f>
        <v>0</v>
      </c>
      <c r="O66" s="146"/>
      <c r="P66" s="145">
        <f>SUM(P58:P65)</f>
        <v>0</v>
      </c>
      <c r="Q66" s="146"/>
      <c r="R66" s="145">
        <f>SUM(R58:R65)</f>
        <v>0</v>
      </c>
    </row>
    <row r="67" spans="1:18" s="7" customFormat="1" ht="6" hidden="1" customHeight="1" x14ac:dyDescent="0.2">
      <c r="J67" s="34"/>
      <c r="K67" s="34"/>
      <c r="L67" s="34"/>
      <c r="M67" s="34"/>
      <c r="N67" s="34"/>
      <c r="O67" s="34"/>
      <c r="P67" s="34"/>
      <c r="Q67" s="34"/>
      <c r="R67" s="34"/>
    </row>
    <row r="68" spans="1:18" s="7" customFormat="1" ht="12.75" customHeight="1" x14ac:dyDescent="0.2">
      <c r="A68" s="62" t="s">
        <v>189</v>
      </c>
      <c r="B68" s="11"/>
      <c r="C68" s="11"/>
      <c r="J68" s="34"/>
      <c r="K68" s="34"/>
      <c r="L68" s="34"/>
      <c r="M68" s="34"/>
      <c r="N68" s="34"/>
      <c r="O68" s="34"/>
      <c r="P68" s="34"/>
      <c r="Q68" s="34"/>
      <c r="R68" s="34"/>
    </row>
    <row r="69" spans="1:18" s="7" customFormat="1" ht="12.75" hidden="1" customHeight="1" x14ac:dyDescent="0.2">
      <c r="A69" s="11" t="s">
        <v>88</v>
      </c>
      <c r="B69" s="22"/>
      <c r="C69" s="22"/>
      <c r="J69" s="34"/>
      <c r="K69" s="34"/>
      <c r="L69" s="34"/>
      <c r="M69" s="34"/>
      <c r="N69" s="34"/>
      <c r="O69" s="34"/>
      <c r="P69" s="34"/>
      <c r="Q69" s="34"/>
      <c r="R69" s="34"/>
    </row>
    <row r="70" spans="1:18" s="7" customFormat="1" ht="12.75" hidden="1" customHeight="1" x14ac:dyDescent="0.2">
      <c r="A70" s="64" t="s">
        <v>89</v>
      </c>
      <c r="B70" s="9"/>
      <c r="C70" s="9"/>
      <c r="E70" s="98">
        <v>1</v>
      </c>
      <c r="F70" s="99" t="s">
        <v>12</v>
      </c>
      <c r="G70" s="98" t="s">
        <v>53</v>
      </c>
      <c r="H70" s="100" t="s">
        <v>10</v>
      </c>
      <c r="J70" s="34"/>
      <c r="K70" s="34"/>
      <c r="L70" s="34"/>
      <c r="M70" s="34"/>
      <c r="N70" s="34"/>
      <c r="O70" s="34"/>
      <c r="P70" s="34"/>
      <c r="Q70" s="34"/>
      <c r="R70" s="34"/>
    </row>
    <row r="71" spans="1:18" s="7" customFormat="1" ht="12.75" hidden="1" customHeight="1" x14ac:dyDescent="0.2">
      <c r="A71" s="75" t="s">
        <v>91</v>
      </c>
      <c r="B71" s="97"/>
      <c r="C71" s="97"/>
      <c r="E71" s="98">
        <v>1</v>
      </c>
      <c r="F71" s="99" t="s">
        <v>92</v>
      </c>
      <c r="G71" s="98" t="s">
        <v>7</v>
      </c>
      <c r="H71" s="98" t="s">
        <v>8</v>
      </c>
      <c r="J71" s="34"/>
      <c r="K71" s="34"/>
      <c r="L71" s="34"/>
      <c r="M71" s="34"/>
      <c r="N71" s="34"/>
      <c r="O71" s="34"/>
      <c r="P71" s="34"/>
      <c r="Q71" s="34"/>
      <c r="R71" s="34"/>
    </row>
    <row r="72" spans="1:18" s="7" customFormat="1" ht="12.75" hidden="1" customHeight="1" x14ac:dyDescent="0.2">
      <c r="A72" s="75" t="s">
        <v>93</v>
      </c>
      <c r="B72" s="97"/>
      <c r="C72" s="97"/>
      <c r="E72" s="98">
        <v>1</v>
      </c>
      <c r="F72" s="99" t="s">
        <v>92</v>
      </c>
      <c r="G72" s="98" t="s">
        <v>33</v>
      </c>
      <c r="H72" s="98" t="s">
        <v>8</v>
      </c>
      <c r="J72" s="34"/>
      <c r="K72" s="34"/>
      <c r="L72" s="34"/>
      <c r="M72" s="34"/>
      <c r="N72" s="34"/>
      <c r="O72" s="34"/>
      <c r="P72" s="34"/>
      <c r="Q72" s="34"/>
      <c r="R72" s="34"/>
    </row>
    <row r="73" spans="1:18" s="7" customFormat="1" ht="12.75" hidden="1" customHeight="1" x14ac:dyDescent="0.2">
      <c r="A73" s="75" t="s">
        <v>94</v>
      </c>
      <c r="B73" s="102"/>
      <c r="C73" s="102"/>
      <c r="E73" s="98">
        <v>1</v>
      </c>
      <c r="F73" s="99" t="s">
        <v>92</v>
      </c>
      <c r="G73" s="98" t="s">
        <v>33</v>
      </c>
      <c r="H73" s="98" t="s">
        <v>48</v>
      </c>
      <c r="J73" s="34"/>
      <c r="K73" s="34"/>
      <c r="L73" s="34"/>
      <c r="M73" s="34"/>
      <c r="N73" s="34"/>
      <c r="O73" s="34"/>
      <c r="P73" s="34"/>
      <c r="Q73" s="34"/>
      <c r="R73" s="34"/>
    </row>
    <row r="74" spans="1:18" s="7" customFormat="1" ht="12.75" hidden="1" customHeight="1" x14ac:dyDescent="0.2">
      <c r="A74" s="75" t="s">
        <v>95</v>
      </c>
      <c r="B74" s="102"/>
      <c r="C74" s="102"/>
      <c r="D74" s="99"/>
      <c r="E74" s="98">
        <v>1</v>
      </c>
      <c r="F74" s="99" t="s">
        <v>92</v>
      </c>
      <c r="G74" s="98" t="s">
        <v>53</v>
      </c>
      <c r="H74" s="98" t="s">
        <v>10</v>
      </c>
      <c r="J74" s="34">
        <v>0</v>
      </c>
      <c r="K74" s="34"/>
      <c r="L74" s="34"/>
      <c r="M74" s="34"/>
      <c r="N74" s="34">
        <f t="shared" ref="N74:N75" si="6">P74-L74</f>
        <v>0</v>
      </c>
      <c r="O74" s="34"/>
      <c r="P74" s="34"/>
      <c r="Q74" s="34"/>
      <c r="R74" s="34"/>
    </row>
    <row r="75" spans="1:18" s="7" customFormat="1" ht="15" customHeight="1" x14ac:dyDescent="0.2">
      <c r="A75" s="75" t="s">
        <v>96</v>
      </c>
      <c r="B75" s="97"/>
      <c r="C75" s="97"/>
      <c r="E75" s="260" t="s">
        <v>367</v>
      </c>
      <c r="F75" s="260"/>
      <c r="G75" s="260"/>
      <c r="H75" s="260"/>
      <c r="J75" s="34"/>
      <c r="K75" s="34"/>
      <c r="L75" s="34"/>
      <c r="M75" s="34"/>
      <c r="N75" s="34">
        <f t="shared" si="6"/>
        <v>138000</v>
      </c>
      <c r="O75" s="34"/>
      <c r="P75" s="34">
        <v>138000</v>
      </c>
      <c r="Q75" s="34"/>
      <c r="R75" s="34"/>
    </row>
    <row r="76" spans="1:18" s="7" customFormat="1" ht="12.75" hidden="1" customHeight="1" x14ac:dyDescent="0.2">
      <c r="A76" s="75" t="s">
        <v>98</v>
      </c>
      <c r="B76" s="102"/>
      <c r="C76" s="102"/>
      <c r="D76" s="99"/>
      <c r="E76" s="98">
        <v>1</v>
      </c>
      <c r="F76" s="99" t="s">
        <v>92</v>
      </c>
      <c r="G76" s="98" t="s">
        <v>92</v>
      </c>
      <c r="H76" s="98" t="s">
        <v>10</v>
      </c>
      <c r="J76" s="34"/>
      <c r="K76" s="34"/>
      <c r="L76" s="34"/>
      <c r="M76" s="34"/>
      <c r="N76" s="34"/>
      <c r="O76" s="34"/>
      <c r="P76" s="34"/>
      <c r="Q76" s="34"/>
      <c r="R76" s="34"/>
    </row>
    <row r="77" spans="1:18" s="7" customFormat="1" ht="12.75" hidden="1" customHeight="1" x14ac:dyDescent="0.2">
      <c r="A77" s="75" t="s">
        <v>99</v>
      </c>
      <c r="B77" s="97"/>
      <c r="C77" s="97"/>
      <c r="E77" s="98">
        <v>1</v>
      </c>
      <c r="F77" s="99" t="s">
        <v>92</v>
      </c>
      <c r="G77" s="98" t="s">
        <v>53</v>
      </c>
      <c r="H77" s="98" t="s">
        <v>19</v>
      </c>
      <c r="J77" s="34"/>
      <c r="K77" s="34"/>
      <c r="L77" s="34"/>
      <c r="M77" s="34"/>
      <c r="N77" s="34"/>
      <c r="O77" s="34"/>
      <c r="P77" s="34"/>
      <c r="Q77" s="34"/>
      <c r="R77" s="34"/>
    </row>
    <row r="78" spans="1:18" s="7" customFormat="1" ht="12.75" hidden="1" customHeight="1" x14ac:dyDescent="0.2">
      <c r="A78" s="75" t="s">
        <v>174</v>
      </c>
      <c r="B78" s="97"/>
      <c r="C78" s="97"/>
      <c r="E78" s="98">
        <v>1</v>
      </c>
      <c r="F78" s="99" t="s">
        <v>92</v>
      </c>
      <c r="G78" s="98" t="s">
        <v>53</v>
      </c>
      <c r="H78" s="98" t="s">
        <v>81</v>
      </c>
      <c r="J78" s="34"/>
      <c r="K78" s="34"/>
      <c r="L78" s="34"/>
      <c r="M78" s="34"/>
      <c r="N78" s="34"/>
      <c r="O78" s="34"/>
      <c r="P78" s="34"/>
      <c r="Q78" s="34"/>
      <c r="R78" s="34"/>
    </row>
    <row r="79" spans="1:18" s="7" customFormat="1" ht="12.75" hidden="1" customHeight="1" x14ac:dyDescent="0.2">
      <c r="A79" s="75" t="s">
        <v>175</v>
      </c>
      <c r="B79" s="97"/>
      <c r="C79" s="97"/>
      <c r="E79" s="98">
        <v>1</v>
      </c>
      <c r="F79" s="99" t="s">
        <v>92</v>
      </c>
      <c r="G79" s="98" t="s">
        <v>53</v>
      </c>
      <c r="H79" s="98" t="s">
        <v>44</v>
      </c>
      <c r="J79" s="34"/>
      <c r="K79" s="34"/>
      <c r="L79" s="34"/>
      <c r="M79" s="34"/>
      <c r="N79" s="34"/>
      <c r="O79" s="34"/>
      <c r="P79" s="34"/>
      <c r="Q79" s="34"/>
      <c r="R79" s="34"/>
    </row>
    <row r="80" spans="1:18" s="7" customFormat="1" ht="12.75" hidden="1" customHeight="1" x14ac:dyDescent="0.2">
      <c r="A80" s="75" t="s">
        <v>176</v>
      </c>
      <c r="B80" s="97"/>
      <c r="C80" s="97"/>
      <c r="E80" s="98">
        <v>1</v>
      </c>
      <c r="F80" s="99" t="s">
        <v>92</v>
      </c>
      <c r="G80" s="98" t="s">
        <v>53</v>
      </c>
      <c r="H80" s="98" t="s">
        <v>145</v>
      </c>
      <c r="J80" s="34"/>
      <c r="K80" s="34"/>
      <c r="L80" s="34"/>
      <c r="M80" s="34"/>
      <c r="N80" s="34"/>
      <c r="O80" s="34"/>
      <c r="P80" s="34"/>
      <c r="Q80" s="34"/>
      <c r="R80" s="34"/>
    </row>
    <row r="81" spans="1:18" s="7" customFormat="1" ht="12.75" hidden="1" customHeight="1" x14ac:dyDescent="0.2">
      <c r="A81" s="75" t="s">
        <v>100</v>
      </c>
      <c r="B81" s="97"/>
      <c r="C81" s="97"/>
      <c r="E81" s="98">
        <v>1</v>
      </c>
      <c r="F81" s="99" t="s">
        <v>92</v>
      </c>
      <c r="G81" s="98" t="s">
        <v>53</v>
      </c>
      <c r="H81" s="98" t="s">
        <v>101</v>
      </c>
      <c r="J81" s="34"/>
      <c r="K81" s="34"/>
      <c r="L81" s="34"/>
      <c r="M81" s="34"/>
      <c r="N81" s="34"/>
      <c r="O81" s="34"/>
      <c r="P81" s="34"/>
      <c r="Q81" s="34"/>
      <c r="R81" s="34"/>
    </row>
    <row r="82" spans="1:18" s="7" customFormat="1" ht="12.75" hidden="1" customHeight="1" x14ac:dyDescent="0.2">
      <c r="A82" s="75" t="s">
        <v>102</v>
      </c>
      <c r="B82" s="97"/>
      <c r="C82" s="97"/>
      <c r="E82" s="98">
        <v>1</v>
      </c>
      <c r="F82" s="99" t="s">
        <v>92</v>
      </c>
      <c r="G82" s="98" t="s">
        <v>53</v>
      </c>
      <c r="H82" s="98" t="s">
        <v>24</v>
      </c>
      <c r="J82" s="34"/>
      <c r="K82" s="34"/>
      <c r="L82" s="34"/>
      <c r="M82" s="34"/>
      <c r="N82" s="34"/>
      <c r="O82" s="34"/>
      <c r="P82" s="34"/>
      <c r="Q82" s="34"/>
      <c r="R82" s="34"/>
    </row>
    <row r="83" spans="1:18" s="7" customFormat="1" ht="12.75" hidden="1" customHeight="1" x14ac:dyDescent="0.2">
      <c r="A83" s="75" t="s">
        <v>103</v>
      </c>
      <c r="B83" s="97"/>
      <c r="C83" s="97"/>
      <c r="E83" s="98">
        <v>1</v>
      </c>
      <c r="F83" s="99" t="s">
        <v>92</v>
      </c>
      <c r="G83" s="98" t="s">
        <v>53</v>
      </c>
      <c r="H83" s="98" t="s">
        <v>27</v>
      </c>
      <c r="J83" s="34"/>
      <c r="K83" s="34"/>
      <c r="L83" s="34"/>
      <c r="M83" s="34"/>
      <c r="N83" s="34"/>
      <c r="O83" s="34"/>
      <c r="P83" s="34"/>
      <c r="Q83" s="34"/>
      <c r="R83" s="34"/>
    </row>
    <row r="84" spans="1:18" s="7" customFormat="1" ht="12.75" hidden="1" customHeight="1" x14ac:dyDescent="0.2">
      <c r="A84" s="75" t="s">
        <v>104</v>
      </c>
      <c r="B84" s="97"/>
      <c r="C84" s="97"/>
      <c r="D84" s="99"/>
      <c r="E84" s="98">
        <v>1</v>
      </c>
      <c r="F84" s="99" t="s">
        <v>92</v>
      </c>
      <c r="G84" s="98" t="s">
        <v>53</v>
      </c>
      <c r="H84" s="100" t="s">
        <v>48</v>
      </c>
      <c r="J84" s="34"/>
      <c r="K84" s="34"/>
      <c r="L84" s="34"/>
      <c r="M84" s="34"/>
      <c r="N84" s="34"/>
      <c r="O84" s="34"/>
      <c r="P84" s="34"/>
      <c r="Q84" s="34"/>
      <c r="R84" s="34"/>
    </row>
    <row r="85" spans="1:18" s="7" customFormat="1" ht="12.75" hidden="1" customHeight="1" x14ac:dyDescent="0.2">
      <c r="A85" s="75" t="s">
        <v>105</v>
      </c>
      <c r="B85" s="97"/>
      <c r="C85" s="97"/>
      <c r="D85" s="99"/>
      <c r="E85" s="98">
        <v>1</v>
      </c>
      <c r="F85" s="99" t="s">
        <v>92</v>
      </c>
      <c r="G85" s="98" t="s">
        <v>66</v>
      </c>
      <c r="H85" s="98" t="s">
        <v>8</v>
      </c>
      <c r="J85" s="34"/>
      <c r="K85" s="34"/>
      <c r="L85" s="34"/>
      <c r="M85" s="34"/>
      <c r="N85" s="34"/>
      <c r="O85" s="34"/>
      <c r="P85" s="34"/>
      <c r="Q85" s="34"/>
      <c r="R85" s="34"/>
    </row>
    <row r="86" spans="1:18" s="7" customFormat="1" ht="12.75" hidden="1" customHeight="1" x14ac:dyDescent="0.2">
      <c r="A86" s="75" t="s">
        <v>106</v>
      </c>
      <c r="B86" s="97"/>
      <c r="C86" s="97"/>
      <c r="D86" s="99"/>
      <c r="E86" s="98">
        <v>1</v>
      </c>
      <c r="F86" s="99" t="s">
        <v>92</v>
      </c>
      <c r="G86" s="98" t="s">
        <v>58</v>
      </c>
      <c r="H86" s="100" t="s">
        <v>48</v>
      </c>
      <c r="J86" s="34"/>
      <c r="K86" s="34"/>
      <c r="L86" s="34"/>
      <c r="M86" s="34"/>
      <c r="N86" s="34"/>
      <c r="O86" s="34"/>
      <c r="P86" s="34"/>
      <c r="Q86" s="34"/>
      <c r="R86" s="34"/>
    </row>
    <row r="87" spans="1:18" s="7" customFormat="1" ht="12.75" hidden="1" customHeight="1" x14ac:dyDescent="0.2">
      <c r="A87" s="75" t="s">
        <v>177</v>
      </c>
      <c r="B87" s="97"/>
      <c r="C87" s="97"/>
      <c r="D87" s="99"/>
      <c r="E87" s="98">
        <v>1</v>
      </c>
      <c r="F87" s="99" t="s">
        <v>92</v>
      </c>
      <c r="G87" s="98" t="s">
        <v>28</v>
      </c>
      <c r="H87" s="98" t="s">
        <v>8</v>
      </c>
      <c r="J87" s="34"/>
      <c r="K87" s="34"/>
      <c r="L87" s="34"/>
      <c r="M87" s="34"/>
      <c r="N87" s="34"/>
      <c r="O87" s="34"/>
      <c r="P87" s="34"/>
      <c r="Q87" s="34"/>
      <c r="R87" s="34"/>
    </row>
    <row r="88" spans="1:18" s="7" customFormat="1" ht="12.75" hidden="1" customHeight="1" x14ac:dyDescent="0.2">
      <c r="A88" s="75" t="s">
        <v>178</v>
      </c>
      <c r="B88" s="97"/>
      <c r="C88" s="97"/>
      <c r="D88" s="99"/>
      <c r="E88" s="98">
        <v>1</v>
      </c>
      <c r="F88" s="99" t="s">
        <v>92</v>
      </c>
      <c r="G88" s="98" t="s">
        <v>28</v>
      </c>
      <c r="H88" s="98" t="s">
        <v>44</v>
      </c>
      <c r="J88" s="34"/>
      <c r="K88" s="34"/>
      <c r="L88" s="34"/>
      <c r="M88" s="34"/>
      <c r="N88" s="34"/>
      <c r="O88" s="34"/>
      <c r="P88" s="34"/>
      <c r="Q88" s="34"/>
      <c r="R88" s="34"/>
    </row>
    <row r="89" spans="1:18" s="25" customFormat="1" ht="18.95" customHeight="1" x14ac:dyDescent="0.2">
      <c r="A89" s="58" t="s">
        <v>107</v>
      </c>
      <c r="B89" s="24"/>
      <c r="C89" s="24"/>
      <c r="E89" s="98"/>
      <c r="F89" s="99"/>
      <c r="G89" s="98"/>
      <c r="H89" s="98"/>
      <c r="J89" s="20">
        <f>SUM(J71:J88)</f>
        <v>0</v>
      </c>
      <c r="K89" s="21"/>
      <c r="L89" s="20">
        <f>SUM(L71:L84)</f>
        <v>0</v>
      </c>
      <c r="M89" s="146"/>
      <c r="N89" s="20">
        <f>SUM(N71:N84)</f>
        <v>138000</v>
      </c>
      <c r="O89" s="146"/>
      <c r="P89" s="20">
        <f>SUM(P71:P84)</f>
        <v>138000</v>
      </c>
      <c r="Q89" s="146"/>
      <c r="R89" s="20"/>
    </row>
    <row r="90" spans="1:18" s="7" customFormat="1" ht="6" customHeight="1" x14ac:dyDescent="0.2">
      <c r="J90" s="34"/>
      <c r="K90" s="34"/>
      <c r="L90" s="34"/>
      <c r="M90" s="34"/>
      <c r="N90" s="34"/>
      <c r="O90" s="34"/>
      <c r="P90" s="34"/>
      <c r="Q90" s="34"/>
      <c r="R90" s="34"/>
    </row>
    <row r="91" spans="1:18" s="7" customFormat="1" ht="20.100000000000001" customHeight="1" thickBot="1" x14ac:dyDescent="0.25">
      <c r="A91" s="11" t="s">
        <v>109</v>
      </c>
      <c r="B91" s="26"/>
      <c r="C91" s="26"/>
      <c r="J91" s="27">
        <f>J44+J55+J66+J89</f>
        <v>19023127.760000002</v>
      </c>
      <c r="K91" s="21"/>
      <c r="L91" s="27">
        <f>L44+L55+L66+L89</f>
        <v>9778989.3900000006</v>
      </c>
      <c r="M91" s="34"/>
      <c r="N91" s="27">
        <f>N44+N55+N66+N89</f>
        <v>14976182.5</v>
      </c>
      <c r="O91" s="34"/>
      <c r="P91" s="27">
        <f>P44+P55+P66+P89</f>
        <v>24755171.890000004</v>
      </c>
      <c r="Q91" s="34"/>
      <c r="R91" s="27">
        <f>R44+R55+R66+R89</f>
        <v>27198787.700000003</v>
      </c>
    </row>
    <row r="92" spans="1:18" s="7" customFormat="1" ht="13.5" thickTop="1" x14ac:dyDescent="0.2">
      <c r="A92" s="29"/>
      <c r="B92" s="29"/>
      <c r="C92" s="29"/>
      <c r="D92" s="32"/>
      <c r="E92" s="29"/>
      <c r="F92" s="29"/>
      <c r="H92" s="33"/>
      <c r="I92" s="33"/>
      <c r="J92" s="33"/>
      <c r="K92" s="33"/>
      <c r="L92" s="33"/>
      <c r="M92" s="33"/>
    </row>
    <row r="93" spans="1:18" s="7" customFormat="1" x14ac:dyDescent="0.2"/>
    <row r="94" spans="1:18" s="7" customFormat="1" x14ac:dyDescent="0.2"/>
    <row r="95" spans="1:18" x14ac:dyDescent="0.2">
      <c r="A95" s="261" t="s">
        <v>844</v>
      </c>
      <c r="B95" s="261"/>
      <c r="C95" s="261"/>
      <c r="D95" s="31"/>
      <c r="E95" s="30"/>
      <c r="G95" s="29"/>
      <c r="I95" s="29"/>
      <c r="J95" s="261" t="s">
        <v>846</v>
      </c>
      <c r="K95" s="261"/>
      <c r="L95" s="261"/>
      <c r="M95" s="42"/>
      <c r="N95" s="44"/>
      <c r="O95" s="44"/>
      <c r="P95" s="263" t="s">
        <v>134</v>
      </c>
      <c r="Q95" s="263"/>
      <c r="R95" s="263"/>
    </row>
    <row r="96" spans="1:18" x14ac:dyDescent="0.2">
      <c r="A96" s="45"/>
      <c r="D96" s="31"/>
      <c r="E96" s="46"/>
      <c r="G96" s="29"/>
      <c r="I96" s="29"/>
      <c r="J96" s="142"/>
      <c r="M96" s="28"/>
      <c r="N96" s="34"/>
      <c r="O96" s="34"/>
      <c r="P96" s="46"/>
    </row>
    <row r="97" spans="1:18" x14ac:dyDescent="0.2">
      <c r="A97" s="45"/>
      <c r="D97" s="31"/>
      <c r="E97" s="46"/>
      <c r="G97" s="29"/>
      <c r="I97" s="29"/>
      <c r="J97" s="142"/>
      <c r="M97" s="81"/>
      <c r="N97" s="34"/>
      <c r="O97" s="34"/>
      <c r="P97" s="46"/>
    </row>
    <row r="98" spans="1:18" x14ac:dyDescent="0.2">
      <c r="A98" s="47"/>
      <c r="D98" s="29"/>
      <c r="E98" s="48"/>
      <c r="G98" s="29"/>
      <c r="I98" s="29"/>
      <c r="J98" s="29"/>
      <c r="M98" s="29"/>
      <c r="P98" s="48"/>
    </row>
    <row r="99" spans="1:18" x14ac:dyDescent="0.2">
      <c r="A99" s="275" t="s">
        <v>273</v>
      </c>
      <c r="B99" s="275"/>
      <c r="C99" s="275"/>
      <c r="D99" s="50"/>
      <c r="E99" s="51"/>
      <c r="G99" s="29"/>
      <c r="I99" s="29"/>
      <c r="J99" s="275" t="s">
        <v>271</v>
      </c>
      <c r="K99" s="275"/>
      <c r="L99" s="275"/>
      <c r="M99" s="52"/>
      <c r="N99" s="54"/>
      <c r="O99" s="54"/>
      <c r="P99" s="264" t="s">
        <v>816</v>
      </c>
      <c r="Q99" s="264"/>
      <c r="R99" s="264"/>
    </row>
    <row r="100" spans="1:18" x14ac:dyDescent="0.2">
      <c r="A100" s="261" t="s">
        <v>848</v>
      </c>
      <c r="B100" s="261"/>
      <c r="C100" s="261"/>
      <c r="D100" s="29"/>
      <c r="E100" s="30"/>
      <c r="G100" s="29"/>
      <c r="I100" s="29"/>
      <c r="J100" s="261" t="s">
        <v>254</v>
      </c>
      <c r="K100" s="261"/>
      <c r="L100" s="261"/>
      <c r="M100" s="31"/>
      <c r="N100" s="33"/>
      <c r="O100" s="33"/>
      <c r="P100" s="265" t="s">
        <v>138</v>
      </c>
      <c r="Q100" s="265"/>
      <c r="R100" s="265"/>
    </row>
  </sheetData>
  <customSheetViews>
    <customSheetView guid="{1998FCB8-1FEB-4076-ACE6-A225EE4366B3}" showPageBreaks="1" printArea="1" hiddenRows="1" view="pageBreakPreview">
      <pane xSplit="1" ySplit="16" topLeftCell="B48" activePane="bottomRight" state="frozen"/>
      <selection pane="bottomRight" activeCell="N89" sqref="N89"/>
      <rowBreaks count="1" manualBreakCount="1">
        <brk id="51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DE3A1FFE-44A0-41BD-98AB-2A2226968564}" showPageBreaks="1" printArea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84" activePane="bottomRight" state="frozen"/>
      <selection pane="bottomRight" activeCell="R30" sqref="R30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1" activePane="bottomRight" state="frozen"/>
      <selection pane="bottomRight" activeCell="R109" sqref="R109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2" activePane="bottomRight" state="frozen"/>
      <selection pane="bottomRight" activeCell="A42" sqref="A42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143ACBE7-D869-4474-AA52-641DEA34138E}" showPageBreaks="1" printArea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6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58B349B-F3C7-48DF-B384-6734A2155381}" showPageBreaks="1" printArea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7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FDC408F5-353B-4693-B047-C7E3A1392206}" showPageBreaks="1" printArea="1" hiddenRows="1" view="pageBreakPreview">
      <pane xSplit="1" ySplit="16" topLeftCell="B68" activePane="bottomRight" state="frozen"/>
      <selection pane="bottomRight" activeCell="L18" sqref="L18"/>
      <pageMargins left="0.75" right="0.5" top="1" bottom="1" header="0.75" footer="0.5"/>
      <printOptions horizontalCentered="1"/>
      <pageSetup paperSize="5" scale="90" orientation="landscape" horizontalDpi="4294967292" verticalDpi="300" r:id="rId8"/>
      <headerFooter alignWithMargins="0">
        <oddHeader xml:space="preserve">&amp;R&amp;"Arial,Bold"&amp;10     </oddHeader>
        <oddFooter>&amp;C&amp;"Arial Narrow,Regular"&amp;9Page &amp;P of &amp;N</oddFooter>
      </headerFooter>
    </customSheetView>
    <customSheetView guid="{575E8042-A1F4-4988-9C50-0764AD6CB053}" showPageBreaks="1" printArea="1" hiddenRows="1" view="pageBreakPreview">
      <pane xSplit="1" ySplit="16" topLeftCell="B17" activePane="bottomRight" state="frozen"/>
      <selection pane="bottomRight" activeCell="E23" sqref="E23:H23"/>
      <rowBreaks count="1" manualBreakCount="1">
        <brk id="50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9"/>
      <headerFooter alignWithMargins="0">
        <oddHeader xml:space="preserve">&amp;R&amp;"Arial,Bold"&amp;10     </oddHeader>
        <oddFooter>&amp;C&amp;"Arial Narrow,Regular"&amp;9Page &amp;P of &amp;N</oddFooter>
      </headerFooter>
    </customSheetView>
  </customSheetViews>
  <mergeCells count="49">
    <mergeCell ref="A15:C15"/>
    <mergeCell ref="E15:H15"/>
    <mergeCell ref="A55:C55"/>
    <mergeCell ref="A3:S3"/>
    <mergeCell ref="A4:S4"/>
    <mergeCell ref="L11:P11"/>
    <mergeCell ref="P12:P14"/>
    <mergeCell ref="A13:C13"/>
    <mergeCell ref="E13:H13"/>
    <mergeCell ref="E18:H18"/>
    <mergeCell ref="E20:H20"/>
    <mergeCell ref="E21:H21"/>
    <mergeCell ref="E22:H22"/>
    <mergeCell ref="E23:H23"/>
    <mergeCell ref="E24:H24"/>
    <mergeCell ref="E25:H25"/>
    <mergeCell ref="P95:R95"/>
    <mergeCell ref="P99:R99"/>
    <mergeCell ref="P100:R100"/>
    <mergeCell ref="A95:C95"/>
    <mergeCell ref="A99:C99"/>
    <mergeCell ref="A100:C100"/>
    <mergeCell ref="J95:L95"/>
    <mergeCell ref="J99:L99"/>
    <mergeCell ref="J100:L100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41:H41"/>
    <mergeCell ref="E42:H42"/>
    <mergeCell ref="E75:H75"/>
    <mergeCell ref="E54:H54"/>
    <mergeCell ref="E47:H47"/>
    <mergeCell ref="E49:H49"/>
    <mergeCell ref="E50:H50"/>
    <mergeCell ref="E52:H52"/>
    <mergeCell ref="E53:H53"/>
    <mergeCell ref="E51:H51"/>
    <mergeCell ref="E48:H48"/>
  </mergeCells>
  <phoneticPr fontId="14" type="noConversion"/>
  <printOptions horizontalCentered="1"/>
  <pageMargins left="0.75" right="0.5" top="1" bottom="1" header="0.75" footer="0.5"/>
  <pageSetup paperSize="5" scale="90" orientation="landscape" horizontalDpi="4294967293" verticalDpi="300" r:id="rId10"/>
  <headerFooter alignWithMargins="0">
    <oddHeader xml:space="preserve">&amp;R&amp;"Arial,Bold"&amp;10     </oddHeader>
    <oddFooter>&amp;C&amp;"Arial Narrow,Regular"&amp;9Page &amp;P of &amp;N</oddFooter>
  </headerFooter>
  <rowBreaks count="1" manualBreakCount="1">
    <brk id="5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58</vt:i4>
      </vt:variant>
    </vt:vector>
  </HeadingPairs>
  <TitlesOfParts>
    <vt:vector size="87" baseType="lpstr">
      <vt:lpstr>1011</vt:lpstr>
      <vt:lpstr>1021</vt:lpstr>
      <vt:lpstr>1022</vt:lpstr>
      <vt:lpstr>1031</vt:lpstr>
      <vt:lpstr>1032</vt:lpstr>
      <vt:lpstr>1041</vt:lpstr>
      <vt:lpstr>1061</vt:lpstr>
      <vt:lpstr>1071</vt:lpstr>
      <vt:lpstr>1081</vt:lpstr>
      <vt:lpstr>1091</vt:lpstr>
      <vt:lpstr>1101</vt:lpstr>
      <vt:lpstr>1111</vt:lpstr>
      <vt:lpstr>1131</vt:lpstr>
      <vt:lpstr>7611</vt:lpstr>
      <vt:lpstr>8711</vt:lpstr>
      <vt:lpstr>8721</vt:lpstr>
      <vt:lpstr>8751</vt:lpstr>
      <vt:lpstr>4421</vt:lpstr>
      <vt:lpstr>4411</vt:lpstr>
      <vt:lpstr>3361 (1)</vt:lpstr>
      <vt:lpstr>3361 (2)</vt:lpstr>
      <vt:lpstr>1999-18-17-GPS</vt:lpstr>
      <vt:lpstr>GF-Infra Social 3999-49-69</vt:lpstr>
      <vt:lpstr>GF-Infra Economic 8752-53</vt:lpstr>
      <vt:lpstr>20% Social 3918-6918-4919</vt:lpstr>
      <vt:lpstr>20% Economic 8918</vt:lpstr>
      <vt:lpstr>1201</vt:lpstr>
      <vt:lpstr>9940</vt:lpstr>
      <vt:lpstr>9999</vt:lpstr>
      <vt:lpstr>'1011'!Print_Area</vt:lpstr>
      <vt:lpstr>'1021'!Print_Area</vt:lpstr>
      <vt:lpstr>'1022'!Print_Area</vt:lpstr>
      <vt:lpstr>'1031'!Print_Area</vt:lpstr>
      <vt:lpstr>'1032'!Print_Area</vt:lpstr>
      <vt:lpstr>'1041'!Print_Area</vt:lpstr>
      <vt:lpstr>'1061'!Print_Area</vt:lpstr>
      <vt:lpstr>'1071'!Print_Area</vt:lpstr>
      <vt:lpstr>'1081'!Print_Area</vt:lpstr>
      <vt:lpstr>'1091'!Print_Area</vt:lpstr>
      <vt:lpstr>'1101'!Print_Area</vt:lpstr>
      <vt:lpstr>'1111'!Print_Area</vt:lpstr>
      <vt:lpstr>'1131'!Print_Area</vt:lpstr>
      <vt:lpstr>'1201'!Print_Area</vt:lpstr>
      <vt:lpstr>'1999-18-17-GPS'!Print_Area</vt:lpstr>
      <vt:lpstr>'20% Economic 8918'!Print_Area</vt:lpstr>
      <vt:lpstr>'20% Social 3918-6918-4919'!Print_Area</vt:lpstr>
      <vt:lpstr>'3361 (1)'!Print_Area</vt:lpstr>
      <vt:lpstr>'3361 (2)'!Print_Area</vt:lpstr>
      <vt:lpstr>'4411'!Print_Area</vt:lpstr>
      <vt:lpstr>'4421'!Print_Area</vt:lpstr>
      <vt:lpstr>'7611'!Print_Area</vt:lpstr>
      <vt:lpstr>'8711'!Print_Area</vt:lpstr>
      <vt:lpstr>'8721'!Print_Area</vt:lpstr>
      <vt:lpstr>'8751'!Print_Area</vt:lpstr>
      <vt:lpstr>'9940'!Print_Area</vt:lpstr>
      <vt:lpstr>'9999'!Print_Area</vt:lpstr>
      <vt:lpstr>'GF-Infra Economic 8752-53'!Print_Area</vt:lpstr>
      <vt:lpstr>'GF-Infra Social 3999-49-69'!Print_Area</vt:lpstr>
      <vt:lpstr>'1011'!Print_Titles</vt:lpstr>
      <vt:lpstr>'1021'!Print_Titles</vt:lpstr>
      <vt:lpstr>'1022'!Print_Titles</vt:lpstr>
      <vt:lpstr>'1031'!Print_Titles</vt:lpstr>
      <vt:lpstr>'1032'!Print_Titles</vt:lpstr>
      <vt:lpstr>'1041'!Print_Titles</vt:lpstr>
      <vt:lpstr>'1061'!Print_Titles</vt:lpstr>
      <vt:lpstr>'1071'!Print_Titles</vt:lpstr>
      <vt:lpstr>'1081'!Print_Titles</vt:lpstr>
      <vt:lpstr>'1091'!Print_Titles</vt:lpstr>
      <vt:lpstr>'1101'!Print_Titles</vt:lpstr>
      <vt:lpstr>'1111'!Print_Titles</vt:lpstr>
      <vt:lpstr>'1131'!Print_Titles</vt:lpstr>
      <vt:lpstr>'1201'!Print_Titles</vt:lpstr>
      <vt:lpstr>'1999-18-17-GPS'!Print_Titles</vt:lpstr>
      <vt:lpstr>'20% Economic 8918'!Print_Titles</vt:lpstr>
      <vt:lpstr>'20% Social 3918-6918-4919'!Print_Titles</vt:lpstr>
      <vt:lpstr>'3361 (1)'!Print_Titles</vt:lpstr>
      <vt:lpstr>'3361 (2)'!Print_Titles</vt:lpstr>
      <vt:lpstr>'4411'!Print_Titles</vt:lpstr>
      <vt:lpstr>'4421'!Print_Titles</vt:lpstr>
      <vt:lpstr>'7611'!Print_Titles</vt:lpstr>
      <vt:lpstr>'8711'!Print_Titles</vt:lpstr>
      <vt:lpstr>'8721'!Print_Titles</vt:lpstr>
      <vt:lpstr>'8751'!Print_Titles</vt:lpstr>
      <vt:lpstr>'9940'!Print_Titles</vt:lpstr>
      <vt:lpstr>'9999'!Print_Titles</vt:lpstr>
      <vt:lpstr>'GF-Infra Economic 8752-53'!Print_Titles</vt:lpstr>
      <vt:lpstr>'GF-Infra Social 3999-49-69'!Print_Titles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MISO</cp:lastModifiedBy>
  <cp:lastPrinted>2022-11-11T01:01:01Z</cp:lastPrinted>
  <dcterms:created xsi:type="dcterms:W3CDTF">2016-07-12T02:13:36Z</dcterms:created>
  <dcterms:modified xsi:type="dcterms:W3CDTF">2023-03-14T06:33:51Z</dcterms:modified>
  <cp:contentStatus/>
</cp:coreProperties>
</file>