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-390" windowWidth="10650" windowHeight="8475" tabRatio="910" firstSheet="19" activeTab="21"/>
  </bookViews>
  <sheets>
    <sheet name="1011" sheetId="1" r:id="rId1"/>
    <sheet name="1021" sheetId="2" r:id="rId2"/>
    <sheet name="1022" sheetId="3" r:id="rId3"/>
    <sheet name="1031" sheetId="4" r:id="rId4"/>
    <sheet name="1032" sheetId="5" r:id="rId5"/>
    <sheet name="1041" sheetId="6" r:id="rId6"/>
    <sheet name="1061" sheetId="7" r:id="rId7"/>
    <sheet name="1071" sheetId="8" r:id="rId8"/>
    <sheet name="1081" sheetId="9" r:id="rId9"/>
    <sheet name="1091" sheetId="10" r:id="rId10"/>
    <sheet name="1101" sheetId="11" r:id="rId11"/>
    <sheet name="1111" sheetId="12" r:id="rId12"/>
    <sheet name="1131" sheetId="13" r:id="rId13"/>
    <sheet name="1141" sheetId="14" r:id="rId14"/>
    <sheet name="7611" sheetId="15" r:id="rId15"/>
    <sheet name="8711" sheetId="16" r:id="rId16"/>
    <sheet name="8721" sheetId="17" r:id="rId17"/>
    <sheet name="8751" sheetId="18" r:id="rId18"/>
    <sheet name="4411" sheetId="20" r:id="rId19"/>
    <sheet name="4421" sheetId="19" r:id="rId20"/>
    <sheet name="3361 (1)" sheetId="21" r:id="rId21"/>
    <sheet name="3361 (2)" sheetId="22" r:id="rId22"/>
    <sheet name="GF-Infra Social 3999-49-69" sheetId="23" r:id="rId23"/>
    <sheet name="GF-Infra Economic 8752-53" sheetId="24" r:id="rId24"/>
    <sheet name="20% Social 4918-6918" sheetId="25" r:id="rId25"/>
    <sheet name="20% Economic 8918" sheetId="26" r:id="rId26"/>
    <sheet name="9940" sheetId="32" r:id="rId27"/>
    <sheet name="9999" sheetId="28" r:id="rId28"/>
    <sheet name="8919" sheetId="29" r:id="rId29"/>
    <sheet name="6919" sheetId="30" r:id="rId30"/>
    <sheet name="8911" sheetId="31" r:id="rId31"/>
  </sheets>
  <externalReferences>
    <externalReference r:id="rId32"/>
    <externalReference r:id="rId33"/>
  </externalReferences>
  <definedNames>
    <definedName name="_1011" localSheetId="0">'[1]1011'!#REF!</definedName>
    <definedName name="_1011" localSheetId="1">'[1]1011'!#REF!</definedName>
    <definedName name="_1011" localSheetId="2">'[1]1011'!#REF!</definedName>
    <definedName name="_1011" localSheetId="3">'[1]1011'!#REF!</definedName>
    <definedName name="_1011" localSheetId="4">'[1]1011'!#REF!</definedName>
    <definedName name="_1011" localSheetId="5">'[1]1011'!#REF!</definedName>
    <definedName name="_1011" localSheetId="6">'[1]1011'!#REF!</definedName>
    <definedName name="_1011" localSheetId="7">'[1]1011'!#REF!</definedName>
    <definedName name="_1011" localSheetId="8">'[1]1011'!#REF!</definedName>
    <definedName name="_1011" localSheetId="9">'[1]1011'!#REF!</definedName>
    <definedName name="_1011" localSheetId="10">'[1]1011'!#REF!</definedName>
    <definedName name="_1011" localSheetId="11">'[1]1011'!#REF!</definedName>
    <definedName name="_1011" localSheetId="12">'[1]1011'!#REF!</definedName>
    <definedName name="_1011" localSheetId="13">'[1]1011'!#REF!</definedName>
    <definedName name="_1011" localSheetId="25">'[1]1011'!#REF!</definedName>
    <definedName name="_1011" localSheetId="24">'[1]1011'!#REF!</definedName>
    <definedName name="_1011" localSheetId="20">'[1]1011'!#REF!</definedName>
    <definedName name="_1011" localSheetId="21">'[1]1011'!#REF!</definedName>
    <definedName name="_1011" localSheetId="18">'[1]1011'!#REF!</definedName>
    <definedName name="_1011" localSheetId="19">'[1]1011'!#REF!</definedName>
    <definedName name="_1011" localSheetId="29">'[1]1011'!#REF!</definedName>
    <definedName name="_1011" localSheetId="14">'[1]1011'!#REF!</definedName>
    <definedName name="_1011" localSheetId="15">'[1]1011'!#REF!</definedName>
    <definedName name="_1011" localSheetId="16">'[1]1011'!#REF!</definedName>
    <definedName name="_1011" localSheetId="17">'[1]1011'!#REF!</definedName>
    <definedName name="_1011" localSheetId="30">'[1]1011'!#REF!</definedName>
    <definedName name="_1011" localSheetId="28">'[1]1011'!#REF!</definedName>
    <definedName name="_1011" localSheetId="26">'[1]1011'!#REF!</definedName>
    <definedName name="_1011" localSheetId="27">'[1]1011'!#REF!</definedName>
    <definedName name="_1011" localSheetId="23">'[1]1011'!#REF!</definedName>
    <definedName name="_1011" localSheetId="22">'[1]1011'!#REF!</definedName>
    <definedName name="_Fill" localSheetId="0" hidden="1">'[1]1011'!#REF!</definedName>
    <definedName name="_Fill" localSheetId="1" hidden="1">'[1]1011'!#REF!</definedName>
    <definedName name="_Fill" localSheetId="2" hidden="1">'[1]1011'!#REF!</definedName>
    <definedName name="_Fill" localSheetId="3" hidden="1">'[1]1011'!#REF!</definedName>
    <definedName name="_Fill" localSheetId="4" hidden="1">'[1]1011'!#REF!</definedName>
    <definedName name="_Fill" localSheetId="5" hidden="1">'[1]1011'!#REF!</definedName>
    <definedName name="_Fill" localSheetId="6" hidden="1">'[1]1011'!#REF!</definedName>
    <definedName name="_Fill" localSheetId="7" hidden="1">'[1]1011'!#REF!</definedName>
    <definedName name="_Fill" localSheetId="8" hidden="1">'[1]1011'!#REF!</definedName>
    <definedName name="_Fill" localSheetId="9" hidden="1">'[1]1011'!#REF!</definedName>
    <definedName name="_Fill" localSheetId="10" hidden="1">'[1]1011'!#REF!</definedName>
    <definedName name="_Fill" localSheetId="11" hidden="1">'[1]1011'!#REF!</definedName>
    <definedName name="_Fill" localSheetId="12" hidden="1">'[1]1011'!#REF!</definedName>
    <definedName name="_Fill" localSheetId="13" hidden="1">'[1]1011'!#REF!</definedName>
    <definedName name="_Fill" localSheetId="25" hidden="1">'[1]1011'!#REF!</definedName>
    <definedName name="_Fill" localSheetId="24" hidden="1">'[1]1011'!#REF!</definedName>
    <definedName name="_Fill" localSheetId="20" hidden="1">'[1]1011'!#REF!</definedName>
    <definedName name="_Fill" localSheetId="21" hidden="1">'[1]1011'!#REF!</definedName>
    <definedName name="_Fill" localSheetId="18" hidden="1">'[1]1011'!#REF!</definedName>
    <definedName name="_Fill" localSheetId="19" hidden="1">'[1]1011'!#REF!</definedName>
    <definedName name="_Fill" localSheetId="29" hidden="1">'[1]1011'!#REF!</definedName>
    <definedName name="_Fill" localSheetId="14" hidden="1">'[1]1011'!#REF!</definedName>
    <definedName name="_Fill" localSheetId="15" hidden="1">'[1]1011'!#REF!</definedName>
    <definedName name="_Fill" localSheetId="16" hidden="1">'[1]1011'!#REF!</definedName>
    <definedName name="_Fill" localSheetId="17" hidden="1">'[1]1011'!#REF!</definedName>
    <definedName name="_Fill" localSheetId="30" hidden="1">'[1]1011'!#REF!</definedName>
    <definedName name="_Fill" localSheetId="28" hidden="1">'[1]1011'!#REF!</definedName>
    <definedName name="_Fill" localSheetId="26" hidden="1">'[1]1011'!#REF!</definedName>
    <definedName name="_Fill" localSheetId="27" hidden="1">'[1]1011'!#REF!</definedName>
    <definedName name="_Fill" localSheetId="23" hidden="1">'[1]1011'!#REF!</definedName>
    <definedName name="_Fill" localSheetId="22" hidden="1">'[1]1011'!#REF!</definedName>
    <definedName name="NAME" localSheetId="0">#REF!</definedName>
    <definedName name="NAME" localSheetId="1">#REF!</definedName>
    <definedName name="NAME" localSheetId="2">#REF!</definedName>
    <definedName name="NAME" localSheetId="3">#REF!</definedName>
    <definedName name="NAME" localSheetId="4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0">#REF!</definedName>
    <definedName name="NAME" localSheetId="11">#REF!</definedName>
    <definedName name="NAME" localSheetId="12">#REF!</definedName>
    <definedName name="NAME" localSheetId="13">#REF!</definedName>
    <definedName name="NAME" localSheetId="25">#REF!</definedName>
    <definedName name="NAME" localSheetId="24">#REF!</definedName>
    <definedName name="NAME" localSheetId="20">#REF!</definedName>
    <definedName name="NAME" localSheetId="21">#REF!</definedName>
    <definedName name="NAME" localSheetId="18">#REF!</definedName>
    <definedName name="NAME" localSheetId="19">#REF!</definedName>
    <definedName name="NAME" localSheetId="29">#REF!</definedName>
    <definedName name="NAME" localSheetId="14">#REF!</definedName>
    <definedName name="NAME" localSheetId="15">#REF!</definedName>
    <definedName name="NAME" localSheetId="16">#REF!</definedName>
    <definedName name="NAME" localSheetId="17">#REF!</definedName>
    <definedName name="NAME" localSheetId="30">#REF!</definedName>
    <definedName name="NAME" localSheetId="28">#REF!</definedName>
    <definedName name="NAME" localSheetId="26">#REF!</definedName>
    <definedName name="NAME" localSheetId="27">#REF!</definedName>
    <definedName name="NAME" localSheetId="23">#REF!</definedName>
    <definedName name="NAME" localSheetId="22">#REF!</definedName>
    <definedName name="_xlnm.Print_Area" localSheetId="0">'1011'!$A$1:$S$92</definedName>
    <definedName name="_xlnm.Print_Area" localSheetId="1">'1021'!$A$1:$S$167</definedName>
    <definedName name="_xlnm.Print_Area" localSheetId="2">'1022'!$A$1:$S$159</definedName>
    <definedName name="_xlnm.Print_Area" localSheetId="3">'1031'!$A$1:$S$161</definedName>
    <definedName name="_xlnm.Print_Area" localSheetId="4">'1032'!$A$1:$S$161</definedName>
    <definedName name="_xlnm.Print_Area" localSheetId="5">'1041'!$A$1:$S$161</definedName>
    <definedName name="_xlnm.Print_Area" localSheetId="6">'1061'!$A$1:$S$157</definedName>
    <definedName name="_xlnm.Print_Area" localSheetId="7">'1071'!$A$1:$S$160</definedName>
    <definedName name="_xlnm.Print_Area" localSheetId="8">'1081'!$A$1:$S$157</definedName>
    <definedName name="_xlnm.Print_Area" localSheetId="9">'1091'!$A$1:$S$159</definedName>
    <definedName name="_xlnm.Print_Area" localSheetId="10">'1101'!$A$1:$S$161</definedName>
    <definedName name="_xlnm.Print_Area" localSheetId="11">'1111'!$A$1:$S$65</definedName>
    <definedName name="_xlnm.Print_Area" localSheetId="12">'1131'!$A$1:$S$160</definedName>
    <definedName name="_xlnm.Print_Area" localSheetId="13">'1141'!$A$1:$S$89</definedName>
    <definedName name="_xlnm.Print_Area" localSheetId="25">'20% Economic 8918'!$A$1:$S$37</definedName>
    <definedName name="_xlnm.Print_Area" localSheetId="24">'20% Social 4918-6918'!$A$1:$S$40</definedName>
    <definedName name="_xlnm.Print_Area" localSheetId="20">'3361 (1)'!$A$1:$S$130</definedName>
    <definedName name="_xlnm.Print_Area" localSheetId="21">'3361 (2)'!$A$1:$S$116</definedName>
    <definedName name="_xlnm.Print_Area" localSheetId="18">'4411'!$A$1:$S$160</definedName>
    <definedName name="_xlnm.Print_Area" localSheetId="19">'4421'!$A$1:$S$161</definedName>
    <definedName name="_xlnm.Print_Area" localSheetId="29">'6919'!$A$1:$S$32</definedName>
    <definedName name="_xlnm.Print_Area" localSheetId="14">'7611'!$A$1:$S$161</definedName>
    <definedName name="_xlnm.Print_Area" localSheetId="15">'8711'!$A$1:$S$158</definedName>
    <definedName name="_xlnm.Print_Area" localSheetId="16">'8721'!$A$1:$S$158</definedName>
    <definedName name="_xlnm.Print_Area" localSheetId="17">'8751'!$A$1:$S$161</definedName>
    <definedName name="_xlnm.Print_Area" localSheetId="30">'8911'!$A$1:$S$32</definedName>
    <definedName name="_xlnm.Print_Area" localSheetId="28">'8919'!$A$1:$S$38</definedName>
    <definedName name="_xlnm.Print_Area" localSheetId="26">'9940'!$A$1:$S$127</definedName>
    <definedName name="_xlnm.Print_Area" localSheetId="27">'9999'!$A$1:$S$31</definedName>
    <definedName name="_xlnm.Print_Area" localSheetId="23">'GF-Infra Economic 8752-53'!$A$1:$S$51</definedName>
    <definedName name="_xlnm.Print_Area" localSheetId="22">'GF-Infra Social 3999-49-69'!$A$1:$S$50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25">#REF!</definedName>
    <definedName name="PRINT_AREA_MI" localSheetId="24">#REF!</definedName>
    <definedName name="PRINT_AREA_MI" localSheetId="20">#REF!</definedName>
    <definedName name="PRINT_AREA_MI" localSheetId="21">#REF!</definedName>
    <definedName name="PRINT_AREA_MI" localSheetId="18">#REF!</definedName>
    <definedName name="PRINT_AREA_MI" localSheetId="19">#REF!</definedName>
    <definedName name="PRINT_AREA_MI" localSheetId="29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30">#REF!</definedName>
    <definedName name="PRINT_AREA_MI" localSheetId="28">#REF!</definedName>
    <definedName name="PRINT_AREA_MI" localSheetId="26">#REF!</definedName>
    <definedName name="PRINT_AREA_MI" localSheetId="27">#REF!</definedName>
    <definedName name="PRINT_AREA_MI" localSheetId="23">#REF!</definedName>
    <definedName name="PRINT_AREA_MI" localSheetId="22">#REF!</definedName>
    <definedName name="_xlnm.Print_Titles" localSheetId="0">'1011'!$1:$14</definedName>
    <definedName name="_xlnm.Print_Titles" localSheetId="1">'1021'!$1:$14</definedName>
    <definedName name="_xlnm.Print_Titles" localSheetId="2">'1022'!$1:$13</definedName>
    <definedName name="_xlnm.Print_Titles" localSheetId="3">'1031'!$1:$13</definedName>
    <definedName name="_xlnm.Print_Titles" localSheetId="4">'1032'!$1:$14</definedName>
    <definedName name="_xlnm.Print_Titles" localSheetId="5">'1041'!$1:$14</definedName>
    <definedName name="_xlnm.Print_Titles" localSheetId="6">'1061'!$1:$14</definedName>
    <definedName name="_xlnm.Print_Titles" localSheetId="7">'1071'!$1:$14</definedName>
    <definedName name="_xlnm.Print_Titles" localSheetId="8">'1081'!$1:$14</definedName>
    <definedName name="_xlnm.Print_Titles" localSheetId="9">'1091'!$1:$14</definedName>
    <definedName name="_xlnm.Print_Titles" localSheetId="10">'1101'!$1:$14</definedName>
    <definedName name="_xlnm.Print_Titles" localSheetId="11">'1111'!$1:$14</definedName>
    <definedName name="_xlnm.Print_Titles" localSheetId="12">'1131'!$1:$14</definedName>
    <definedName name="_xlnm.Print_Titles" localSheetId="13">'1141'!$1:$14</definedName>
    <definedName name="_xlnm.Print_Titles" localSheetId="25">'20% Economic 8918'!$1:$14</definedName>
    <definedName name="_xlnm.Print_Titles" localSheetId="24">'20% Social 4918-6918'!$1:$14</definedName>
    <definedName name="_xlnm.Print_Titles" localSheetId="20">'3361 (1)'!$1:$14</definedName>
    <definedName name="_xlnm.Print_Titles" localSheetId="21">'3361 (2)'!$1:$14</definedName>
    <definedName name="_xlnm.Print_Titles" localSheetId="18">'4411'!$1:$14</definedName>
    <definedName name="_xlnm.Print_Titles" localSheetId="19">'4421'!$1:$14</definedName>
    <definedName name="_xlnm.Print_Titles" localSheetId="29">'6919'!$1:$14</definedName>
    <definedName name="_xlnm.Print_Titles" localSheetId="14">'7611'!$1:$14</definedName>
    <definedName name="_xlnm.Print_Titles" localSheetId="15">'8711'!$1:$14</definedName>
    <definedName name="_xlnm.Print_Titles" localSheetId="16">'8721'!$1:$14</definedName>
    <definedName name="_xlnm.Print_Titles" localSheetId="17">'8751'!$1:$14</definedName>
    <definedName name="_xlnm.Print_Titles" localSheetId="30">'8911'!$1:$14</definedName>
    <definedName name="_xlnm.Print_Titles" localSheetId="28">'8919'!$1:$14</definedName>
    <definedName name="_xlnm.Print_Titles" localSheetId="26">'9940'!$1:$14</definedName>
    <definedName name="_xlnm.Print_Titles" localSheetId="27">'9999'!$1:$14</definedName>
    <definedName name="_xlnm.Print_Titles" localSheetId="23">'GF-Infra Economic 8752-53'!$1:$14</definedName>
    <definedName name="_xlnm.Print_Titles" localSheetId="22">'GF-Infra Social 3999-49-69'!$1:$14</definedName>
    <definedName name="_xlnm.Print_Titles">#REF!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25">#REF!</definedName>
    <definedName name="PRINT_TITLES_MI" localSheetId="24">#REF!</definedName>
    <definedName name="PRINT_TITLES_MI" localSheetId="20">#REF!</definedName>
    <definedName name="PRINT_TITLES_MI" localSheetId="21">#REF!</definedName>
    <definedName name="PRINT_TITLES_MI" localSheetId="18">#REF!</definedName>
    <definedName name="PRINT_TITLES_MI" localSheetId="19">#REF!</definedName>
    <definedName name="PRINT_TITLES_MI" localSheetId="29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30">#REF!</definedName>
    <definedName name="PRINT_TITLES_MI" localSheetId="28">#REF!</definedName>
    <definedName name="PRINT_TITLES_MI" localSheetId="26">#REF!</definedName>
    <definedName name="PRINT_TITLES_MI" localSheetId="27">#REF!</definedName>
    <definedName name="PRINT_TITLES_MI" localSheetId="23">#REF!</definedName>
    <definedName name="PRINT_TITLES_MI" localSheetId="22">#REF!</definedName>
    <definedName name="Z_870B4CCF_089A_4C19_A059_259DAAB1F3BC_.wvu.PrintArea" localSheetId="0" hidden="1">'1011'!$A$1:$S$92</definedName>
    <definedName name="Z_870B4CCF_089A_4C19_A059_259DAAB1F3BC_.wvu.PrintArea" localSheetId="1" hidden="1">'1021'!$A$1:$S$167</definedName>
    <definedName name="Z_870B4CCF_089A_4C19_A059_259DAAB1F3BC_.wvu.PrintArea" localSheetId="2" hidden="1">'1022'!$A$1:$S$159</definedName>
    <definedName name="Z_870B4CCF_089A_4C19_A059_259DAAB1F3BC_.wvu.PrintArea" localSheetId="3" hidden="1">'1031'!$A$1:$S$161</definedName>
    <definedName name="Z_870B4CCF_089A_4C19_A059_259DAAB1F3BC_.wvu.PrintArea" localSheetId="4" hidden="1">'1032'!$A$1:$S$161</definedName>
    <definedName name="Z_870B4CCF_089A_4C19_A059_259DAAB1F3BC_.wvu.PrintArea" localSheetId="5" hidden="1">'1041'!$A$1:$S$161</definedName>
    <definedName name="Z_870B4CCF_089A_4C19_A059_259DAAB1F3BC_.wvu.PrintArea" localSheetId="6" hidden="1">'1061'!$A$1:$S$157</definedName>
    <definedName name="Z_870B4CCF_089A_4C19_A059_259DAAB1F3BC_.wvu.PrintArea" localSheetId="7" hidden="1">'1071'!$A$1:$S$160</definedName>
    <definedName name="Z_870B4CCF_089A_4C19_A059_259DAAB1F3BC_.wvu.PrintArea" localSheetId="8" hidden="1">'1081'!$A$1:$S$157</definedName>
    <definedName name="Z_870B4CCF_089A_4C19_A059_259DAAB1F3BC_.wvu.PrintArea" localSheetId="9" hidden="1">'1091'!$A$1:$S$159</definedName>
    <definedName name="Z_870B4CCF_089A_4C19_A059_259DAAB1F3BC_.wvu.PrintArea" localSheetId="10" hidden="1">'1101'!$A$1:$S$161</definedName>
    <definedName name="Z_870B4CCF_089A_4C19_A059_259DAAB1F3BC_.wvu.PrintArea" localSheetId="11" hidden="1">'1111'!$A$1:$S$65</definedName>
    <definedName name="Z_870B4CCF_089A_4C19_A059_259DAAB1F3BC_.wvu.PrintArea" localSheetId="12" hidden="1">'1131'!$A$1:$S$160</definedName>
    <definedName name="Z_870B4CCF_089A_4C19_A059_259DAAB1F3BC_.wvu.PrintArea" localSheetId="13" hidden="1">'1141'!$A$1:$S$89</definedName>
    <definedName name="Z_870B4CCF_089A_4C19_A059_259DAAB1F3BC_.wvu.PrintArea" localSheetId="25" hidden="1">'20% Economic 8918'!$A$1:$S$37</definedName>
    <definedName name="Z_870B4CCF_089A_4C19_A059_259DAAB1F3BC_.wvu.PrintArea" localSheetId="24" hidden="1">'20% Social 4918-6918'!$A$1:$S$40</definedName>
    <definedName name="Z_870B4CCF_089A_4C19_A059_259DAAB1F3BC_.wvu.PrintArea" localSheetId="20" hidden="1">'3361 (1)'!$A$1:$S$130</definedName>
    <definedName name="Z_870B4CCF_089A_4C19_A059_259DAAB1F3BC_.wvu.PrintArea" localSheetId="21" hidden="1">'3361 (2)'!$A$1:$S$116</definedName>
    <definedName name="Z_870B4CCF_089A_4C19_A059_259DAAB1F3BC_.wvu.PrintArea" localSheetId="18" hidden="1">'4411'!$A$1:$S$160</definedName>
    <definedName name="Z_870B4CCF_089A_4C19_A059_259DAAB1F3BC_.wvu.PrintArea" localSheetId="19" hidden="1">'4421'!$A$1:$S$161</definedName>
    <definedName name="Z_870B4CCF_089A_4C19_A059_259DAAB1F3BC_.wvu.PrintArea" localSheetId="29" hidden="1">'6919'!$A$1:$S$32</definedName>
    <definedName name="Z_870B4CCF_089A_4C19_A059_259DAAB1F3BC_.wvu.PrintArea" localSheetId="14" hidden="1">'7611'!$A$1:$S$161</definedName>
    <definedName name="Z_870B4CCF_089A_4C19_A059_259DAAB1F3BC_.wvu.PrintArea" localSheetId="15" hidden="1">'8711'!$A$1:$S$158</definedName>
    <definedName name="Z_870B4CCF_089A_4C19_A059_259DAAB1F3BC_.wvu.PrintArea" localSheetId="16" hidden="1">'8721'!$A$1:$S$158</definedName>
    <definedName name="Z_870B4CCF_089A_4C19_A059_259DAAB1F3BC_.wvu.PrintArea" localSheetId="17" hidden="1">'8751'!$A$1:$S$161</definedName>
    <definedName name="Z_870B4CCF_089A_4C19_A059_259DAAB1F3BC_.wvu.PrintArea" localSheetId="30" hidden="1">'8911'!$A$1:$S$32</definedName>
    <definedName name="Z_870B4CCF_089A_4C19_A059_259DAAB1F3BC_.wvu.PrintArea" localSheetId="28" hidden="1">'8919'!$A$1:$S$38</definedName>
    <definedName name="Z_870B4CCF_089A_4C19_A059_259DAAB1F3BC_.wvu.PrintArea" localSheetId="27" hidden="1">'9999'!$A$1:$S$31</definedName>
    <definedName name="Z_870B4CCF_089A_4C19_A059_259DAAB1F3BC_.wvu.PrintArea" localSheetId="23" hidden="1">'GF-Infra Economic 8752-53'!$A$1:$S$51</definedName>
    <definedName name="Z_870B4CCF_089A_4C19_A059_259DAAB1F3BC_.wvu.PrintArea" localSheetId="22" hidden="1">'GF-Infra Social 3999-49-69'!$A$1:$S$50</definedName>
    <definedName name="Z_870B4CCF_089A_4C19_A059_259DAAB1F3BC_.wvu.PrintTitles" localSheetId="0" hidden="1">'1011'!$1:$14</definedName>
    <definedName name="Z_870B4CCF_089A_4C19_A059_259DAAB1F3BC_.wvu.PrintTitles" localSheetId="1" hidden="1">'1021'!$1:$14</definedName>
    <definedName name="Z_870B4CCF_089A_4C19_A059_259DAAB1F3BC_.wvu.PrintTitles" localSheetId="2" hidden="1">'1022'!$1:$13</definedName>
    <definedName name="Z_870B4CCF_089A_4C19_A059_259DAAB1F3BC_.wvu.PrintTitles" localSheetId="3" hidden="1">'1031'!$1:$13</definedName>
    <definedName name="Z_870B4CCF_089A_4C19_A059_259DAAB1F3BC_.wvu.PrintTitles" localSheetId="4" hidden="1">'1032'!$1:$14</definedName>
    <definedName name="Z_870B4CCF_089A_4C19_A059_259DAAB1F3BC_.wvu.PrintTitles" localSheetId="5" hidden="1">'1041'!$1:$14</definedName>
    <definedName name="Z_870B4CCF_089A_4C19_A059_259DAAB1F3BC_.wvu.PrintTitles" localSheetId="6" hidden="1">'1061'!$1:$14</definedName>
    <definedName name="Z_870B4CCF_089A_4C19_A059_259DAAB1F3BC_.wvu.PrintTitles" localSheetId="7" hidden="1">'1071'!$1:$14</definedName>
    <definedName name="Z_870B4CCF_089A_4C19_A059_259DAAB1F3BC_.wvu.PrintTitles" localSheetId="8" hidden="1">'1081'!$1:$14</definedName>
    <definedName name="Z_870B4CCF_089A_4C19_A059_259DAAB1F3BC_.wvu.PrintTitles" localSheetId="9" hidden="1">'1091'!$1:$14</definedName>
    <definedName name="Z_870B4CCF_089A_4C19_A059_259DAAB1F3BC_.wvu.PrintTitles" localSheetId="10" hidden="1">'1101'!$1:$14</definedName>
    <definedName name="Z_870B4CCF_089A_4C19_A059_259DAAB1F3BC_.wvu.PrintTitles" localSheetId="11" hidden="1">'1111'!$1:$14</definedName>
    <definedName name="Z_870B4CCF_089A_4C19_A059_259DAAB1F3BC_.wvu.PrintTitles" localSheetId="12" hidden="1">'1131'!$1:$14</definedName>
    <definedName name="Z_870B4CCF_089A_4C19_A059_259DAAB1F3BC_.wvu.PrintTitles" localSheetId="13" hidden="1">'1141'!$1:$14</definedName>
    <definedName name="Z_870B4CCF_089A_4C19_A059_259DAAB1F3BC_.wvu.PrintTitles" localSheetId="25" hidden="1">'20% Economic 8918'!$1:$14</definedName>
    <definedName name="Z_870B4CCF_089A_4C19_A059_259DAAB1F3BC_.wvu.PrintTitles" localSheetId="24" hidden="1">'20% Social 4918-6918'!$1:$14</definedName>
    <definedName name="Z_870B4CCF_089A_4C19_A059_259DAAB1F3BC_.wvu.PrintTitles" localSheetId="20" hidden="1">'3361 (1)'!$1:$14</definedName>
    <definedName name="Z_870B4CCF_089A_4C19_A059_259DAAB1F3BC_.wvu.PrintTitles" localSheetId="21" hidden="1">'3361 (2)'!$1:$14</definedName>
    <definedName name="Z_870B4CCF_089A_4C19_A059_259DAAB1F3BC_.wvu.PrintTitles" localSheetId="18" hidden="1">'4411'!$1:$14</definedName>
    <definedName name="Z_870B4CCF_089A_4C19_A059_259DAAB1F3BC_.wvu.PrintTitles" localSheetId="19" hidden="1">'4421'!$1:$14</definedName>
    <definedName name="Z_870B4CCF_089A_4C19_A059_259DAAB1F3BC_.wvu.PrintTitles" localSheetId="29" hidden="1">'6919'!$1:$14</definedName>
    <definedName name="Z_870B4CCF_089A_4C19_A059_259DAAB1F3BC_.wvu.PrintTitles" localSheetId="14" hidden="1">'7611'!$1:$14</definedName>
    <definedName name="Z_870B4CCF_089A_4C19_A059_259DAAB1F3BC_.wvu.PrintTitles" localSheetId="15" hidden="1">'8711'!$1:$14</definedName>
    <definedName name="Z_870B4CCF_089A_4C19_A059_259DAAB1F3BC_.wvu.PrintTitles" localSheetId="16" hidden="1">'8721'!$1:$14</definedName>
    <definedName name="Z_870B4CCF_089A_4C19_A059_259DAAB1F3BC_.wvu.PrintTitles" localSheetId="17" hidden="1">'8751'!$1:$14</definedName>
    <definedName name="Z_870B4CCF_089A_4C19_A059_259DAAB1F3BC_.wvu.PrintTitles" localSheetId="30" hidden="1">'8911'!$1:$14</definedName>
    <definedName name="Z_870B4CCF_089A_4C19_A059_259DAAB1F3BC_.wvu.PrintTitles" localSheetId="28" hidden="1">'8919'!$1:$14</definedName>
    <definedName name="Z_870B4CCF_089A_4C19_A059_259DAAB1F3BC_.wvu.PrintTitles" localSheetId="27" hidden="1">'9999'!$1:$14</definedName>
    <definedName name="Z_870B4CCF_089A_4C19_A059_259DAAB1F3BC_.wvu.PrintTitles" localSheetId="23" hidden="1">'GF-Infra Economic 8752-53'!$1:$14</definedName>
    <definedName name="Z_870B4CCF_089A_4C19_A059_259DAAB1F3BC_.wvu.PrintTitles" localSheetId="22" hidden="1">'GF-Infra Social 3999-49-69'!$1:$14</definedName>
    <definedName name="Z_870B4CCF_089A_4C19_A059_259DAAB1F3BC_.wvu.Rows" localSheetId="1" hidden="1">'1021'!$22:$29,'1021'!$37:$38,'1021'!$41:$41,'1021'!$46:$46,'1021'!$48:$54,'1021'!$56:$60,'1021'!$62:$65,'1021'!$67:$90,'1021'!$94:$107,'1021'!$113:$148,'1021'!$154:$160</definedName>
    <definedName name="Z_870B4CCF_089A_4C19_A059_259DAAB1F3BC_.wvu.Rows" localSheetId="2" hidden="1">'1022'!$17:$17,'1022'!$22:$29,'1022'!$37:$38,'1022'!$41:$41,'1022'!$46:$46,'1022'!$48:$54,'1022'!$56:$60,'1022'!$62:$64,'1022'!$68:$69,'1022'!$75:$78,'1022'!$81:$110,'1022'!$113:$123,'1022'!$126:$127,'1022'!$129:$131,'1022'!$133:$134,'1022'!$136:$144,'1022'!$146:$147</definedName>
    <definedName name="Z_870B4CCF_089A_4C19_A059_259DAAB1F3BC_.wvu.Rows" localSheetId="3" hidden="1">'1031'!$16:$16,'1031'!$21:$28,'1031'!$36:$37,'1031'!$40:$40,'1031'!$45:$45,'1031'!$47:$50,'1031'!$52:$54,'1031'!$56:$57,'1031'!$59:$60,'1031'!$64:$64,'1031'!$68:$68,'1031'!$70:$90,'1031'!$93:$93,'1031'!$95:$107,'1031'!$115:$125,'1031'!$127:$128,'1031'!$130:$130,'1031'!$132:$135,'1031'!$137:$150</definedName>
    <definedName name="Z_870B4CCF_089A_4C19_A059_259DAAB1F3BC_.wvu.Rows" localSheetId="4" hidden="1">'1032'!$17:$17,'1032'!$22:$29,'1032'!$37:$38,'1032'!$41:$41,'1032'!$46:$46,'1032'!$48:$48,'1032'!$50:$61,'1032'!$63:$70,'1032'!$72:$80,'1032'!$82:$94,'1032'!$96:$111,'1032'!$115:$125,'1032'!$127:$128,'1032'!$130:$132,'1032'!$134:$148</definedName>
    <definedName name="Z_870B4CCF_089A_4C19_A059_259DAAB1F3BC_.wvu.Rows" localSheetId="5" hidden="1">'1041'!$18:$18,'1041'!$23:$30,'1041'!$38:$39,'1041'!$42:$42,'1041'!$48:$48,'1041'!$50:$56,'1041'!$58:$94,'1041'!$96:$111,'1041'!$115:$125,'1041'!$127:$128,'1041'!$131:$133,'1041'!$135:$149</definedName>
    <definedName name="Z_870B4CCF_089A_4C19_A059_259DAAB1F3BC_.wvu.Rows" localSheetId="6" hidden="1">'1061'!$17:$17,'1061'!$22:$29,'1061'!$37:$38,'1061'!$41:$41,'1061'!$46:$46,'1061'!$48:$48,'1061'!$51:$55,'1061'!$57:$61,'1061'!$63:$64,'1061'!$68:$71,'1061'!$83:$110,'1061'!$114:$122,'1061'!$124:$125,'1061'!$127:$129,'1061'!$131:$142,'1061'!$144:$146</definedName>
    <definedName name="Z_870B4CCF_089A_4C19_A059_259DAAB1F3BC_.wvu.Rows" localSheetId="7" hidden="1">'1071'!$17:$17,'1071'!$22:$29,'1071'!$37:$38,'1071'!$41:$41,'1071'!$46:$46,'1071'!$48:$48,'1071'!$50:$55,'1071'!$57:$61,'1071'!$63:$65,'1071'!$67:$93,'1071'!$96:$110,'1071'!$114:$124,'1071'!$127:$128,'1071'!$130:$132,'1071'!$134:$145,'1071'!$147:$148</definedName>
    <definedName name="Z_870B4CCF_089A_4C19_A059_259DAAB1F3BC_.wvu.Rows" localSheetId="8" hidden="1">'1081'!$17:$17,'1081'!$22:$29,'1081'!$37:$38,'1081'!$41:$41,'1081'!$46:$46,'1081'!$48:$54,'1081'!$56:$63,'1081'!$65:$91,'1081'!$94:$108,'1081'!$112:$122,'1081'!$125:$126,'1081'!$128:$130,'1081'!$133:$145</definedName>
    <definedName name="Z_870B4CCF_089A_4C19_A059_259DAAB1F3BC_.wvu.Rows" localSheetId="9" hidden="1">'1091'!$17:$17,'1091'!$22:$28,'1091'!$37:$38,'1091'!$41:$41,'1091'!$46:$46,'1091'!$48:$49,'1091'!$51:$55,'1091'!$57:$61,'1091'!$63:$65,'1091'!$67:$93,'1091'!$95:$96,'1091'!$98:$107,'1091'!$122:$122,'1091'!$124:$128,'1091'!$130:$149</definedName>
    <definedName name="Z_870B4CCF_089A_4C19_A059_259DAAB1F3BC_.wvu.Rows" localSheetId="10" hidden="1">'1101'!$17:$17,'1101'!$22:$29,'1101'!$37:$37,'1101'!$41:$41,'1101'!$46:$46,'1101'!$48:$48,'1101'!$50:$55,'1101'!$57:$65,'1101'!$67:$94,'1101'!$97:$111,'1101'!$115:$125,'1101'!$128:$129,'1101'!$131:$133,'1101'!$135:$149</definedName>
    <definedName name="Z_870B4CCF_089A_4C19_A059_259DAAB1F3BC_.wvu.Rows" localSheetId="11" hidden="1">'1111'!$16:$16,'1111'!$20:$53</definedName>
    <definedName name="Z_870B4CCF_089A_4C19_A059_259DAAB1F3BC_.wvu.Rows" localSheetId="12" hidden="1">'1131'!$17:$17,'1131'!$22:$29,'1131'!$37:$38,'1131'!$41:$41,'1131'!$46:$46,'1131'!$48:$61,'1131'!$63:$65,'1131'!$67:$94,'1131'!$97:$111,'1131'!$115:$125,'1131'!$127:$128,'1131'!$130:$132,'1131'!$134:$135,'1131'!$137:$148</definedName>
    <definedName name="Z_870B4CCF_089A_4C19_A059_259DAAB1F3BC_.wvu.Rows" localSheetId="13" hidden="1">'1141'!$16:$18,'1141'!$21:$43,'1141'!$46:$79</definedName>
    <definedName name="Z_870B4CCF_089A_4C19_A059_259DAAB1F3BC_.wvu.Rows" localSheetId="20" hidden="1">'3361 (1)'!$17:$19,'3361 (1)'!$21:$26,'3361 (1)'!$28:$32,'3361 (1)'!$34:$34,'3361 (1)'!$36:$37,'3361 (1)'!$39:$61,'3361 (1)'!$65:$66,'3361 (1)'!$69:$69,'3361 (1)'!$71:$83,'3361 (1)'!$86:$96,'3361 (1)'!$99:$100,'3361 (1)'!$102:$115,'3361 (1)'!$118:$118,'3361 (1)'!$120:$121</definedName>
    <definedName name="Z_870B4CCF_089A_4C19_A059_259DAAB1F3BC_.wvu.Rows" localSheetId="21" hidden="1">'3361 (2)'!$17:$25,'3361 (2)'!$27:$31,'3361 (2)'!$35:$36,'3361 (2)'!$39:$59,'3361 (2)'!$62:$63,'3361 (2)'!$66:$66,'3361 (2)'!$68:$80,'3361 (2)'!$86:$87,'3361 (2)'!$89:$92,'3361 (2)'!$94:$107</definedName>
    <definedName name="Z_870B4CCF_089A_4C19_A059_259DAAB1F3BC_.wvu.Rows" localSheetId="18" hidden="1">'4411'!$26:$26,'4411'!$37:$37,'4411'!$43:$43,'4411'!$45:$50,'4411'!$54:$59,'4411'!$62:$62,'4411'!$64:$89,'4411'!$91:$109,'4411'!$112:$122,'4411'!$125:$126,'4411'!$129:$137,'4411'!$139:$148</definedName>
    <definedName name="Z_870B4CCF_089A_4C19_A059_259DAAB1F3BC_.wvu.Rows" localSheetId="19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$129:$131,'4421'!$133:$138,'4421'!$140:$144,'4421'!$147:$148</definedName>
    <definedName name="Z_870B4CCF_089A_4C19_A059_259DAAB1F3BC_.wvu.Rows" localSheetId="14" hidden="1">'7611'!$17:$17,'7611'!$22:$26,'7611'!$28:$29,'7611'!$37:$39,'7611'!$41:$41,'7611'!$46:$46,'7611'!$48:$51,'7611'!$53:$55,'7611'!$58:$61,'7611'!$64:$69,'7611'!$71:$94,'7611'!$96:$99,'7611'!$101:$111,'7611'!$115:$125,'7611'!$128:$129,'7611'!$131:$136,'7611'!$139:$149</definedName>
    <definedName name="Z_870B4CCF_089A_4C19_A059_259DAAB1F3BC_.wvu.Rows" localSheetId="15" hidden="1">'8711'!$17:$17,'8711'!$22:$29,'8711'!$37:$37,'8711'!$41:$41,'8711'!$46:$46,'8711'!$48:$54,'8711'!$57:$60,'8711'!$62:$109,'8711'!$112:$122,'8711'!$125:$126,'8711'!$128:$146</definedName>
    <definedName name="Z_870B4CCF_089A_4C19_A059_259DAAB1F3BC_.wvu.Rows" localSheetId="16" hidden="1">'8721'!$17:$17,'8721'!$22:$29,'8721'!$37:$38,'8721'!$41:$41,'8721'!$46:$46,'8721'!$48:$49,'8721'!$51:$52,'8721'!$57:$60,'8721'!$62:$109,'8721'!$112:$122,'8721'!$125:$126,'8721'!$128:$146</definedName>
    <definedName name="Z_870B4CCF_089A_4C19_A059_259DAAB1F3BC_.wvu.Rows" localSheetId="17" hidden="1">'8751'!$17:$17,'8751'!$22:$30,'8751'!$38:$39,'8751'!$42:$42,'8751'!$47:$47,'8751'!$49:$56,'8751'!$58:$62,'8751'!$64:$74,'8751'!$76:$94,'8751'!$97:$111,'8751'!$115:$125,'8751'!$128:$129,'8751'!$131:$137,'8751'!$139:$144,'8751'!$146:$146,'8751'!$148:$149</definedName>
    <definedName name="Z_870B4CCF_089A_4C19_A059_259DAAB1F3BC_.wvu.Rows" localSheetId="23" hidden="1">'GF-Infra Economic 8752-53'!$24:$24,'GF-Infra Economic 8752-53'!$26:$27,'GF-Infra Economic 8752-53'!$30:$30,'GF-Infra Economic 8752-53'!$32:$32,'GF-Infra Economic 8752-53'!$36:$40</definedName>
    <definedName name="Z_EE975321_C15E_44A7_AFC6_A307116A4F6E_.wvu.PrintArea" localSheetId="0" hidden="1">'1011'!$A$1:$S$92</definedName>
    <definedName name="Z_EE975321_C15E_44A7_AFC6_A307116A4F6E_.wvu.PrintArea" localSheetId="1" hidden="1">'1021'!$A$1:$S$167</definedName>
    <definedName name="Z_EE975321_C15E_44A7_AFC6_A307116A4F6E_.wvu.PrintArea" localSheetId="2" hidden="1">'1022'!$A$1:$S$159</definedName>
    <definedName name="Z_EE975321_C15E_44A7_AFC6_A307116A4F6E_.wvu.PrintArea" localSheetId="3" hidden="1">'1031'!$A$1:$S$161</definedName>
    <definedName name="Z_EE975321_C15E_44A7_AFC6_A307116A4F6E_.wvu.PrintArea" localSheetId="4" hidden="1">'1032'!$A$1:$S$161</definedName>
    <definedName name="Z_EE975321_C15E_44A7_AFC6_A307116A4F6E_.wvu.PrintArea" localSheetId="5" hidden="1">'1041'!$A$1:$S$161</definedName>
    <definedName name="Z_EE975321_C15E_44A7_AFC6_A307116A4F6E_.wvu.PrintArea" localSheetId="6" hidden="1">'1061'!$A$1:$S$157</definedName>
    <definedName name="Z_EE975321_C15E_44A7_AFC6_A307116A4F6E_.wvu.PrintArea" localSheetId="7" hidden="1">'1071'!$A$1:$S$160</definedName>
    <definedName name="Z_EE975321_C15E_44A7_AFC6_A307116A4F6E_.wvu.PrintArea" localSheetId="8" hidden="1">'1081'!$A$1:$S$157</definedName>
    <definedName name="Z_EE975321_C15E_44A7_AFC6_A307116A4F6E_.wvu.PrintArea" localSheetId="9" hidden="1">'1091'!$A$1:$S$159</definedName>
    <definedName name="Z_EE975321_C15E_44A7_AFC6_A307116A4F6E_.wvu.PrintArea" localSheetId="10" hidden="1">'1101'!$A$1:$S$161</definedName>
    <definedName name="Z_EE975321_C15E_44A7_AFC6_A307116A4F6E_.wvu.PrintArea" localSheetId="11" hidden="1">'1111'!$A$1:$S$65</definedName>
    <definedName name="Z_EE975321_C15E_44A7_AFC6_A307116A4F6E_.wvu.PrintArea" localSheetId="12" hidden="1">'1131'!$A$1:$S$160</definedName>
    <definedName name="Z_EE975321_C15E_44A7_AFC6_A307116A4F6E_.wvu.PrintArea" localSheetId="13" hidden="1">'1141'!$A$1:$S$89</definedName>
    <definedName name="Z_EE975321_C15E_44A7_AFC6_A307116A4F6E_.wvu.PrintArea" localSheetId="25" hidden="1">'20% Economic 8918'!$A$1:$S$37</definedName>
    <definedName name="Z_EE975321_C15E_44A7_AFC6_A307116A4F6E_.wvu.PrintArea" localSheetId="24" hidden="1">'20% Social 4918-6918'!$A$1:$S$40</definedName>
    <definedName name="Z_EE975321_C15E_44A7_AFC6_A307116A4F6E_.wvu.PrintArea" localSheetId="20" hidden="1">'3361 (1)'!$A$1:$S$130</definedName>
    <definedName name="Z_EE975321_C15E_44A7_AFC6_A307116A4F6E_.wvu.PrintArea" localSheetId="21" hidden="1">'3361 (2)'!$A$1:$S$116</definedName>
    <definedName name="Z_EE975321_C15E_44A7_AFC6_A307116A4F6E_.wvu.PrintArea" localSheetId="18" hidden="1">'4411'!$A$1:$S$160</definedName>
    <definedName name="Z_EE975321_C15E_44A7_AFC6_A307116A4F6E_.wvu.PrintArea" localSheetId="19" hidden="1">'4421'!$A$1:$S$161</definedName>
    <definedName name="Z_EE975321_C15E_44A7_AFC6_A307116A4F6E_.wvu.PrintArea" localSheetId="29" hidden="1">'6919'!$A$1:$S$32</definedName>
    <definedName name="Z_EE975321_C15E_44A7_AFC6_A307116A4F6E_.wvu.PrintArea" localSheetId="14" hidden="1">'7611'!$A$1:$S$161</definedName>
    <definedName name="Z_EE975321_C15E_44A7_AFC6_A307116A4F6E_.wvu.PrintArea" localSheetId="15" hidden="1">'8711'!$A$1:$S$158</definedName>
    <definedName name="Z_EE975321_C15E_44A7_AFC6_A307116A4F6E_.wvu.PrintArea" localSheetId="16" hidden="1">'8721'!$A$1:$S$158</definedName>
    <definedName name="Z_EE975321_C15E_44A7_AFC6_A307116A4F6E_.wvu.PrintArea" localSheetId="17" hidden="1">'8751'!$A$1:$S$161</definedName>
    <definedName name="Z_EE975321_C15E_44A7_AFC6_A307116A4F6E_.wvu.PrintArea" localSheetId="30" hidden="1">'8911'!$A$1:$S$32</definedName>
    <definedName name="Z_EE975321_C15E_44A7_AFC6_A307116A4F6E_.wvu.PrintArea" localSheetId="28" hidden="1">'8919'!$A$1:$S$38</definedName>
    <definedName name="Z_EE975321_C15E_44A7_AFC6_A307116A4F6E_.wvu.PrintArea" localSheetId="27" hidden="1">'9999'!$A$1:$S$31</definedName>
    <definedName name="Z_EE975321_C15E_44A7_AFC6_A307116A4F6E_.wvu.PrintArea" localSheetId="23" hidden="1">'GF-Infra Economic 8752-53'!$A$1:$S$51</definedName>
    <definedName name="Z_EE975321_C15E_44A7_AFC6_A307116A4F6E_.wvu.PrintArea" localSheetId="22" hidden="1">'GF-Infra Social 3999-49-69'!$A$1:$S$50</definedName>
    <definedName name="Z_EE975321_C15E_44A7_AFC6_A307116A4F6E_.wvu.PrintTitles" localSheetId="0" hidden="1">'1011'!$1:$14</definedName>
    <definedName name="Z_EE975321_C15E_44A7_AFC6_A307116A4F6E_.wvu.PrintTitles" localSheetId="1" hidden="1">'1021'!$1:$14</definedName>
    <definedName name="Z_EE975321_C15E_44A7_AFC6_A307116A4F6E_.wvu.PrintTitles" localSheetId="2" hidden="1">'1022'!$1:$13</definedName>
    <definedName name="Z_EE975321_C15E_44A7_AFC6_A307116A4F6E_.wvu.PrintTitles" localSheetId="3" hidden="1">'1031'!$1:$13</definedName>
    <definedName name="Z_EE975321_C15E_44A7_AFC6_A307116A4F6E_.wvu.PrintTitles" localSheetId="4" hidden="1">'1032'!$1:$14</definedName>
    <definedName name="Z_EE975321_C15E_44A7_AFC6_A307116A4F6E_.wvu.PrintTitles" localSheetId="5" hidden="1">'1041'!$1:$14</definedName>
    <definedName name="Z_EE975321_C15E_44A7_AFC6_A307116A4F6E_.wvu.PrintTitles" localSheetId="6" hidden="1">'1061'!$1:$14</definedName>
    <definedName name="Z_EE975321_C15E_44A7_AFC6_A307116A4F6E_.wvu.PrintTitles" localSheetId="7" hidden="1">'1071'!$1:$14</definedName>
    <definedName name="Z_EE975321_C15E_44A7_AFC6_A307116A4F6E_.wvu.PrintTitles" localSheetId="8" hidden="1">'1081'!$1:$14</definedName>
    <definedName name="Z_EE975321_C15E_44A7_AFC6_A307116A4F6E_.wvu.PrintTitles" localSheetId="9" hidden="1">'1091'!$1:$14</definedName>
    <definedName name="Z_EE975321_C15E_44A7_AFC6_A307116A4F6E_.wvu.PrintTitles" localSheetId="10" hidden="1">'1101'!$1:$14</definedName>
    <definedName name="Z_EE975321_C15E_44A7_AFC6_A307116A4F6E_.wvu.PrintTitles" localSheetId="11" hidden="1">'1111'!$1:$14</definedName>
    <definedName name="Z_EE975321_C15E_44A7_AFC6_A307116A4F6E_.wvu.PrintTitles" localSheetId="12" hidden="1">'1131'!$1:$14</definedName>
    <definedName name="Z_EE975321_C15E_44A7_AFC6_A307116A4F6E_.wvu.PrintTitles" localSheetId="13" hidden="1">'1141'!$1:$14</definedName>
    <definedName name="Z_EE975321_C15E_44A7_AFC6_A307116A4F6E_.wvu.PrintTitles" localSheetId="25" hidden="1">'20% Economic 8918'!$1:$14</definedName>
    <definedName name="Z_EE975321_C15E_44A7_AFC6_A307116A4F6E_.wvu.PrintTitles" localSheetId="24" hidden="1">'20% Social 4918-6918'!$1:$14</definedName>
    <definedName name="Z_EE975321_C15E_44A7_AFC6_A307116A4F6E_.wvu.PrintTitles" localSheetId="20" hidden="1">'3361 (1)'!$1:$14</definedName>
    <definedName name="Z_EE975321_C15E_44A7_AFC6_A307116A4F6E_.wvu.PrintTitles" localSheetId="21" hidden="1">'3361 (2)'!$1:$14</definedName>
    <definedName name="Z_EE975321_C15E_44A7_AFC6_A307116A4F6E_.wvu.PrintTitles" localSheetId="18" hidden="1">'4411'!$1:$14</definedName>
    <definedName name="Z_EE975321_C15E_44A7_AFC6_A307116A4F6E_.wvu.PrintTitles" localSheetId="19" hidden="1">'4421'!$1:$14</definedName>
    <definedName name="Z_EE975321_C15E_44A7_AFC6_A307116A4F6E_.wvu.PrintTitles" localSheetId="29" hidden="1">'6919'!$1:$14</definedName>
    <definedName name="Z_EE975321_C15E_44A7_AFC6_A307116A4F6E_.wvu.PrintTitles" localSheetId="14" hidden="1">'7611'!$1:$14</definedName>
    <definedName name="Z_EE975321_C15E_44A7_AFC6_A307116A4F6E_.wvu.PrintTitles" localSheetId="15" hidden="1">'8711'!$1:$14</definedName>
    <definedName name="Z_EE975321_C15E_44A7_AFC6_A307116A4F6E_.wvu.PrintTitles" localSheetId="16" hidden="1">'8721'!$1:$14</definedName>
    <definedName name="Z_EE975321_C15E_44A7_AFC6_A307116A4F6E_.wvu.PrintTitles" localSheetId="17" hidden="1">'8751'!$1:$14</definedName>
    <definedName name="Z_EE975321_C15E_44A7_AFC6_A307116A4F6E_.wvu.PrintTitles" localSheetId="30" hidden="1">'8911'!$1:$14</definedName>
    <definedName name="Z_EE975321_C15E_44A7_AFC6_A307116A4F6E_.wvu.PrintTitles" localSheetId="28" hidden="1">'8919'!$1:$14</definedName>
    <definedName name="Z_EE975321_C15E_44A7_AFC6_A307116A4F6E_.wvu.PrintTitles" localSheetId="27" hidden="1">'9999'!$1:$14</definedName>
    <definedName name="Z_EE975321_C15E_44A7_AFC6_A307116A4F6E_.wvu.PrintTitles" localSheetId="23" hidden="1">'GF-Infra Economic 8752-53'!$1:$14</definedName>
    <definedName name="Z_EE975321_C15E_44A7_AFC6_A307116A4F6E_.wvu.PrintTitles" localSheetId="22" hidden="1">'GF-Infra Social 3999-49-69'!$1:$14</definedName>
    <definedName name="Z_EE975321_C15E_44A7_AFC6_A307116A4F6E_.wvu.Rows" localSheetId="1" hidden="1">'1021'!$22:$29,'1021'!$37:$38,'1021'!$41:$41,'1021'!$46:$46,'1021'!$48:$54,'1021'!$56:$60,'1021'!$62:$65,'1021'!$67:$90,'1021'!$94:$107,'1021'!$113:$148,'1021'!$154:$160</definedName>
    <definedName name="Z_EE975321_C15E_44A7_AFC6_A307116A4F6E_.wvu.Rows" localSheetId="2" hidden="1">'1022'!$17:$17,'1022'!$22:$29,'1022'!$37:$38,'1022'!$41:$41,'1022'!$46:$46,'1022'!$48:$54,'1022'!$56:$60,'1022'!$62:$64,'1022'!$68:$69,'1022'!$75:$78,'1022'!$81:$110,'1022'!$113:$123,'1022'!$126:$127,'1022'!$129:$131,'1022'!$133:$134,'1022'!$136:$144,'1022'!$146:$147</definedName>
    <definedName name="Z_EE975321_C15E_44A7_AFC6_A307116A4F6E_.wvu.Rows" localSheetId="3" hidden="1">'1031'!$16:$16,'1031'!$21:$28,'1031'!$36:$37,'1031'!$40:$40,'1031'!$45:$45,'1031'!$47:$50,'1031'!$52:$54,'1031'!$56:$57,'1031'!$59:$60,'1031'!$64:$64,'1031'!$68:$68,'1031'!$70:$90,'1031'!$93:$93,'1031'!$95:$107,'1031'!$115:$125,'1031'!$127:$128,'1031'!$130:$130,'1031'!$132:$135,'1031'!$137:$150</definedName>
    <definedName name="Z_EE975321_C15E_44A7_AFC6_A307116A4F6E_.wvu.Rows" localSheetId="4" hidden="1">'1032'!$17:$17,'1032'!$22:$29,'1032'!$37:$38,'1032'!$41:$41,'1032'!$46:$46,'1032'!$48:$48,'1032'!$50:$61,'1032'!$63:$70,'1032'!$72:$80,'1032'!$82:$94,'1032'!$96:$111,'1032'!$115:$125,'1032'!$127:$128,'1032'!$130:$132,'1032'!$134:$148</definedName>
    <definedName name="Z_EE975321_C15E_44A7_AFC6_A307116A4F6E_.wvu.Rows" localSheetId="5" hidden="1">'1041'!$18:$18,'1041'!$23:$30,'1041'!$38:$39,'1041'!$42:$42,'1041'!$48:$48,'1041'!$50:$56,'1041'!$58:$94,'1041'!$96:$111,'1041'!$115:$125,'1041'!$127:$128,'1041'!$131:$133,'1041'!$135:$149</definedName>
    <definedName name="Z_EE975321_C15E_44A7_AFC6_A307116A4F6E_.wvu.Rows" localSheetId="6" hidden="1">'1061'!$17:$17,'1061'!$22:$29,'1061'!$37:$38,'1061'!$41:$41,'1061'!$46:$46,'1061'!$48:$48,'1061'!$51:$55,'1061'!$57:$61,'1061'!$63:$64,'1061'!$68:$71,'1061'!$83:$110,'1061'!$114:$122,'1061'!$124:$125,'1061'!$127:$129,'1061'!$131:$142,'1061'!$144:$146</definedName>
    <definedName name="Z_EE975321_C15E_44A7_AFC6_A307116A4F6E_.wvu.Rows" localSheetId="7" hidden="1">'1071'!$17:$17,'1071'!$22:$29,'1071'!$37:$39,'1071'!$41:$41,'1071'!$46:$46,'1071'!$48:$48,'1071'!$50:$55,'1071'!$57:$61,'1071'!$63:$65,'1071'!$67:$93,'1071'!$96:$110,'1071'!$114:$124,'1071'!$127:$128,'1071'!$130:$132,'1071'!$134:$145,'1071'!$147:$148</definedName>
    <definedName name="Z_EE975321_C15E_44A7_AFC6_A307116A4F6E_.wvu.Rows" localSheetId="8" hidden="1">'1081'!$17:$17,'1081'!$22:$29,'1081'!$37:$38,'1081'!$41:$41,'1081'!$46:$46,'1081'!$48:$54,'1081'!$56:$63,'1081'!$65:$91,'1081'!$94:$108,'1081'!$112:$122,'1081'!$125:$126,'1081'!$128:$130,'1081'!$133:$145</definedName>
    <definedName name="Z_EE975321_C15E_44A7_AFC6_A307116A4F6E_.wvu.Rows" localSheetId="9" hidden="1">'1091'!$17:$17,'1091'!$22:$28,'1091'!$37:$37,'1091'!$41:$41,'1091'!$46:$46,'1091'!$48:$49,'1091'!$51:$55,'1091'!$57:$61,'1091'!$63:$65,'1091'!$67:$93,'1091'!$95:$96,'1091'!$98:$107,'1091'!$122:$122,'1091'!$124:$128,'1091'!$130:$134,'1091'!$136:$145,'1091'!$148:$149</definedName>
    <definedName name="Z_EE975321_C15E_44A7_AFC6_A307116A4F6E_.wvu.Rows" localSheetId="10" hidden="1">'1101'!$17:$17,'1101'!$22:$29,'1101'!$37:$37,'1101'!$41:$41,'1101'!$46:$46,'1101'!$48:$48,'1101'!$50:$55,'1101'!$57:$65,'1101'!$67:$94,'1101'!$97:$111,'1101'!$115:$125,'1101'!$128:$129,'1101'!$131:$133,'1101'!$135:$149</definedName>
    <definedName name="Z_EE975321_C15E_44A7_AFC6_A307116A4F6E_.wvu.Rows" localSheetId="11" hidden="1">'1111'!$16:$16,'1111'!$21:$31,'1111'!$34:$36,'1111'!$38:$38,'1111'!$40:$52</definedName>
    <definedName name="Z_EE975321_C15E_44A7_AFC6_A307116A4F6E_.wvu.Rows" localSheetId="12" hidden="1">'1131'!$17:$17,'1131'!$22:$29,'1131'!$37:$38,'1131'!$41:$41,'1131'!$46:$46,'1131'!$48:$61,'1131'!$63:$65,'1131'!$67:$94,'1131'!$97:$111,'1131'!$115:$125,'1131'!$127:$128,'1131'!$130:$132,'1131'!$134:$135,'1131'!$137:$148</definedName>
    <definedName name="Z_EE975321_C15E_44A7_AFC6_A307116A4F6E_.wvu.Rows" localSheetId="13" hidden="1">'1141'!$16:$18,'1141'!$21:$43,'1141'!$46:$79</definedName>
    <definedName name="Z_EE975321_C15E_44A7_AFC6_A307116A4F6E_.wvu.Rows" localSheetId="20" hidden="1">'3361 (1)'!$17:$26,'3361 (1)'!$28:$32,'3361 (1)'!$34:$34,'3361 (1)'!$36:$37,'3361 (1)'!$39:$61,'3361 (1)'!$65:$66,'3361 (1)'!$69:$69,'3361 (1)'!$71:$83,'3361 (1)'!$86:$96,'3361 (1)'!$99:$100,'3361 (1)'!$102:$115,'3361 (1)'!$118:$118,'3361 (1)'!$120:$121</definedName>
    <definedName name="Z_EE975321_C15E_44A7_AFC6_A307116A4F6E_.wvu.Rows" localSheetId="21" hidden="1">'3361 (2)'!$17:$25,'3361 (2)'!$27:$31,'3361 (2)'!$35:$36,'3361 (2)'!$39:$59,'3361 (2)'!$62:$63,'3361 (2)'!$66:$66,'3361 (2)'!$68:$80,'3361 (2)'!$86:$87,'3361 (2)'!$89:$92,'3361 (2)'!$94:$107</definedName>
    <definedName name="Z_EE975321_C15E_44A7_AFC6_A307116A4F6E_.wvu.Rows" localSheetId="18" hidden="1">'4411'!$26:$26,'4411'!$37:$37,'4411'!$43:$43,'4411'!$45:$45,'4411'!$47:$50,'4411'!$54:$59,'4411'!$62:$62,'4411'!$64:$89,'4411'!$91:$109,'4411'!$112:$122,'4411'!$125:$126,'4411'!$129:$137,'4411'!$139:$148</definedName>
    <definedName name="Z_EE975321_C15E_44A7_AFC6_A307116A4F6E_.wvu.Rows" localSheetId="19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$129:$131,'4421'!$134:$138,'4421'!$140:$144,'4421'!$147:$148</definedName>
    <definedName name="Z_EE975321_C15E_44A7_AFC6_A307116A4F6E_.wvu.Rows" localSheetId="14" hidden="1">'7611'!$17:$17,'7611'!$22:$26,'7611'!$28:$29,'7611'!$37:$39,'7611'!$41:$41,'7611'!$46:$46,'7611'!$48:$51,'7611'!$53:$55,'7611'!$58:$61,'7611'!$64:$69,'7611'!$71:$94,'7611'!$96:$99,'7611'!$101:$111,'7611'!$115:$125,'7611'!$128:$129,'7611'!$131:$136,'7611'!$139:$149</definedName>
    <definedName name="Z_EE975321_C15E_44A7_AFC6_A307116A4F6E_.wvu.Rows" localSheetId="15" hidden="1">'8711'!$17:$17,'8711'!$22:$29,'8711'!$37:$37,'8711'!$41:$41,'8711'!$46:$46,'8711'!$48:$54,'8711'!$57:$60,'8711'!$62:$109,'8711'!$112:$122,'8711'!$125:$126,'8711'!$128:$146</definedName>
    <definedName name="Z_EE975321_C15E_44A7_AFC6_A307116A4F6E_.wvu.Rows" localSheetId="16" hidden="1">'8721'!$17:$17,'8721'!$22:$29,'8721'!$37:$38,'8721'!$41:$41,'8721'!$46:$46,'8721'!$48:$49,'8721'!$51:$52,'8721'!$57:$60,'8721'!$62:$109,'8721'!$112:$122,'8721'!$125:$126,'8721'!$128:$146</definedName>
    <definedName name="Z_EE975321_C15E_44A7_AFC6_A307116A4F6E_.wvu.Rows" localSheetId="17" hidden="1">'8751'!$17:$17,'8751'!$22:$30,'8751'!$38:$39,'8751'!$42:$42,'8751'!$47:$47,'8751'!$49:$56,'8751'!$58:$62,'8751'!$64:$74,'8751'!$76:$94,'8751'!$97:$111,'8751'!$115:$125,'8751'!$128:$129,'8751'!$131:$137,'8751'!$139:$144,'8751'!$146:$146,'8751'!$148:$149</definedName>
    <definedName name="Z_EE975321_C15E_44A7_AFC6_A307116A4F6E_.wvu.Rows" localSheetId="23" hidden="1">'GF-Infra Economic 8752-53'!$24:$24,'GF-Infra Economic 8752-53'!$26:$27,'GF-Infra Economic 8752-53'!$30:$30,'GF-Infra Economic 8752-53'!$32:$32,'GF-Infra Economic 8752-53'!$36:$40</definedName>
  </definedNames>
  <calcPr calcId="145621"/>
  <customWorkbookViews>
    <customWorkbookView name="Administrator - Personal View" guid="{870B4CCF-089A-4C19-A059-259DAAB1F3BC}" mergeInterval="0" personalView="1" maximized="1" xWindow="1" yWindow="1" windowWidth="1309" windowHeight="486" tabRatio="910" activeSheetId="22"/>
    <customWorkbookView name="my -pc - Personal View" guid="{EE975321-C15E-44A7-AFC6-A307116A4F6E}" mergeInterval="0" personalView="1" maximized="1" xWindow="1" yWindow="1" windowWidth="1366" windowHeight="496" tabRatio="910" activeSheetId="20"/>
  </customWorkbookViews>
</workbook>
</file>

<file path=xl/calcChain.xml><?xml version="1.0" encoding="utf-8"?>
<calcChain xmlns="http://schemas.openxmlformats.org/spreadsheetml/2006/main">
  <c r="R110" i="32" l="1"/>
  <c r="R116" i="32"/>
  <c r="R47" i="3"/>
  <c r="R135" i="3"/>
  <c r="N82" i="19"/>
  <c r="R72" i="7" l="1"/>
  <c r="N39" i="5"/>
  <c r="R118" i="32"/>
  <c r="L118" i="32"/>
  <c r="J118" i="32"/>
  <c r="P117" i="32"/>
  <c r="N117" i="32" s="1"/>
  <c r="N116" i="32"/>
  <c r="N115" i="32"/>
  <c r="N114" i="32"/>
  <c r="N113" i="32"/>
  <c r="N112" i="32"/>
  <c r="N111" i="32"/>
  <c r="P110" i="32"/>
  <c r="N110" i="32" s="1"/>
  <c r="P89" i="32"/>
  <c r="L89" i="32"/>
  <c r="L120" i="32" s="1"/>
  <c r="J89" i="32"/>
  <c r="J120" i="32" s="1"/>
  <c r="R88" i="32"/>
  <c r="R89" i="32" s="1"/>
  <c r="N88" i="32"/>
  <c r="N85" i="32"/>
  <c r="N84" i="32"/>
  <c r="N83" i="32"/>
  <c r="N82" i="32"/>
  <c r="N81" i="32"/>
  <c r="N80" i="32"/>
  <c r="N79" i="32"/>
  <c r="N78" i="32"/>
  <c r="N77" i="32"/>
  <c r="N76" i="32"/>
  <c r="N75" i="32"/>
  <c r="N74" i="32"/>
  <c r="N73" i="32"/>
  <c r="N72" i="32"/>
  <c r="N71" i="32"/>
  <c r="N70" i="32"/>
  <c r="N69" i="32"/>
  <c r="N68" i="32"/>
  <c r="N67" i="32"/>
  <c r="N66" i="32"/>
  <c r="N65" i="32"/>
  <c r="N64" i="32"/>
  <c r="N63" i="32"/>
  <c r="N62" i="32"/>
  <c r="N61" i="32"/>
  <c r="N60" i="32"/>
  <c r="N59" i="32"/>
  <c r="N58" i="32"/>
  <c r="N57" i="32"/>
  <c r="N56" i="32"/>
  <c r="N55" i="32"/>
  <c r="N54" i="32"/>
  <c r="N53" i="32"/>
  <c r="N52" i="32"/>
  <c r="N51" i="32"/>
  <c r="N50" i="32"/>
  <c r="N49" i="32"/>
  <c r="N48" i="32"/>
  <c r="N47" i="32"/>
  <c r="N46" i="32"/>
  <c r="N45" i="32"/>
  <c r="N44" i="32"/>
  <c r="N43" i="32"/>
  <c r="N42" i="32"/>
  <c r="N41" i="32"/>
  <c r="N40" i="32"/>
  <c r="N39" i="32"/>
  <c r="N38" i="32"/>
  <c r="N37" i="32"/>
  <c r="N36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6" i="32"/>
  <c r="N89" i="32" l="1"/>
  <c r="N120" i="32" s="1"/>
  <c r="N118" i="32"/>
  <c r="R120" i="32"/>
  <c r="P118" i="32"/>
  <c r="P120" i="32" s="1"/>
  <c r="R82" i="1" l="1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0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6" i="8"/>
  <c r="R149" i="19"/>
  <c r="J42" i="17" l="1"/>
  <c r="N70" i="21" l="1"/>
  <c r="N62" i="21"/>
  <c r="P85" i="21"/>
  <c r="P122" i="21"/>
  <c r="N32" i="22" l="1"/>
  <c r="R118" i="10" l="1"/>
  <c r="P118" i="10"/>
  <c r="L118" i="10"/>
  <c r="J118" i="10"/>
  <c r="N29" i="10"/>
  <c r="N39" i="10"/>
  <c r="R150" i="15" l="1"/>
  <c r="P150" i="15"/>
  <c r="N150" i="15"/>
  <c r="L150" i="15"/>
  <c r="J150" i="15"/>
  <c r="R125" i="15"/>
  <c r="P125" i="15"/>
  <c r="N125" i="15"/>
  <c r="L125" i="15"/>
  <c r="J125" i="15"/>
  <c r="R114" i="15"/>
  <c r="P114" i="15"/>
  <c r="L114" i="15"/>
  <c r="J114" i="15"/>
  <c r="N113" i="15"/>
  <c r="N112" i="15"/>
  <c r="N111" i="15"/>
  <c r="N110" i="15"/>
  <c r="N109" i="15"/>
  <c r="N108" i="15"/>
  <c r="N107" i="15"/>
  <c r="N106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62" i="15"/>
  <c r="N61" i="15"/>
  <c r="N60" i="15"/>
  <c r="N59" i="15"/>
  <c r="N58" i="15"/>
  <c r="N57" i="15"/>
  <c r="N56" i="15"/>
  <c r="N52" i="15"/>
  <c r="N51" i="15"/>
  <c r="N50" i="15"/>
  <c r="N48" i="15"/>
  <c r="N47" i="15"/>
  <c r="N46" i="15"/>
  <c r="N45" i="15"/>
  <c r="N114" i="15" s="1"/>
  <c r="R42" i="15"/>
  <c r="P42" i="15"/>
  <c r="L42" i="15"/>
  <c r="J42" i="15"/>
  <c r="J152" i="15" s="1"/>
  <c r="J162" i="15" s="1"/>
  <c r="N40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1" i="15"/>
  <c r="N20" i="15"/>
  <c r="N19" i="15"/>
  <c r="N18" i="15"/>
  <c r="N16" i="15"/>
  <c r="R152" i="15" l="1"/>
  <c r="U152" i="15" s="1"/>
  <c r="P152" i="15"/>
  <c r="L152" i="15"/>
  <c r="N42" i="15"/>
  <c r="N152" i="15" s="1"/>
  <c r="R52" i="20" l="1"/>
  <c r="R51" i="20"/>
  <c r="R111" i="20" s="1"/>
  <c r="R149" i="20"/>
  <c r="N137" i="20"/>
  <c r="N136" i="20"/>
  <c r="N135" i="20"/>
  <c r="N134" i="20"/>
  <c r="N133" i="20"/>
  <c r="N132" i="20"/>
  <c r="R122" i="20"/>
  <c r="P122" i="20"/>
  <c r="N122" i="20"/>
  <c r="L122" i="20"/>
  <c r="J122" i="20"/>
  <c r="T52" i="20"/>
  <c r="U52" i="20" s="1"/>
  <c r="T51" i="20"/>
  <c r="U51" i="20" s="1"/>
  <c r="R38" i="20"/>
  <c r="R18" i="2"/>
  <c r="R151" i="20" l="1"/>
  <c r="N148" i="4"/>
  <c r="R107" i="19"/>
  <c r="R96" i="19"/>
  <c r="R94" i="19"/>
  <c r="R90" i="19"/>
  <c r="R82" i="19"/>
  <c r="R81" i="19"/>
  <c r="R66" i="19"/>
  <c r="R64" i="19"/>
  <c r="R59" i="19"/>
  <c r="R49" i="19"/>
  <c r="R46" i="19"/>
  <c r="N132" i="9"/>
  <c r="N131" i="9"/>
  <c r="N79" i="1" l="1"/>
  <c r="N78" i="1"/>
  <c r="N21" i="7"/>
  <c r="N34" i="19"/>
  <c r="R26" i="26"/>
  <c r="N37" i="23"/>
  <c r="N36" i="23"/>
  <c r="N23" i="23"/>
  <c r="N22" i="23"/>
  <c r="N21" i="23"/>
  <c r="N34" i="24"/>
  <c r="N65" i="1"/>
  <c r="N81" i="22"/>
  <c r="N145" i="19"/>
  <c r="N112" i="18"/>
  <c r="N146" i="10"/>
  <c r="N111" i="10"/>
  <c r="N32" i="10"/>
  <c r="N109" i="9"/>
  <c r="N80" i="7"/>
  <c r="N79" i="7"/>
  <c r="N78" i="7"/>
  <c r="N77" i="7"/>
  <c r="N76" i="7"/>
  <c r="N75" i="7"/>
  <c r="N74" i="7"/>
  <c r="N73" i="7"/>
  <c r="N72" i="7"/>
  <c r="N109" i="4"/>
  <c r="N108" i="4"/>
  <c r="N79" i="3"/>
  <c r="N92" i="2"/>
  <c r="N109" i="2"/>
  <c r="T51" i="19" l="1"/>
  <c r="U51" i="19" s="1"/>
  <c r="T52" i="19"/>
  <c r="U52" i="19" s="1"/>
  <c r="N136" i="4" l="1"/>
  <c r="R146" i="9" l="1"/>
  <c r="N30" i="17" l="1"/>
  <c r="N23" i="24" l="1"/>
  <c r="N40" i="24"/>
  <c r="N39" i="24"/>
  <c r="N33" i="24"/>
  <c r="N30" i="24"/>
  <c r="N27" i="24"/>
  <c r="N26" i="24"/>
  <c r="N25" i="24"/>
  <c r="N24" i="24"/>
  <c r="N19" i="24"/>
  <c r="J39" i="23"/>
  <c r="P39" i="23"/>
  <c r="N29" i="23"/>
  <c r="N24" i="23"/>
  <c r="N16" i="28"/>
  <c r="J34" i="1"/>
  <c r="J67" i="1"/>
  <c r="N16" i="1"/>
  <c r="N81" i="1"/>
  <c r="N80" i="1"/>
  <c r="N77" i="1"/>
  <c r="N76" i="1"/>
  <c r="N75" i="1"/>
  <c r="N74" i="1"/>
  <c r="N73" i="1"/>
  <c r="N72" i="1"/>
  <c r="N71" i="1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66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4" i="1"/>
  <c r="N43" i="1"/>
  <c r="N42" i="1"/>
  <c r="N41" i="1"/>
  <c r="N40" i="1"/>
  <c r="N39" i="1"/>
  <c r="N38" i="1"/>
  <c r="N37" i="1"/>
  <c r="P151" i="4"/>
  <c r="N31" i="6"/>
  <c r="N32" i="6"/>
  <c r="T16" i="9"/>
  <c r="N17" i="9"/>
  <c r="T17" i="9"/>
  <c r="N18" i="9"/>
  <c r="T18" i="9"/>
  <c r="N19" i="9"/>
  <c r="T19" i="9"/>
  <c r="N20" i="9"/>
  <c r="T20" i="9"/>
  <c r="N21" i="9"/>
  <c r="T21" i="9"/>
  <c r="T22" i="9"/>
  <c r="T23" i="9"/>
  <c r="N32" i="9"/>
  <c r="N24" i="9"/>
  <c r="T24" i="9"/>
  <c r="N25" i="9"/>
  <c r="T25" i="9"/>
  <c r="N26" i="9"/>
  <c r="T26" i="9"/>
  <c r="N27" i="9"/>
  <c r="T27" i="9"/>
  <c r="N28" i="9"/>
  <c r="T28" i="9"/>
  <c r="N29" i="9"/>
  <c r="T29" i="9"/>
  <c r="N31" i="9"/>
  <c r="T31" i="9"/>
  <c r="N30" i="9"/>
  <c r="T32" i="9"/>
  <c r="N33" i="9"/>
  <c r="T33" i="9"/>
  <c r="N34" i="9"/>
  <c r="T34" i="9"/>
  <c r="N35" i="9"/>
  <c r="T35" i="9"/>
  <c r="N36" i="9"/>
  <c r="T36" i="9"/>
  <c r="T37" i="9"/>
  <c r="T38" i="9"/>
  <c r="N39" i="9"/>
  <c r="T39" i="9"/>
  <c r="N40" i="9"/>
  <c r="T40" i="9"/>
  <c r="J42" i="9"/>
  <c r="L42" i="9"/>
  <c r="R42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10" i="9"/>
  <c r="J111" i="9"/>
  <c r="L111" i="9"/>
  <c r="P111" i="9"/>
  <c r="R111" i="9"/>
  <c r="J122" i="9"/>
  <c r="L122" i="9"/>
  <c r="N122" i="9"/>
  <c r="P122" i="9"/>
  <c r="R122" i="9"/>
  <c r="N146" i="9"/>
  <c r="J146" i="9"/>
  <c r="L146" i="9"/>
  <c r="P146" i="9"/>
  <c r="J42" i="8"/>
  <c r="L42" i="8"/>
  <c r="P42" i="8"/>
  <c r="R42" i="8"/>
  <c r="J113" i="8"/>
  <c r="L113" i="8"/>
  <c r="P113" i="8"/>
  <c r="R113" i="8"/>
  <c r="J124" i="8"/>
  <c r="L124" i="8"/>
  <c r="N124" i="8"/>
  <c r="P124" i="8"/>
  <c r="R124" i="8"/>
  <c r="J149" i="8"/>
  <c r="L149" i="8"/>
  <c r="P149" i="8"/>
  <c r="R149" i="8"/>
  <c r="N41" i="24" l="1"/>
  <c r="N82" i="1"/>
  <c r="N149" i="8"/>
  <c r="J151" i="8"/>
  <c r="R151" i="8"/>
  <c r="L148" i="9"/>
  <c r="L151" i="8"/>
  <c r="N113" i="8"/>
  <c r="P151" i="8"/>
  <c r="N42" i="8"/>
  <c r="J148" i="9"/>
  <c r="N111" i="9"/>
  <c r="R148" i="9"/>
  <c r="N87" i="19"/>
  <c r="N39" i="7"/>
  <c r="N151" i="8" l="1"/>
  <c r="P82" i="1"/>
  <c r="N45" i="1"/>
  <c r="J44" i="14" l="1"/>
  <c r="J19" i="12"/>
  <c r="N117" i="21" l="1"/>
  <c r="N24" i="19"/>
  <c r="N23" i="19"/>
  <c r="N23" i="26"/>
  <c r="N22" i="26"/>
  <c r="N22" i="25"/>
  <c r="N21" i="25"/>
  <c r="N38" i="23"/>
  <c r="N35" i="23"/>
  <c r="N31" i="23"/>
  <c r="N30" i="23"/>
  <c r="N26" i="23"/>
  <c r="N25" i="23"/>
  <c r="N20" i="23"/>
  <c r="N39" i="23" l="1"/>
  <c r="J26" i="26" l="1"/>
  <c r="L39" i="23" l="1"/>
  <c r="N31" i="5"/>
  <c r="N68" i="22" l="1"/>
  <c r="N69" i="22"/>
  <c r="N70" i="22"/>
  <c r="N71" i="22"/>
  <c r="N72" i="22"/>
  <c r="N73" i="22"/>
  <c r="N74" i="22"/>
  <c r="N75" i="22"/>
  <c r="N76" i="22"/>
  <c r="N77" i="22"/>
  <c r="N78" i="22"/>
  <c r="N79" i="22"/>
  <c r="N80" i="22"/>
  <c r="N82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16" i="22"/>
  <c r="N119" i="21"/>
  <c r="N84" i="21"/>
  <c r="N83" i="21"/>
  <c r="N82" i="21"/>
  <c r="N81" i="21"/>
  <c r="N80" i="21"/>
  <c r="N79" i="21"/>
  <c r="N78" i="21"/>
  <c r="N77" i="21"/>
  <c r="N76" i="21"/>
  <c r="N75" i="21"/>
  <c r="N74" i="21"/>
  <c r="N73" i="21"/>
  <c r="N72" i="21"/>
  <c r="N71" i="21"/>
  <c r="N69" i="21"/>
  <c r="N68" i="21"/>
  <c r="N67" i="21"/>
  <c r="N66" i="21"/>
  <c r="N65" i="21"/>
  <c r="N64" i="21"/>
  <c r="N63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N25" i="21"/>
  <c r="N24" i="21"/>
  <c r="N23" i="21"/>
  <c r="N22" i="21"/>
  <c r="N21" i="21"/>
  <c r="N16" i="21"/>
  <c r="N146" i="19"/>
  <c r="N144" i="19"/>
  <c r="N143" i="19"/>
  <c r="N142" i="19"/>
  <c r="N141" i="19"/>
  <c r="N140" i="19"/>
  <c r="N139" i="19"/>
  <c r="N138" i="19"/>
  <c r="N137" i="19"/>
  <c r="N136" i="19"/>
  <c r="N135" i="19"/>
  <c r="N134" i="19"/>
  <c r="N110" i="19"/>
  <c r="N109" i="19"/>
  <c r="N108" i="19"/>
  <c r="N107" i="19"/>
  <c r="N106" i="19"/>
  <c r="N105" i="19"/>
  <c r="N104" i="19"/>
  <c r="N103" i="19"/>
  <c r="N102" i="19"/>
  <c r="N101" i="19"/>
  <c r="N100" i="19"/>
  <c r="N99" i="19"/>
  <c r="N98" i="19"/>
  <c r="N97" i="19"/>
  <c r="N96" i="19"/>
  <c r="N95" i="19"/>
  <c r="N94" i="19"/>
  <c r="N93" i="19"/>
  <c r="N92" i="19"/>
  <c r="N91" i="19"/>
  <c r="N90" i="19"/>
  <c r="N88" i="19"/>
  <c r="N86" i="19"/>
  <c r="N85" i="19"/>
  <c r="N84" i="19"/>
  <c r="N83" i="19"/>
  <c r="N81" i="19"/>
  <c r="N80" i="19"/>
  <c r="N79" i="19"/>
  <c r="N78" i="19"/>
  <c r="N77" i="19"/>
  <c r="N76" i="19"/>
  <c r="N75" i="19"/>
  <c r="N74" i="19"/>
  <c r="N73" i="19"/>
  <c r="N72" i="19"/>
  <c r="N71" i="19"/>
  <c r="N70" i="19"/>
  <c r="N69" i="19"/>
  <c r="N68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8" i="19"/>
  <c r="N47" i="19"/>
  <c r="N46" i="19"/>
  <c r="N45" i="19"/>
  <c r="N44" i="19"/>
  <c r="N43" i="19"/>
  <c r="N42" i="19"/>
  <c r="N35" i="19"/>
  <c r="N28" i="19"/>
  <c r="N26" i="19"/>
  <c r="N29" i="19"/>
  <c r="N22" i="19"/>
  <c r="N21" i="19"/>
  <c r="N20" i="19"/>
  <c r="N19" i="19"/>
  <c r="N18" i="19"/>
  <c r="N146" i="18"/>
  <c r="N144" i="18"/>
  <c r="N143" i="18"/>
  <c r="N142" i="18"/>
  <c r="N141" i="18"/>
  <c r="N140" i="18"/>
  <c r="N139" i="18"/>
  <c r="N137" i="18"/>
  <c r="N136" i="18"/>
  <c r="N135" i="18"/>
  <c r="N134" i="18"/>
  <c r="N113" i="18"/>
  <c r="N111" i="18"/>
  <c r="N110" i="18"/>
  <c r="N109" i="18"/>
  <c r="N108" i="18"/>
  <c r="N107" i="18"/>
  <c r="N106" i="18"/>
  <c r="N105" i="18"/>
  <c r="N104" i="18"/>
  <c r="N103" i="18"/>
  <c r="N102" i="18"/>
  <c r="N101" i="18"/>
  <c r="N100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49" i="18"/>
  <c r="N48" i="18"/>
  <c r="N47" i="18"/>
  <c r="N46" i="18"/>
  <c r="N41" i="18"/>
  <c r="N40" i="18"/>
  <c r="N39" i="18"/>
  <c r="N38" i="18"/>
  <c r="N37" i="18"/>
  <c r="N36" i="18"/>
  <c r="N35" i="18"/>
  <c r="N34" i="18"/>
  <c r="N31" i="18"/>
  <c r="N32" i="18"/>
  <c r="N30" i="18"/>
  <c r="N29" i="18"/>
  <c r="N28" i="18"/>
  <c r="N27" i="18"/>
  <c r="N26" i="18"/>
  <c r="N25" i="18"/>
  <c r="N33" i="18"/>
  <c r="N21" i="18"/>
  <c r="N20" i="18"/>
  <c r="N19" i="18"/>
  <c r="N18" i="18"/>
  <c r="N17" i="18"/>
  <c r="N16" i="18"/>
  <c r="N110" i="17"/>
  <c r="N109" i="17"/>
  <c r="N108" i="17"/>
  <c r="N107" i="17"/>
  <c r="N106" i="17"/>
  <c r="N105" i="17"/>
  <c r="N104" i="17"/>
  <c r="N103" i="17"/>
  <c r="N102" i="17"/>
  <c r="N101" i="17"/>
  <c r="N100" i="17"/>
  <c r="N99" i="17"/>
  <c r="N98" i="17"/>
  <c r="N97" i="17"/>
  <c r="N96" i="17"/>
  <c r="N95" i="17"/>
  <c r="N94" i="17"/>
  <c r="N93" i="17"/>
  <c r="N92" i="17"/>
  <c r="N91" i="17"/>
  <c r="N90" i="17"/>
  <c r="N89" i="17"/>
  <c r="N88" i="17"/>
  <c r="N87" i="17"/>
  <c r="N86" i="17"/>
  <c r="N85" i="17"/>
  <c r="N84" i="17"/>
  <c r="N83" i="17"/>
  <c r="N82" i="17"/>
  <c r="N81" i="17"/>
  <c r="N80" i="17"/>
  <c r="N79" i="17"/>
  <c r="N78" i="17"/>
  <c r="N77" i="17"/>
  <c r="N76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63" i="17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0" i="17"/>
  <c r="N39" i="17"/>
  <c r="N38" i="17"/>
  <c r="N37" i="17"/>
  <c r="N36" i="17"/>
  <c r="N35" i="17"/>
  <c r="N34" i="17"/>
  <c r="N33" i="17"/>
  <c r="N31" i="17"/>
  <c r="N29" i="17"/>
  <c r="N28" i="17"/>
  <c r="N27" i="17"/>
  <c r="N26" i="17"/>
  <c r="N25" i="17"/>
  <c r="N24" i="17"/>
  <c r="N32" i="17"/>
  <c r="N21" i="17"/>
  <c r="N20" i="17"/>
  <c r="N19" i="17"/>
  <c r="N18" i="17"/>
  <c r="N16" i="17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0" i="16"/>
  <c r="N39" i="16"/>
  <c r="N38" i="16"/>
  <c r="N37" i="16"/>
  <c r="N36" i="16"/>
  <c r="N35" i="16"/>
  <c r="N34" i="16"/>
  <c r="N33" i="16"/>
  <c r="N30" i="16"/>
  <c r="N31" i="16"/>
  <c r="N29" i="16"/>
  <c r="N28" i="16"/>
  <c r="N27" i="16"/>
  <c r="N26" i="16"/>
  <c r="N25" i="16"/>
  <c r="N24" i="16"/>
  <c r="N32" i="16"/>
  <c r="N21" i="16"/>
  <c r="N20" i="16"/>
  <c r="N19" i="16"/>
  <c r="N18" i="16"/>
  <c r="N17" i="16"/>
  <c r="N16" i="16"/>
  <c r="N20" i="14"/>
  <c r="N121" i="13"/>
  <c r="P113" i="13"/>
  <c r="L113" i="13"/>
  <c r="P42" i="13"/>
  <c r="L42" i="13"/>
  <c r="N149" i="19" l="1"/>
  <c r="N136" i="13"/>
  <c r="N134" i="13"/>
  <c r="N13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8" i="13"/>
  <c r="N47" i="13"/>
  <c r="N46" i="13"/>
  <c r="N45" i="13"/>
  <c r="N40" i="13"/>
  <c r="N36" i="13"/>
  <c r="N35" i="13"/>
  <c r="N34" i="13"/>
  <c r="N33" i="13"/>
  <c r="N30" i="13"/>
  <c r="N31" i="13"/>
  <c r="N29" i="13"/>
  <c r="N28" i="13"/>
  <c r="N27" i="13"/>
  <c r="N26" i="13"/>
  <c r="N25" i="13"/>
  <c r="N24" i="13"/>
  <c r="N32" i="13"/>
  <c r="N21" i="13"/>
  <c r="N20" i="13"/>
  <c r="N19" i="13"/>
  <c r="N18" i="13"/>
  <c r="N17" i="13"/>
  <c r="N16" i="13"/>
  <c r="N39" i="12"/>
  <c r="N38" i="12"/>
  <c r="N37" i="12"/>
  <c r="N17" i="12"/>
  <c r="N136" i="11"/>
  <c r="N135" i="11"/>
  <c r="N134" i="11"/>
  <c r="N113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8" i="11"/>
  <c r="N47" i="11"/>
  <c r="N46" i="11"/>
  <c r="N45" i="11"/>
  <c r="N40" i="11"/>
  <c r="N36" i="11"/>
  <c r="N35" i="11"/>
  <c r="N34" i="11"/>
  <c r="N33" i="11"/>
  <c r="N30" i="11"/>
  <c r="N31" i="11"/>
  <c r="N29" i="11"/>
  <c r="N28" i="11"/>
  <c r="N27" i="11"/>
  <c r="N26" i="11"/>
  <c r="N25" i="11"/>
  <c r="N24" i="11"/>
  <c r="N32" i="11"/>
  <c r="N21" i="11"/>
  <c r="N20" i="11"/>
  <c r="N19" i="11"/>
  <c r="N18" i="11"/>
  <c r="N17" i="11"/>
  <c r="N16" i="11"/>
  <c r="N117" i="10"/>
  <c r="N118" i="10" s="1"/>
  <c r="N147" i="10"/>
  <c r="N145" i="10"/>
  <c r="N144" i="10"/>
  <c r="N143" i="10"/>
  <c r="N142" i="10"/>
  <c r="N141" i="10"/>
  <c r="N140" i="10"/>
  <c r="N139" i="10"/>
  <c r="N138" i="10"/>
  <c r="N137" i="10"/>
  <c r="N136" i="10"/>
  <c r="N135" i="10"/>
  <c r="N123" i="10"/>
  <c r="N122" i="10"/>
  <c r="N121" i="10"/>
  <c r="N112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8" i="10"/>
  <c r="N47" i="10"/>
  <c r="N46" i="10"/>
  <c r="N45" i="10"/>
  <c r="N40" i="10"/>
  <c r="N36" i="10"/>
  <c r="N35" i="10"/>
  <c r="N34" i="10"/>
  <c r="N33" i="10"/>
  <c r="N30" i="10"/>
  <c r="N31" i="10"/>
  <c r="N28" i="10"/>
  <c r="N27" i="10"/>
  <c r="N26" i="10"/>
  <c r="N25" i="10"/>
  <c r="N24" i="10"/>
  <c r="N21" i="10"/>
  <c r="N20" i="10"/>
  <c r="N19" i="10"/>
  <c r="N18" i="10"/>
  <c r="N17" i="10"/>
  <c r="N16" i="10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49" i="7"/>
  <c r="N48" i="7"/>
  <c r="N47" i="7"/>
  <c r="N46" i="7"/>
  <c r="N45" i="7"/>
  <c r="N40" i="7"/>
  <c r="N36" i="7"/>
  <c r="N35" i="7"/>
  <c r="N34" i="7"/>
  <c r="N33" i="7"/>
  <c r="N30" i="7"/>
  <c r="N31" i="7"/>
  <c r="N29" i="7"/>
  <c r="N28" i="7"/>
  <c r="N27" i="7"/>
  <c r="N26" i="7"/>
  <c r="N25" i="7"/>
  <c r="N24" i="7"/>
  <c r="N32" i="7"/>
  <c r="N20" i="7"/>
  <c r="N19" i="7"/>
  <c r="N18" i="7"/>
  <c r="N17" i="7"/>
  <c r="N147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1" i="6"/>
  <c r="N40" i="6"/>
  <c r="N39" i="6"/>
  <c r="N38" i="6"/>
  <c r="N37" i="6"/>
  <c r="N36" i="6"/>
  <c r="N35" i="6"/>
  <c r="N34" i="6"/>
  <c r="N30" i="6"/>
  <c r="N29" i="6"/>
  <c r="N28" i="6"/>
  <c r="N27" i="6"/>
  <c r="N26" i="6"/>
  <c r="N25" i="6"/>
  <c r="N33" i="6"/>
  <c r="N22" i="6"/>
  <c r="N21" i="6"/>
  <c r="N20" i="6"/>
  <c r="N19" i="6"/>
  <c r="N18" i="6"/>
  <c r="N17" i="6"/>
  <c r="N13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8" i="5"/>
  <c r="N47" i="5"/>
  <c r="N46" i="5"/>
  <c r="N45" i="5"/>
  <c r="N40" i="5"/>
  <c r="N38" i="5"/>
  <c r="N37" i="5"/>
  <c r="N36" i="5"/>
  <c r="N35" i="5"/>
  <c r="N34" i="5"/>
  <c r="N33" i="5"/>
  <c r="N30" i="5"/>
  <c r="N29" i="5"/>
  <c r="N28" i="5"/>
  <c r="N27" i="5"/>
  <c r="N26" i="5"/>
  <c r="N25" i="5"/>
  <c r="N24" i="5"/>
  <c r="N32" i="5"/>
  <c r="N21" i="5"/>
  <c r="N20" i="5"/>
  <c r="N19" i="5"/>
  <c r="N18" i="5"/>
  <c r="N17" i="5"/>
  <c r="N16" i="5"/>
  <c r="N146" i="4"/>
  <c r="N145" i="4"/>
  <c r="N144" i="4"/>
  <c r="N143" i="4"/>
  <c r="N142" i="4"/>
  <c r="N141" i="4"/>
  <c r="N140" i="4"/>
  <c r="N139" i="4"/>
  <c r="N138" i="4"/>
  <c r="N137" i="4"/>
  <c r="N112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111" i="4"/>
  <c r="N74" i="4"/>
  <c r="N73" i="4"/>
  <c r="N72" i="4"/>
  <c r="N71" i="4"/>
  <c r="N70" i="4"/>
  <c r="N110" i="4"/>
  <c r="N68" i="4"/>
  <c r="N67" i="4"/>
  <c r="N66" i="4"/>
  <c r="N65" i="4"/>
  <c r="N64" i="4"/>
  <c r="N63" i="4"/>
  <c r="N62" i="4"/>
  <c r="N60" i="4"/>
  <c r="N59" i="4"/>
  <c r="N58" i="4"/>
  <c r="N57" i="4"/>
  <c r="N56" i="4"/>
  <c r="N55" i="4"/>
  <c r="N54" i="4"/>
  <c r="N53" i="4"/>
  <c r="N52" i="4"/>
  <c r="N51" i="4"/>
  <c r="N50" i="4"/>
  <c r="N49" i="4"/>
  <c r="N47" i="4"/>
  <c r="N46" i="4"/>
  <c r="N45" i="4"/>
  <c r="N44" i="4"/>
  <c r="N39" i="4"/>
  <c r="N38" i="4"/>
  <c r="N37" i="4"/>
  <c r="N36" i="4"/>
  <c r="N35" i="4"/>
  <c r="N34" i="4"/>
  <c r="N33" i="4"/>
  <c r="N32" i="4"/>
  <c r="N29" i="4"/>
  <c r="N30" i="4"/>
  <c r="N28" i="4"/>
  <c r="N27" i="4"/>
  <c r="N26" i="4"/>
  <c r="N25" i="4"/>
  <c r="N24" i="4"/>
  <c r="N23" i="4"/>
  <c r="N31" i="4"/>
  <c r="N20" i="4"/>
  <c r="N19" i="4"/>
  <c r="N18" i="4"/>
  <c r="N17" i="4"/>
  <c r="N16" i="4"/>
  <c r="N15" i="4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72" i="3"/>
  <c r="N97" i="3"/>
  <c r="N71" i="3"/>
  <c r="N70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8" i="3"/>
  <c r="N77" i="3"/>
  <c r="N76" i="3"/>
  <c r="N75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7" i="3"/>
  <c r="N46" i="3"/>
  <c r="N45" i="3"/>
  <c r="N40" i="3"/>
  <c r="N39" i="3"/>
  <c r="N38" i="3"/>
  <c r="N37" i="3"/>
  <c r="N36" i="3"/>
  <c r="N35" i="3"/>
  <c r="N34" i="3"/>
  <c r="N33" i="3"/>
  <c r="N30" i="3"/>
  <c r="N31" i="3"/>
  <c r="N29" i="3"/>
  <c r="N28" i="3"/>
  <c r="N27" i="3"/>
  <c r="N26" i="3"/>
  <c r="N25" i="3"/>
  <c r="N24" i="3"/>
  <c r="N32" i="3"/>
  <c r="N21" i="3"/>
  <c r="N20" i="3"/>
  <c r="N19" i="3"/>
  <c r="N18" i="3"/>
  <c r="N16" i="3"/>
  <c r="N144" i="2"/>
  <c r="N143" i="2"/>
  <c r="N142" i="2"/>
  <c r="N141" i="2"/>
  <c r="N140" i="2"/>
  <c r="N139" i="2"/>
  <c r="N138" i="2"/>
  <c r="N137" i="2"/>
  <c r="N136" i="2"/>
  <c r="N135" i="2"/>
  <c r="N134" i="2"/>
  <c r="N133" i="2"/>
  <c r="N110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5" i="2"/>
  <c r="N22" i="2"/>
  <c r="N23" i="2"/>
  <c r="N32" i="2"/>
  <c r="N24" i="2"/>
  <c r="N25" i="2"/>
  <c r="N26" i="2"/>
  <c r="N27" i="2"/>
  <c r="N28" i="2"/>
  <c r="N29" i="2"/>
  <c r="N31" i="2"/>
  <c r="N30" i="2"/>
  <c r="N33" i="2"/>
  <c r="N34" i="2"/>
  <c r="N35" i="2"/>
  <c r="N36" i="2"/>
  <c r="N37" i="2"/>
  <c r="N38" i="2"/>
  <c r="N39" i="2"/>
  <c r="N17" i="2"/>
  <c r="N18" i="2"/>
  <c r="N19" i="2"/>
  <c r="N20" i="2"/>
  <c r="N21" i="2"/>
  <c r="N16" i="2"/>
  <c r="N17" i="1"/>
  <c r="N18" i="1"/>
  <c r="N19" i="1"/>
  <c r="N20" i="1"/>
  <c r="N21" i="1"/>
  <c r="N27" i="1"/>
  <c r="N24" i="1"/>
  <c r="N26" i="1"/>
  <c r="N25" i="1"/>
  <c r="N28" i="1"/>
  <c r="N29" i="1"/>
  <c r="N30" i="1"/>
  <c r="N31" i="1"/>
  <c r="N32" i="1"/>
  <c r="N33" i="1"/>
  <c r="R39" i="23"/>
  <c r="N113" i="13" l="1"/>
  <c r="N42" i="13"/>
  <c r="U32" i="4" l="1"/>
  <c r="U15" i="4"/>
  <c r="R41" i="4" l="1"/>
  <c r="R38" i="19"/>
  <c r="U63" i="4" l="1"/>
  <c r="R151" i="4"/>
  <c r="R113" i="4"/>
  <c r="R153" i="4" l="1"/>
  <c r="R150" i="18"/>
  <c r="R114" i="18"/>
  <c r="R150" i="11"/>
  <c r="R114" i="11"/>
  <c r="R147" i="7"/>
  <c r="R112" i="7"/>
  <c r="R122" i="21"/>
  <c r="R149" i="13"/>
  <c r="R113" i="13"/>
  <c r="R129" i="10"/>
  <c r="R113" i="10"/>
  <c r="R149" i="5"/>
  <c r="R113" i="5"/>
  <c r="R148" i="3"/>
  <c r="R112" i="3"/>
  <c r="R150" i="6"/>
  <c r="R113" i="6"/>
  <c r="R111" i="17"/>
  <c r="R111" i="16"/>
  <c r="R147" i="2"/>
  <c r="R111" i="2"/>
  <c r="P149" i="19"/>
  <c r="N49" i="19"/>
  <c r="N36" i="19"/>
  <c r="N33" i="19"/>
  <c r="N32" i="19"/>
  <c r="N31" i="19"/>
  <c r="N30" i="19"/>
  <c r="N27" i="19"/>
  <c r="N25" i="19"/>
  <c r="N17" i="19"/>
  <c r="Q80" i="14" l="1"/>
  <c r="O80" i="14"/>
  <c r="M80" i="14"/>
  <c r="R43" i="18"/>
  <c r="J28" i="26"/>
  <c r="P150" i="18"/>
  <c r="P42" i="17"/>
  <c r="P150" i="6"/>
  <c r="P149" i="5"/>
  <c r="P148" i="3"/>
  <c r="N112" i="3"/>
  <c r="P42" i="3"/>
  <c r="P147" i="2"/>
  <c r="N111" i="2"/>
  <c r="N25" i="29"/>
  <c r="N27" i="29" s="1"/>
  <c r="N41" i="23"/>
  <c r="P147" i="7"/>
  <c r="N147" i="7"/>
  <c r="L147" i="7"/>
  <c r="J147" i="7"/>
  <c r="N151" i="4"/>
  <c r="N122" i="21"/>
  <c r="L19" i="28"/>
  <c r="N150" i="18"/>
  <c r="N150" i="6"/>
  <c r="N148" i="3" l="1"/>
  <c r="N147" i="2" l="1"/>
  <c r="L112" i="7"/>
  <c r="J112" i="7" l="1"/>
  <c r="J42" i="7"/>
  <c r="R83" i="22"/>
  <c r="P83" i="22"/>
  <c r="N83" i="22"/>
  <c r="L83" i="22"/>
  <c r="J83" i="22"/>
  <c r="J85" i="21"/>
  <c r="R85" i="21"/>
  <c r="R124" i="21" s="1"/>
  <c r="P124" i="21"/>
  <c r="N85" i="21"/>
  <c r="N124" i="21" s="1"/>
  <c r="L85" i="21"/>
  <c r="R111" i="19"/>
  <c r="P111" i="19"/>
  <c r="N111" i="19"/>
  <c r="L111" i="19"/>
  <c r="P114" i="18"/>
  <c r="N114" i="18"/>
  <c r="L114" i="18"/>
  <c r="J114" i="18"/>
  <c r="P111" i="17"/>
  <c r="N111" i="17"/>
  <c r="L111" i="17"/>
  <c r="J111" i="17"/>
  <c r="P111" i="16"/>
  <c r="N111" i="16"/>
  <c r="L111" i="16"/>
  <c r="J111" i="16"/>
  <c r="R44" i="14"/>
  <c r="P44" i="14"/>
  <c r="N44" i="14"/>
  <c r="L44" i="14"/>
  <c r="J113" i="13"/>
  <c r="R19" i="12"/>
  <c r="P19" i="12"/>
  <c r="N19" i="12"/>
  <c r="L19" i="12"/>
  <c r="J30" i="12"/>
  <c r="P114" i="11"/>
  <c r="N114" i="11"/>
  <c r="L114" i="11"/>
  <c r="J114" i="11"/>
  <c r="P113" i="10"/>
  <c r="N113" i="10"/>
  <c r="L113" i="10"/>
  <c r="J113" i="10"/>
  <c r="P112" i="7"/>
  <c r="N112" i="7"/>
  <c r="P113" i="6"/>
  <c r="N113" i="6"/>
  <c r="L113" i="6"/>
  <c r="J113" i="6"/>
  <c r="P113" i="5"/>
  <c r="N113" i="5"/>
  <c r="L113" i="5"/>
  <c r="J113" i="5"/>
  <c r="P113" i="4"/>
  <c r="N113" i="4"/>
  <c r="L113" i="4"/>
  <c r="J113" i="4"/>
  <c r="P112" i="3"/>
  <c r="L112" i="3"/>
  <c r="J112" i="3"/>
  <c r="P111" i="2"/>
  <c r="L111" i="2"/>
  <c r="J111" i="2"/>
  <c r="R67" i="1"/>
  <c r="P67" i="1"/>
  <c r="N67" i="1"/>
  <c r="L67" i="1"/>
  <c r="J111" i="19"/>
  <c r="R19" i="30"/>
  <c r="R21" i="30" s="1"/>
  <c r="P19" i="30"/>
  <c r="P21" i="30" s="1"/>
  <c r="N19" i="30"/>
  <c r="N21" i="30" s="1"/>
  <c r="L19" i="30"/>
  <c r="L21" i="30" s="1"/>
  <c r="J19" i="30"/>
  <c r="J21" i="30" s="1"/>
  <c r="R25" i="29"/>
  <c r="R27" i="29" s="1"/>
  <c r="P25" i="29"/>
  <c r="P27" i="29" s="1"/>
  <c r="L25" i="29"/>
  <c r="L27" i="29" s="1"/>
  <c r="J25" i="29"/>
  <c r="J27" i="29" s="1"/>
  <c r="R17" i="28"/>
  <c r="R19" i="28" s="1"/>
  <c r="P17" i="28"/>
  <c r="P19" i="28" s="1"/>
  <c r="N17" i="28"/>
  <c r="N19" i="28" s="1"/>
  <c r="J17" i="28"/>
  <c r="J19" i="28" s="1"/>
  <c r="R28" i="26"/>
  <c r="P26" i="26"/>
  <c r="P28" i="26" s="1"/>
  <c r="N26" i="26"/>
  <c r="N28" i="26" s="1"/>
  <c r="L26" i="26"/>
  <c r="L28" i="26" s="1"/>
  <c r="R29" i="25"/>
  <c r="R31" i="25" s="1"/>
  <c r="P29" i="25"/>
  <c r="P31" i="25" s="1"/>
  <c r="N29" i="25"/>
  <c r="N31" i="25" s="1"/>
  <c r="L29" i="25"/>
  <c r="L31" i="25" s="1"/>
  <c r="J29" i="25"/>
  <c r="J31" i="25" s="1"/>
  <c r="R41" i="24"/>
  <c r="R43" i="24" s="1"/>
  <c r="L41" i="24"/>
  <c r="L43" i="24" s="1"/>
  <c r="J41" i="24"/>
  <c r="J43" i="24" s="1"/>
  <c r="R41" i="23" l="1"/>
  <c r="P41" i="23"/>
  <c r="L41" i="23"/>
  <c r="J41" i="23"/>
  <c r="R108" i="22"/>
  <c r="R110" i="22" s="1"/>
  <c r="P108" i="22"/>
  <c r="P110" i="22" s="1"/>
  <c r="N108" i="22"/>
  <c r="N110" i="22" s="1"/>
  <c r="L108" i="22"/>
  <c r="L110" i="22" s="1"/>
  <c r="J108" i="22"/>
  <c r="J110" i="22" s="1"/>
  <c r="L122" i="21"/>
  <c r="L124" i="21" s="1"/>
  <c r="J122" i="21"/>
  <c r="J124" i="21" s="1"/>
  <c r="R96" i="21"/>
  <c r="P96" i="21"/>
  <c r="N96" i="21"/>
  <c r="L96" i="21"/>
  <c r="J96" i="21"/>
  <c r="R122" i="19"/>
  <c r="R151" i="19" s="1"/>
  <c r="P122" i="19"/>
  <c r="N122" i="19"/>
  <c r="L122" i="19"/>
  <c r="J122" i="19"/>
  <c r="P38" i="19"/>
  <c r="N38" i="19"/>
  <c r="N151" i="19" s="1"/>
  <c r="L38" i="19"/>
  <c r="J38" i="19"/>
  <c r="L150" i="18"/>
  <c r="J150" i="18"/>
  <c r="R125" i="18"/>
  <c r="R152" i="18" s="1"/>
  <c r="P125" i="18"/>
  <c r="N125" i="18"/>
  <c r="L125" i="18"/>
  <c r="J125" i="18"/>
  <c r="P43" i="18"/>
  <c r="N43" i="18"/>
  <c r="L43" i="18"/>
  <c r="J43" i="18"/>
  <c r="R147" i="17"/>
  <c r="P147" i="17"/>
  <c r="N147" i="17"/>
  <c r="L147" i="17"/>
  <c r="J147" i="17"/>
  <c r="R122" i="17"/>
  <c r="P122" i="17"/>
  <c r="N122" i="17"/>
  <c r="L122" i="17"/>
  <c r="J122" i="17"/>
  <c r="R42" i="17"/>
  <c r="N42" i="17"/>
  <c r="L42" i="17"/>
  <c r="R147" i="16"/>
  <c r="P147" i="16"/>
  <c r="N147" i="16"/>
  <c r="L147" i="16"/>
  <c r="J147" i="16"/>
  <c r="R122" i="16"/>
  <c r="P122" i="16"/>
  <c r="N122" i="16"/>
  <c r="L122" i="16"/>
  <c r="J122" i="16"/>
  <c r="R42" i="16"/>
  <c r="P42" i="16"/>
  <c r="N42" i="16"/>
  <c r="L42" i="16"/>
  <c r="J42" i="16"/>
  <c r="R78" i="14"/>
  <c r="R80" i="14" s="1"/>
  <c r="P78" i="14"/>
  <c r="P80" i="14" s="1"/>
  <c r="N78" i="14"/>
  <c r="N80" i="14" s="1"/>
  <c r="L78" i="14"/>
  <c r="L80" i="14" s="1"/>
  <c r="J78" i="14"/>
  <c r="J80" i="14" s="1"/>
  <c r="R55" i="14"/>
  <c r="P55" i="14"/>
  <c r="N55" i="14"/>
  <c r="L55" i="14"/>
  <c r="J55" i="14"/>
  <c r="P149" i="13"/>
  <c r="N149" i="13"/>
  <c r="L149" i="13"/>
  <c r="J149" i="13"/>
  <c r="R124" i="13"/>
  <c r="P124" i="13"/>
  <c r="N124" i="13"/>
  <c r="L124" i="13"/>
  <c r="J124" i="13"/>
  <c r="R42" i="13"/>
  <c r="J42" i="13"/>
  <c r="R53" i="12"/>
  <c r="R55" i="12" s="1"/>
  <c r="P53" i="12"/>
  <c r="P55" i="12" s="1"/>
  <c r="N53" i="12"/>
  <c r="N55" i="12" s="1"/>
  <c r="L53" i="12"/>
  <c r="L55" i="12" s="1"/>
  <c r="J53" i="12"/>
  <c r="J55" i="12" s="1"/>
  <c r="R30" i="12"/>
  <c r="P30" i="12"/>
  <c r="N30" i="12"/>
  <c r="L30" i="12"/>
  <c r="P150" i="11"/>
  <c r="N150" i="11"/>
  <c r="L150" i="11"/>
  <c r="J150" i="11"/>
  <c r="R125" i="11"/>
  <c r="P125" i="11"/>
  <c r="N125" i="11"/>
  <c r="L125" i="11"/>
  <c r="J125" i="11"/>
  <c r="R42" i="11"/>
  <c r="P42" i="11"/>
  <c r="N42" i="11"/>
  <c r="L42" i="11"/>
  <c r="J42" i="11"/>
  <c r="P129" i="10"/>
  <c r="N129" i="10"/>
  <c r="L129" i="10"/>
  <c r="J129" i="10"/>
  <c r="R42" i="10"/>
  <c r="R151" i="10" s="1"/>
  <c r="P42" i="10"/>
  <c r="N42" i="10"/>
  <c r="L42" i="10"/>
  <c r="J42" i="10"/>
  <c r="R121" i="7"/>
  <c r="J149" i="7"/>
  <c r="R42" i="7"/>
  <c r="L42" i="7"/>
  <c r="L150" i="6"/>
  <c r="J150" i="6"/>
  <c r="R124" i="6"/>
  <c r="P124" i="6"/>
  <c r="N124" i="6"/>
  <c r="L124" i="6"/>
  <c r="J124" i="6"/>
  <c r="R43" i="6"/>
  <c r="P43" i="6"/>
  <c r="N43" i="6"/>
  <c r="L43" i="6"/>
  <c r="J43" i="6"/>
  <c r="N149" i="5"/>
  <c r="L149" i="5"/>
  <c r="J149" i="5"/>
  <c r="R124" i="5"/>
  <c r="P124" i="5"/>
  <c r="N124" i="5"/>
  <c r="L124" i="5"/>
  <c r="J124" i="5"/>
  <c r="R42" i="5"/>
  <c r="R151" i="5" s="1"/>
  <c r="P42" i="5"/>
  <c r="N42" i="5"/>
  <c r="J42" i="5"/>
  <c r="L151" i="4"/>
  <c r="J151" i="4"/>
  <c r="R124" i="4"/>
  <c r="P124" i="4"/>
  <c r="N124" i="4"/>
  <c r="L124" i="4"/>
  <c r="J124" i="4"/>
  <c r="P41" i="4"/>
  <c r="N41" i="4"/>
  <c r="L41" i="4"/>
  <c r="J41" i="4"/>
  <c r="L148" i="3"/>
  <c r="J148" i="3"/>
  <c r="R123" i="3"/>
  <c r="P123" i="3"/>
  <c r="P150" i="3" s="1"/>
  <c r="N123" i="3"/>
  <c r="L123" i="3"/>
  <c r="J123" i="3"/>
  <c r="R42" i="3"/>
  <c r="N42" i="3"/>
  <c r="L42" i="3"/>
  <c r="J42" i="3"/>
  <c r="L147" i="2"/>
  <c r="J147" i="2"/>
  <c r="R122" i="2"/>
  <c r="P122" i="2"/>
  <c r="N122" i="2"/>
  <c r="L122" i="2"/>
  <c r="J122" i="2"/>
  <c r="R42" i="2"/>
  <c r="P42" i="2"/>
  <c r="N42" i="2"/>
  <c r="L42" i="2"/>
  <c r="J42" i="2"/>
  <c r="J82" i="1"/>
  <c r="R34" i="1"/>
  <c r="R84" i="1" s="1"/>
  <c r="P34" i="1"/>
  <c r="N34" i="1"/>
  <c r="L34" i="1"/>
  <c r="N152" i="18" l="1"/>
  <c r="N150" i="3"/>
  <c r="P152" i="18"/>
  <c r="P149" i="17"/>
  <c r="J152" i="11"/>
  <c r="R152" i="11"/>
  <c r="L150" i="3"/>
  <c r="P151" i="19"/>
  <c r="N149" i="17"/>
  <c r="J149" i="16"/>
  <c r="L149" i="16"/>
  <c r="L151" i="10"/>
  <c r="P151" i="5"/>
  <c r="N153" i="4"/>
  <c r="R149" i="2"/>
  <c r="U44" i="2"/>
  <c r="N152" i="6"/>
  <c r="P151" i="13"/>
  <c r="J152" i="18"/>
  <c r="R150" i="3"/>
  <c r="R149" i="7"/>
  <c r="L152" i="18"/>
  <c r="J149" i="17"/>
  <c r="L149" i="17"/>
  <c r="L151" i="13"/>
  <c r="L149" i="7"/>
  <c r="U150" i="7" s="1"/>
  <c r="N149" i="2"/>
  <c r="N149" i="16"/>
  <c r="R149" i="16"/>
  <c r="R149" i="17"/>
  <c r="P149" i="16"/>
  <c r="L152" i="11"/>
  <c r="L152" i="6"/>
  <c r="L149" i="2"/>
  <c r="P152" i="6"/>
  <c r="R152" i="6"/>
  <c r="J152" i="6"/>
  <c r="J151" i="10"/>
  <c r="P152" i="11"/>
  <c r="N152" i="11"/>
  <c r="P151" i="10"/>
  <c r="N151" i="5"/>
  <c r="J150" i="3"/>
  <c r="J153" i="4"/>
  <c r="J84" i="1"/>
  <c r="L151" i="19"/>
  <c r="R151" i="13"/>
  <c r="N151" i="13"/>
  <c r="U151" i="10"/>
  <c r="U42" i="10"/>
  <c r="J151" i="19"/>
  <c r="J151" i="13"/>
  <c r="L42" i="5"/>
  <c r="L151" i="5" s="1"/>
  <c r="J151" i="5"/>
  <c r="L153" i="4"/>
  <c r="J149" i="2"/>
  <c r="P153" i="4"/>
  <c r="P149" i="2"/>
  <c r="N151" i="10"/>
  <c r="P84" i="1"/>
  <c r="N84" i="1"/>
  <c r="L82" i="1"/>
  <c r="L84" i="1" s="1"/>
  <c r="R164" i="16" l="1"/>
  <c r="N43" i="24"/>
  <c r="P41" i="24"/>
  <c r="P43" i="24" s="1"/>
  <c r="N16" i="7"/>
  <c r="N42" i="7" s="1"/>
  <c r="N149" i="7" s="1"/>
  <c r="P42" i="7"/>
  <c r="P149" i="7" s="1"/>
  <c r="N16" i="9" l="1"/>
  <c r="N42" i="9" s="1"/>
  <c r="N148" i="9" s="1"/>
  <c r="P42" i="9"/>
  <c r="P148" i="9" s="1"/>
</calcChain>
</file>

<file path=xl/sharedStrings.xml><?xml version="1.0" encoding="utf-8"?>
<sst xmlns="http://schemas.openxmlformats.org/spreadsheetml/2006/main" count="11777" uniqueCount="359">
  <si>
    <t>PROVINCE OF RIZAL</t>
  </si>
  <si>
    <t>1011</t>
  </si>
  <si>
    <t>(Proposed)</t>
  </si>
  <si>
    <t>(1)</t>
  </si>
  <si>
    <t>(2)</t>
  </si>
  <si>
    <t>(3)</t>
  </si>
  <si>
    <t>Salaries and Wages - Regular</t>
  </si>
  <si>
    <t>01</t>
  </si>
  <si>
    <t>010</t>
  </si>
  <si>
    <t>Salaries and Wages - Casual/Contractual</t>
  </si>
  <si>
    <t>020</t>
  </si>
  <si>
    <t>Personnel Economic Relief Allowance (PERA)</t>
  </si>
  <si>
    <t>02</t>
  </si>
  <si>
    <t>Representation Allowance (RA)</t>
  </si>
  <si>
    <t>Transportation Allowance (TA)</t>
  </si>
  <si>
    <t>030</t>
  </si>
  <si>
    <t>Clothing/Uniform Allowance</t>
  </si>
  <si>
    <t>040</t>
  </si>
  <si>
    <t>Quarters Allowance</t>
  </si>
  <si>
    <t>070</t>
  </si>
  <si>
    <t>Productivity Incentive Allowance</t>
  </si>
  <si>
    <t>Honoraria</t>
  </si>
  <si>
    <t>Hazard Pay</t>
  </si>
  <si>
    <t>Overtime and Night Pay</t>
  </si>
  <si>
    <t>130</t>
  </si>
  <si>
    <t>Cash Gift</t>
  </si>
  <si>
    <t>150</t>
  </si>
  <si>
    <t>Year End Bonus</t>
  </si>
  <si>
    <t>140</t>
  </si>
  <si>
    <t>03</t>
  </si>
  <si>
    <t>Pag-IBIG Contributions</t>
  </si>
  <si>
    <t>PhilHealth Contributions</t>
  </si>
  <si>
    <t>Employees Compensation Insurance Premiums</t>
  </si>
  <si>
    <t>Terminal Leave Benefits</t>
  </si>
  <si>
    <t>04</t>
  </si>
  <si>
    <t>Other Personnel Benefits</t>
  </si>
  <si>
    <t xml:space="preserve">Total Personal Services </t>
  </si>
  <si>
    <t>Traveling Expenses - Local</t>
  </si>
  <si>
    <t>Traveling Expenses - Foreign</t>
  </si>
  <si>
    <t>Training Expenses</t>
  </si>
  <si>
    <t xml:space="preserve">Office Supplies Expenses </t>
  </si>
  <si>
    <t>Accountable Forms Expenses</t>
  </si>
  <si>
    <t>Animal/Zoological Supplies Expenses</t>
  </si>
  <si>
    <t>Food Supplies Expenses</t>
  </si>
  <si>
    <t>Fuel, Oil and Lubricants Expenses</t>
  </si>
  <si>
    <t>090</t>
  </si>
  <si>
    <t>Military, Police and Traffic Supplies Expenses</t>
  </si>
  <si>
    <t>120</t>
  </si>
  <si>
    <t>Other Supplies and Materials Expenses</t>
  </si>
  <si>
    <t>990</t>
  </si>
  <si>
    <t>Water Expenses</t>
  </si>
  <si>
    <t>Chemical and Filtering Supplies Expenses</t>
  </si>
  <si>
    <t>Electricity Expenses</t>
  </si>
  <si>
    <t xml:space="preserve">Postage and Courier Services </t>
  </si>
  <si>
    <t>05</t>
  </si>
  <si>
    <t>Telephone Expenses</t>
  </si>
  <si>
    <t>Internet Subscription Expenses</t>
  </si>
  <si>
    <t>Cable, Satellite, Telegraph and Radio Expenses</t>
  </si>
  <si>
    <t>Membership Dues and Contributions to Organizations</t>
  </si>
  <si>
    <t>99</t>
  </si>
  <si>
    <t>060</t>
  </si>
  <si>
    <t>Advertising Expenses</t>
  </si>
  <si>
    <t>Printing and Publication Expenses</t>
  </si>
  <si>
    <t>Rent Expenses</t>
  </si>
  <si>
    <t>050</t>
  </si>
  <si>
    <t>Subscription Expenses</t>
  </si>
  <si>
    <t>Awards/Rewards Expenses</t>
  </si>
  <si>
    <t>06</t>
  </si>
  <si>
    <t>Prizes</t>
  </si>
  <si>
    <t>Consultancy Services</t>
  </si>
  <si>
    <t>11</t>
  </si>
  <si>
    <t>Janitorial Services</t>
  </si>
  <si>
    <t>Other Professional Services</t>
  </si>
  <si>
    <t xml:space="preserve">Repairs and Maintenance - Machinery and Equipment </t>
  </si>
  <si>
    <t>13</t>
  </si>
  <si>
    <t xml:space="preserve">Repairs and Maintenance - Furniture and  Fixtures </t>
  </si>
  <si>
    <t xml:space="preserve">Repairs and Maintenance - Transportation Equipment  </t>
  </si>
  <si>
    <t>Repairs and Maintenance - Other Property, Plant and Equipment</t>
  </si>
  <si>
    <t xml:space="preserve">Subsidy to NGAs </t>
  </si>
  <si>
    <t>14</t>
  </si>
  <si>
    <t xml:space="preserve">Subsidy to Other Local Government Units </t>
  </si>
  <si>
    <t>Donations</t>
  </si>
  <si>
    <t>080</t>
  </si>
  <si>
    <t>Confidential Expenses</t>
  </si>
  <si>
    <t>10</t>
  </si>
  <si>
    <t>Intelligence Expenses</t>
  </si>
  <si>
    <t>Extraordinary and Miscellaneous Expenses</t>
  </si>
  <si>
    <t>Insurance Expenses</t>
  </si>
  <si>
    <t>Welfare Goods Expenses</t>
  </si>
  <si>
    <t>Other Current Assets</t>
  </si>
  <si>
    <t>Guaranty Deposits</t>
  </si>
  <si>
    <t>Property, Plant and Equipment</t>
  </si>
  <si>
    <t>Land</t>
  </si>
  <si>
    <t>07</t>
  </si>
  <si>
    <t>Buildings</t>
  </si>
  <si>
    <t>Other Structures</t>
  </si>
  <si>
    <t>Office Equipment</t>
  </si>
  <si>
    <t xml:space="preserve">Furniture and Fixtures </t>
  </si>
  <si>
    <t xml:space="preserve">Information and Communication Technology  Equipment </t>
  </si>
  <si>
    <t xml:space="preserve">Books </t>
  </si>
  <si>
    <t>Communication Equipment</t>
  </si>
  <si>
    <t xml:space="preserve">Military, Police and Security Equipment </t>
  </si>
  <si>
    <t>100</t>
  </si>
  <si>
    <t>Sports Equipment</t>
  </si>
  <si>
    <t xml:space="preserve">Technical and Scientific  Equipment </t>
  </si>
  <si>
    <t xml:space="preserve">Other Machinery and Equipment </t>
  </si>
  <si>
    <t>Motor Vehicles</t>
  </si>
  <si>
    <t>Other Property, Plant and Equipment</t>
  </si>
  <si>
    <t>Total Capital Outlay</t>
  </si>
  <si>
    <t>Bank Charges</t>
  </si>
  <si>
    <t xml:space="preserve">     TOTAL APPROPRIATIONS</t>
  </si>
  <si>
    <t>PROGRAMMED APPROPRIATION AND OBLIGATION BY OBJECT OF EXPENDITURE</t>
  </si>
  <si>
    <t>Account Code</t>
  </si>
  <si>
    <t>:</t>
  </si>
  <si>
    <t>PROVINCIAL GOVERNOR</t>
  </si>
  <si>
    <t>General Public Services</t>
  </si>
  <si>
    <t>Executive Services</t>
  </si>
  <si>
    <t>General Fund</t>
  </si>
  <si>
    <t xml:space="preserve">Office/Department         </t>
  </si>
  <si>
    <t xml:space="preserve">Function                         </t>
  </si>
  <si>
    <t xml:space="preserve">Project/Activity              </t>
  </si>
  <si>
    <t xml:space="preserve">Fund/Special Account   </t>
  </si>
  <si>
    <t>Current Year (Estimate)</t>
  </si>
  <si>
    <t>First Semester</t>
  </si>
  <si>
    <t>(Actual)</t>
  </si>
  <si>
    <t>Second Semester</t>
  </si>
  <si>
    <t>(Estimate)</t>
  </si>
  <si>
    <t>Total</t>
  </si>
  <si>
    <t>(4)</t>
  </si>
  <si>
    <t>(5)</t>
  </si>
  <si>
    <t>(6)</t>
  </si>
  <si>
    <t>(7)</t>
  </si>
  <si>
    <t>Budget Year</t>
  </si>
  <si>
    <t>Prepared by:</t>
  </si>
  <si>
    <t xml:space="preserve">  Reviewed by:</t>
  </si>
  <si>
    <t>Approved:</t>
  </si>
  <si>
    <t xml:space="preserve"> PRISCILLA R. PADUA</t>
  </si>
  <si>
    <t>REBECCA A. YNARES</t>
  </si>
  <si>
    <t>Provincial Budget Officer</t>
  </si>
  <si>
    <t>Governor</t>
  </si>
  <si>
    <t>Other Bonuses and Allowances</t>
  </si>
  <si>
    <t>Subsistence Allowance</t>
  </si>
  <si>
    <t>Scholarship Grants/Expenses</t>
  </si>
  <si>
    <t>Overseas Allowance</t>
  </si>
  <si>
    <t>Laundry  Allowance</t>
  </si>
  <si>
    <t>Longevity Pay</t>
  </si>
  <si>
    <t>110</t>
  </si>
  <si>
    <t xml:space="preserve">Pension Benefits </t>
  </si>
  <si>
    <t xml:space="preserve">Retirement Gratuity </t>
  </si>
  <si>
    <t>Provident/Welfare Fund Contributions</t>
  </si>
  <si>
    <t>Drugs and Medicines Expenses</t>
  </si>
  <si>
    <t>Medical, Dental and Laboratory Supplies Expenses</t>
  </si>
  <si>
    <t>Agricultural and Marine Supplies Expenses</t>
  </si>
  <si>
    <t>Textbooks and Instructional Materials Expenses</t>
  </si>
  <si>
    <t>Non-Accountable Forms Expenses</t>
  </si>
  <si>
    <t>Representation Expenses</t>
  </si>
  <si>
    <t>Transportation and Delivery Expenses</t>
  </si>
  <si>
    <t>Survey Expenses</t>
  </si>
  <si>
    <t>Legal Services</t>
  </si>
  <si>
    <t>Auditing Services</t>
  </si>
  <si>
    <t>Environment/Sanitary Services</t>
  </si>
  <si>
    <t>Other General Services</t>
  </si>
  <si>
    <t>Security Services</t>
  </si>
  <si>
    <t>12</t>
  </si>
  <si>
    <t>Repairs and Maintenance - Land Improvements</t>
  </si>
  <si>
    <t>Repairs and Maintenance - Infrastructure Assets</t>
  </si>
  <si>
    <t>Repairs and Maintenance - Buildings and Other Structures</t>
  </si>
  <si>
    <t>Repairs and Maintenance - Investment Property</t>
  </si>
  <si>
    <t>Repairs and Maintenance - Leased Assets Improvements</t>
  </si>
  <si>
    <t>Subsidy to Other  Funds</t>
  </si>
  <si>
    <t>Subsidy to General Fund Proper/Special Accounts</t>
  </si>
  <si>
    <t>Subsidy to Local Economic Enterprises</t>
  </si>
  <si>
    <t>Taxes, Duties and Licenses</t>
  </si>
  <si>
    <t xml:space="preserve">Fidelity Bond Premiums </t>
  </si>
  <si>
    <t>16</t>
  </si>
  <si>
    <t>Construction and Heavy Equipment</t>
  </si>
  <si>
    <t>Disaster Response and Rescue Equipment</t>
  </si>
  <si>
    <t>Medical Equipment</t>
  </si>
  <si>
    <t>Road Networks</t>
  </si>
  <si>
    <t>Parks, Plazas and Monuments</t>
  </si>
  <si>
    <t xml:space="preserve">Commitment Fees  </t>
  </si>
  <si>
    <t xml:space="preserve">Other Financial Charges </t>
  </si>
  <si>
    <t xml:space="preserve">Interest Expenses </t>
  </si>
  <si>
    <t>Management Supervision/Trusteeship Fees</t>
  </si>
  <si>
    <t xml:space="preserve">Guarantee Fees  </t>
  </si>
  <si>
    <t>Total Financial Expenses</t>
  </si>
  <si>
    <t xml:space="preserve">O b j e c t   o f   E x p e n d i t u r e </t>
  </si>
  <si>
    <t xml:space="preserve">Personal Services </t>
  </si>
  <si>
    <t>Maintenance and Other Operating Expenses</t>
  </si>
  <si>
    <t>Financial Expenses</t>
  </si>
  <si>
    <t>Capital Outlays</t>
  </si>
  <si>
    <t>Total Maintenance &amp; Other Operating Expenses</t>
  </si>
  <si>
    <t>1021</t>
  </si>
  <si>
    <t>SANGGUNIANG PANLALAWIGAN</t>
  </si>
  <si>
    <t>Legislative Services</t>
  </si>
  <si>
    <t xml:space="preserve">  REYNALDO H. SAN JUAN, JR.</t>
  </si>
  <si>
    <t>Vice-Governor</t>
  </si>
  <si>
    <t>1022</t>
  </si>
  <si>
    <t>SANGGUNIANG PANLALAWIGAN - SECRETARIAT</t>
  </si>
  <si>
    <t>Legislative Support and Library Services</t>
  </si>
  <si>
    <t>Provincial Board Secretary</t>
  </si>
  <si>
    <t>PROVINCIAL ADMINISTRATOR</t>
  </si>
  <si>
    <t>Administrative Services</t>
  </si>
  <si>
    <t>HUMAN RESOURCE MANAGEMENT</t>
  </si>
  <si>
    <t>Administrative Services (Administration, Management and Payroll System)</t>
  </si>
  <si>
    <t>OIC-Human Resource Management Office</t>
  </si>
  <si>
    <t>Provincial Planning &amp; Dev't. Coordinator</t>
  </si>
  <si>
    <t>Planning and Development Coordination</t>
  </si>
  <si>
    <t>General Administration/Maintenance of Plazas, Parks, Monuments and Buildings</t>
  </si>
  <si>
    <t>Budgeting Services</t>
  </si>
  <si>
    <t>PROVINCIAL PLANNING &amp; DEVELOPMENT</t>
  </si>
  <si>
    <t>PROVINCIAL GENERAL SERVICES</t>
  </si>
  <si>
    <t>PROVINCIAL BUDGET</t>
  </si>
  <si>
    <t>MARIA FLOR B. RIVERA</t>
  </si>
  <si>
    <t>Accounting Services</t>
  </si>
  <si>
    <t>PROVINCIAL ACCOUNTANT</t>
  </si>
  <si>
    <t>MA. TERESA E. LASQUETY</t>
  </si>
  <si>
    <t>PROVINCIAL TREASURER</t>
  </si>
  <si>
    <t>Treasury Services</t>
  </si>
  <si>
    <t>PROVINCIAL ASSESSOR</t>
  </si>
  <si>
    <t>Assessment Services</t>
  </si>
  <si>
    <t>PROVINCIAL AUDITOR</t>
  </si>
  <si>
    <t>PROVINCIAL LEGAL</t>
  </si>
  <si>
    <t>PROVINCIAL PROSECUTOR</t>
  </si>
  <si>
    <t>Prosecution Services</t>
  </si>
  <si>
    <t>Provincial Prosecutor</t>
  </si>
  <si>
    <t>PROVINCIAL SOCIAL WELFARE AND DEVELOPMENT</t>
  </si>
  <si>
    <t>Social Welfare Services</t>
  </si>
  <si>
    <t>PROVINCIAL AGRICULTURIST</t>
  </si>
  <si>
    <t xml:space="preserve">  OIC-Provincial Agriculturist</t>
  </si>
  <si>
    <t>REYNALDO L. BONITA, DVM</t>
  </si>
  <si>
    <t>Social Services</t>
  </si>
  <si>
    <t>Economic Services</t>
  </si>
  <si>
    <t>Agricultural Services</t>
  </si>
  <si>
    <t>PROVINCIAL VETERINARIAN</t>
  </si>
  <si>
    <t>Veterinary Services</t>
  </si>
  <si>
    <t xml:space="preserve">  Provincial Veterinarian</t>
  </si>
  <si>
    <t>PROVINCIAL ENGINEER</t>
  </si>
  <si>
    <t>Engineering Services</t>
  </si>
  <si>
    <t>ENGR. LUISITO G. MUNSOD</t>
  </si>
  <si>
    <t xml:space="preserve">  Provincial Engineer</t>
  </si>
  <si>
    <t>General Fund/Hospitals (09)</t>
  </si>
  <si>
    <t>ILUMINADO A. VICTORIA, M.D.</t>
  </si>
  <si>
    <t xml:space="preserve">  Provincial Health Officer</t>
  </si>
  <si>
    <t>3361 (1)</t>
  </si>
  <si>
    <t>PROVINCIAL GOVERNOR (YNARES CENTER)</t>
  </si>
  <si>
    <t>Operation of Sports Center</t>
  </si>
  <si>
    <t>General Fund/Sports Center (11)</t>
  </si>
  <si>
    <t>PROVINCIAL GOVERNOR (YNARES SPORTS ARENA)</t>
  </si>
  <si>
    <t>OIC-Ynares Sports Arena</t>
  </si>
  <si>
    <t>3361 (2)</t>
  </si>
  <si>
    <t>PROVINCIAL ENGINEER'S OFFICE</t>
  </si>
  <si>
    <t>Construction, Repair and Maintenance of Infrastructure Facilities</t>
  </si>
  <si>
    <t>Miscellaneous Educ., Sports &amp; Manpower</t>
  </si>
  <si>
    <t>Developemnt Services - Others</t>
  </si>
  <si>
    <t>Miscellaneous Health Services - Others</t>
  </si>
  <si>
    <t>4999</t>
  </si>
  <si>
    <t>Hospitals and Health Centers</t>
  </si>
  <si>
    <t xml:space="preserve">Miscellaneous Housing and Community </t>
  </si>
  <si>
    <t xml:space="preserve">  Development - Others</t>
  </si>
  <si>
    <t>Parks, Plaza and Monuments</t>
  </si>
  <si>
    <t>Land Improvements, Aquaculture Structures</t>
  </si>
  <si>
    <t>School Buildings</t>
  </si>
  <si>
    <t>Water Supply Systems</t>
  </si>
  <si>
    <t>Other Infrastructure Assets</t>
  </si>
  <si>
    <t>Engineering Services - Construction</t>
  </si>
  <si>
    <t>8752</t>
  </si>
  <si>
    <t>Flood Control Systems</t>
  </si>
  <si>
    <t>Power Supply Systems</t>
  </si>
  <si>
    <t>Engineering Services - Maintenance</t>
  </si>
  <si>
    <t>8753</t>
  </si>
  <si>
    <t>Economic Development Programs</t>
  </si>
  <si>
    <t xml:space="preserve">  Tourism Projects</t>
  </si>
  <si>
    <t>Purchase, Construction and Improvement</t>
  </si>
  <si>
    <t>of Government facilities</t>
  </si>
  <si>
    <t>4918</t>
  </si>
  <si>
    <t>Public Infrastructure:</t>
  </si>
  <si>
    <t>Development Projects, Community (18)</t>
  </si>
  <si>
    <t>General Fund / 20% Development Fund</t>
  </si>
  <si>
    <t xml:space="preserve"> - Health</t>
  </si>
  <si>
    <t xml:space="preserve"> - Housing and Community Development</t>
  </si>
  <si>
    <t xml:space="preserve"> - Economic Services</t>
  </si>
  <si>
    <t>8918</t>
  </si>
  <si>
    <t xml:space="preserve">OFFICE OF THE GOVERNOR </t>
  </si>
  <si>
    <t>Other Purposes</t>
  </si>
  <si>
    <t>Statutory and Contractual Obligations - Local Disaster Risk Reduction and Management Fund</t>
  </si>
  <si>
    <t xml:space="preserve">      LOEL M. MALONZO</t>
  </si>
  <si>
    <t xml:space="preserve">     PDRRM Officer</t>
  </si>
  <si>
    <t>Statutory and Contractual Obligations - Aid to Barangay</t>
  </si>
  <si>
    <t>Other Economic development Projects</t>
  </si>
  <si>
    <t>Other Assets:</t>
  </si>
  <si>
    <t>Work/Zoo Animals</t>
  </si>
  <si>
    <t>Breeding Stocks</t>
  </si>
  <si>
    <t>08</t>
  </si>
  <si>
    <t>Receivables:</t>
  </si>
  <si>
    <t>Loans Receivable - Others</t>
  </si>
  <si>
    <t xml:space="preserve">PROVINCIAL GOVERNOR </t>
  </si>
  <si>
    <t>Development Projects, Community</t>
  </si>
  <si>
    <t>General Fund / 20% Development Fund (18)</t>
  </si>
  <si>
    <t>Development Projects, Agricultural Sector</t>
  </si>
  <si>
    <t>20% Development Fund</t>
  </si>
  <si>
    <t xml:space="preserve">  Receivables</t>
  </si>
  <si>
    <t>OFFICE OF THE GOVERNOR</t>
  </si>
  <si>
    <t>Other Maintenance and Operating Expenses</t>
  </si>
  <si>
    <t>Watercrafts</t>
  </si>
  <si>
    <t>6918</t>
  </si>
  <si>
    <t>Retirement and Life Insurance Contributions</t>
  </si>
  <si>
    <t>Other Land Improvements</t>
  </si>
  <si>
    <t>DR. REYNALDO H. SAN JUAN, JR.</t>
  </si>
  <si>
    <t>Vice Governor</t>
  </si>
  <si>
    <t>MARIA PAULINE T. DIÑOZO, RSW</t>
  </si>
  <si>
    <t>Past Year</t>
  </si>
  <si>
    <t>2017</t>
  </si>
  <si>
    <t>OIC - Provincial Budget Office</t>
  </si>
  <si>
    <t xml:space="preserve">Subsidy to NGO's/PO's </t>
  </si>
  <si>
    <t>Computer Software</t>
  </si>
  <si>
    <t>09</t>
  </si>
  <si>
    <t>ANNABELLE F. TIRATIRA</t>
  </si>
  <si>
    <t>Research and Exploration Development Expenses</t>
  </si>
  <si>
    <t>as of june 30, 2017</t>
  </si>
  <si>
    <t>Desilting &amp; Dredging Expenses</t>
  </si>
  <si>
    <t xml:space="preserve">   ATTY. ROSELLE A. RAMILO</t>
  </si>
  <si>
    <t xml:space="preserve">   RAYMOND JONATHAN B. LLEDO</t>
  </si>
  <si>
    <t>Provincial Legal Officer</t>
  </si>
  <si>
    <t>CONNIE S. DE LEON</t>
  </si>
  <si>
    <t>CORAZON B. RAMOS</t>
  </si>
  <si>
    <t>Reviewed by:</t>
  </si>
  <si>
    <t>JOSEPH G. CEÑIDOZA</t>
  </si>
  <si>
    <t>TIBURCIO A. LAUREL, JR.</t>
  </si>
  <si>
    <t>MILAGROS D. TRIAS</t>
  </si>
  <si>
    <t>OIC-Provincial General Services Office</t>
  </si>
  <si>
    <t>Supervising Administrative Officer</t>
  </si>
  <si>
    <t>OIC-Office of the Provincial Accountant</t>
  </si>
  <si>
    <t>Provincial Treasurer</t>
  </si>
  <si>
    <t>JOSEPH G.  CEÑIDOZA</t>
  </si>
  <si>
    <t xml:space="preserve">Disaster Response &amp; Rescue Equipment </t>
  </si>
  <si>
    <t xml:space="preserve"> </t>
  </si>
  <si>
    <t>PROVINCIAL HEALTH OFFICE</t>
  </si>
  <si>
    <t>LUISITO G. MUNSOD</t>
  </si>
  <si>
    <t>Provincial Engineer</t>
  </si>
  <si>
    <t>2018</t>
  </si>
  <si>
    <t>Furniture &amp; Fixture</t>
  </si>
  <si>
    <t>Subsidy to National Government Agencies</t>
  </si>
  <si>
    <t>Provincial Social Welfare and Development Officer</t>
  </si>
  <si>
    <t>1</t>
  </si>
  <si>
    <t>ENGR. MARCELO M. PASCUAL</t>
  </si>
  <si>
    <t>Administrator, Ynares Center</t>
  </si>
  <si>
    <t>RODOLFO BENEDICT S. SAN FELIPE, JR</t>
  </si>
  <si>
    <t>ANGEL Q. DAQUIGAN, JR., MD. FPCS, FPSGS</t>
  </si>
  <si>
    <t xml:space="preserve">  Provincial Health Officer I</t>
  </si>
  <si>
    <t>Travelling Expenses</t>
  </si>
  <si>
    <t>OLIVIA ISON-BAUTISTA</t>
  </si>
  <si>
    <t>OIC-Supervising Auditor</t>
  </si>
  <si>
    <t>ATTY. EDMUNDO DANTES M. SAMSON</t>
  </si>
  <si>
    <t>OIC-Provincial Administrator</t>
  </si>
  <si>
    <t>Provincial Assessor</t>
  </si>
  <si>
    <t>Health Services - General Administration</t>
  </si>
  <si>
    <t>RIZAL PROVINCIAL HOSPITAL SYSTEM (RPHS)</t>
  </si>
  <si>
    <t>Hospitals - General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</si>
</sst>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2"/>
      <name val="Helv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39" fontId="0" fillId="0" borderId="0"/>
    <xf numFmtId="43" fontId="2" fillId="0" borderId="0" applyFont="0" applyFill="0" applyBorder="0" applyAlignment="0" applyProtection="0"/>
    <xf numFmtId="0" fontId="2" fillId="0" borderId="0"/>
  </cellStyleXfs>
  <cellXfs count="166">
    <xf numFmtId="39" fontId="0" fillId="0" borderId="0" xfId="0"/>
    <xf numFmtId="39" fontId="2" fillId="0" borderId="0" xfId="0" applyFont="1" applyFill="1"/>
    <xf numFmtId="39" fontId="4" fillId="0" borderId="0" xfId="0" applyFont="1" applyFill="1" applyAlignment="1" applyProtection="1"/>
    <xf numFmtId="39" fontId="5" fillId="0" borderId="0" xfId="0" quotePrefix="1" applyFont="1" applyFill="1" applyAlignment="1" applyProtection="1">
      <alignment horizontal="right"/>
    </xf>
    <xf numFmtId="39" fontId="5" fillId="0" borderId="0" xfId="0" quotePrefix="1" applyFont="1" applyFill="1" applyAlignment="1" applyProtection="1">
      <alignment horizontal="center"/>
    </xf>
    <xf numFmtId="39" fontId="4" fillId="0" borderId="0" xfId="0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2" fillId="0" borderId="0" xfId="0" applyFont="1" applyFill="1" applyBorder="1"/>
    <xf numFmtId="39" fontId="2" fillId="0" borderId="0" xfId="0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left" indent="2"/>
    </xf>
    <xf numFmtId="49" fontId="2" fillId="0" borderId="1" xfId="1" applyNumberFormat="1" applyFont="1" applyFill="1" applyBorder="1" applyAlignment="1">
      <alignment horizontal="center" vertical="top"/>
    </xf>
    <xf numFmtId="39" fontId="6" fillId="0" borderId="0" xfId="0" applyFont="1" applyFill="1" applyBorder="1" applyAlignment="1" applyProtection="1">
      <alignment horizontal="left"/>
    </xf>
    <xf numFmtId="39" fontId="7" fillId="0" borderId="0" xfId="0" applyFont="1" applyFill="1" applyBorder="1" applyAlignment="1" applyProtection="1">
      <alignment horizontal="left"/>
    </xf>
    <xf numFmtId="43" fontId="2" fillId="0" borderId="0" xfId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vertical="top"/>
    </xf>
    <xf numFmtId="0" fontId="2" fillId="2" borderId="0" xfId="0" applyNumberFormat="1" applyFont="1" applyFill="1" applyBorder="1" applyAlignment="1">
      <alignment vertical="top" wrapText="1"/>
    </xf>
    <xf numFmtId="0" fontId="2" fillId="2" borderId="0" xfId="0" quotePrefix="1" applyNumberFormat="1" applyFont="1" applyFill="1" applyBorder="1" applyAlignment="1">
      <alignment vertical="top"/>
    </xf>
    <xf numFmtId="39" fontId="6" fillId="0" borderId="0" xfId="0" applyFont="1" applyFill="1" applyBorder="1" applyAlignment="1" applyProtection="1">
      <alignment horizontal="left" vertical="center" indent="3"/>
    </xf>
    <xf numFmtId="39" fontId="6" fillId="0" borderId="0" xfId="0" applyFont="1" applyFill="1" applyBorder="1" applyAlignment="1">
      <alignment vertical="center"/>
    </xf>
    <xf numFmtId="39" fontId="2" fillId="0" borderId="0" xfId="0" applyFont="1" applyFill="1" applyBorder="1" applyAlignment="1">
      <alignment vertical="center"/>
    </xf>
    <xf numFmtId="39" fontId="6" fillId="0" borderId="0" xfId="0" applyFont="1" applyFill="1" applyBorder="1" applyAlignment="1" applyProtection="1">
      <alignment horizontal="left" wrapText="1" indent="3"/>
    </xf>
    <xf numFmtId="43" fontId="6" fillId="0" borderId="2" xfId="1" applyFont="1" applyFill="1" applyBorder="1" applyAlignment="1">
      <alignment horizontal="right" vertical="center"/>
    </xf>
    <xf numFmtId="39" fontId="6" fillId="0" borderId="2" xfId="0" applyFont="1" applyFill="1" applyBorder="1" applyAlignment="1">
      <alignment vertical="center"/>
    </xf>
    <xf numFmtId="43" fontId="6" fillId="0" borderId="0" xfId="1" applyFont="1" applyFill="1" applyBorder="1" applyAlignment="1">
      <alignment horizontal="right" vertical="center"/>
    </xf>
    <xf numFmtId="39" fontId="6" fillId="0" borderId="0" xfId="0" applyFont="1" applyFill="1" applyBorder="1" applyAlignment="1" applyProtection="1">
      <alignment horizontal="left" indent="1"/>
    </xf>
    <xf numFmtId="39" fontId="6" fillId="0" borderId="0" xfId="0" applyFont="1" applyFill="1" applyBorder="1" applyAlignment="1">
      <alignment horizontal="left" indent="2"/>
    </xf>
    <xf numFmtId="39" fontId="6" fillId="0" borderId="0" xfId="0" applyFont="1" applyFill="1" applyBorder="1" applyAlignment="1" applyProtection="1">
      <alignment horizontal="left" vertical="center" indent="4"/>
    </xf>
    <xf numFmtId="39" fontId="6" fillId="0" borderId="0" xfId="0" applyFont="1" applyFill="1" applyBorder="1"/>
    <xf numFmtId="39" fontId="6" fillId="0" borderId="0" xfId="0" applyFont="1" applyFill="1" applyBorder="1" applyAlignment="1" applyProtection="1">
      <alignment horizontal="left" vertical="center"/>
    </xf>
    <xf numFmtId="43" fontId="6" fillId="0" borderId="3" xfId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 indent="1"/>
    </xf>
    <xf numFmtId="0" fontId="2" fillId="0" borderId="0" xfId="0" applyNumberFormat="1" applyFont="1" applyFill="1" applyAlignment="1">
      <alignment horizontal="left" indent="2"/>
    </xf>
    <xf numFmtId="39" fontId="2" fillId="0" borderId="0" xfId="0" applyFont="1" applyFill="1" applyAlignment="1"/>
    <xf numFmtId="43" fontId="2" fillId="0" borderId="0" xfId="1" applyFont="1" applyFill="1" applyBorder="1"/>
    <xf numFmtId="0" fontId="2" fillId="2" borderId="0" xfId="0" applyNumberFormat="1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left" vertical="top" indent="3"/>
    </xf>
    <xf numFmtId="0" fontId="2" fillId="2" borderId="0" xfId="0" applyNumberFormat="1" applyFont="1" applyFill="1" applyBorder="1" applyAlignment="1">
      <alignment horizontal="left" vertical="center" indent="3"/>
    </xf>
    <xf numFmtId="0" fontId="2" fillId="2" borderId="0" xfId="0" applyNumberFormat="1" applyFont="1" applyFill="1" applyBorder="1" applyAlignment="1">
      <alignment horizontal="left" vertical="top" wrapText="1" indent="3"/>
    </xf>
    <xf numFmtId="39" fontId="2" fillId="0" borderId="0" xfId="0" applyFont="1" applyFill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39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left" indent="7"/>
    </xf>
    <xf numFmtId="0" fontId="2" fillId="0" borderId="0" xfId="0" applyNumberFormat="1" applyFont="1" applyFill="1" applyBorder="1" applyAlignment="1">
      <alignment horizontal="left" indent="2"/>
    </xf>
    <xf numFmtId="0" fontId="2" fillId="0" borderId="0" xfId="1" applyNumberFormat="1" applyFont="1" applyFill="1" applyBorder="1" applyAlignment="1">
      <alignment horizontal="left" indent="4"/>
    </xf>
    <xf numFmtId="43" fontId="2" fillId="0" borderId="0" xfId="1" applyFont="1" applyFill="1" applyBorder="1" applyAlignment="1"/>
    <xf numFmtId="0" fontId="2" fillId="0" borderId="0" xfId="0" applyNumberFormat="1" applyFont="1" applyFill="1" applyBorder="1" applyAlignment="1">
      <alignment horizontal="left" indent="4"/>
    </xf>
    <xf numFmtId="0" fontId="2" fillId="0" borderId="0" xfId="1" applyNumberFormat="1" applyFont="1" applyFill="1" applyBorder="1"/>
    <xf numFmtId="0" fontId="2" fillId="0" borderId="0" xfId="0" applyNumberFormat="1" applyFont="1" applyFill="1" applyBorder="1" applyAlignment="1">
      <alignment horizontal="left" indent="3"/>
    </xf>
    <xf numFmtId="0" fontId="2" fillId="0" borderId="0" xfId="0" applyNumberFormat="1" applyFont="1" applyFill="1"/>
    <xf numFmtId="0" fontId="6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indent="1"/>
    </xf>
    <xf numFmtId="0" fontId="6" fillId="0" borderId="0" xfId="0" applyNumberFormat="1" applyFont="1" applyFill="1" applyAlignment="1">
      <alignment horizontal="left" indent="2"/>
    </xf>
    <xf numFmtId="39" fontId="6" fillId="0" borderId="0" xfId="0" applyFont="1" applyFill="1" applyAlignment="1"/>
    <xf numFmtId="0" fontId="2" fillId="0" borderId="0" xfId="0" applyNumberFormat="1" applyFont="1" applyFill="1" applyAlignment="1">
      <alignment horizontal="left" indent="4"/>
    </xf>
    <xf numFmtId="49" fontId="2" fillId="0" borderId="0" xfId="1" applyNumberFormat="1" applyFont="1" applyFill="1" applyBorder="1" applyAlignment="1">
      <alignment horizontal="center" vertical="top"/>
    </xf>
    <xf numFmtId="39" fontId="2" fillId="0" borderId="4" xfId="0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indent="2"/>
    </xf>
    <xf numFmtId="39" fontId="6" fillId="0" borderId="2" xfId="0" applyFont="1" applyFill="1" applyBorder="1"/>
    <xf numFmtId="39" fontId="2" fillId="0" borderId="0" xfId="0" applyFont="1" applyFill="1" applyAlignment="1">
      <alignment horizontal="center"/>
    </xf>
    <xf numFmtId="0" fontId="2" fillId="2" borderId="0" xfId="0" applyNumberFormat="1" applyFont="1" applyFill="1" applyBorder="1" applyAlignment="1">
      <alignment horizontal="left" vertical="top" indent="1"/>
    </xf>
    <xf numFmtId="0" fontId="2" fillId="2" borderId="0" xfId="0" applyNumberFormat="1" applyFont="1" applyFill="1" applyBorder="1" applyAlignment="1">
      <alignment horizontal="left" vertical="center" indent="1"/>
    </xf>
    <xf numFmtId="39" fontId="8" fillId="0" borderId="0" xfId="0" applyFont="1" applyFill="1" applyBorder="1" applyAlignment="1" applyProtection="1">
      <alignment horizontal="left"/>
    </xf>
    <xf numFmtId="39" fontId="8" fillId="0" borderId="0" xfId="0" applyFont="1" applyFill="1" applyBorder="1" applyAlignment="1" applyProtection="1">
      <alignment horizontal="left" vertical="center"/>
    </xf>
    <xf numFmtId="39" fontId="2" fillId="0" borderId="0" xfId="0" applyFont="1" applyFill="1" applyBorder="1" applyAlignment="1" applyProtection="1">
      <alignment horizontal="left" indent="1"/>
    </xf>
    <xf numFmtId="39" fontId="6" fillId="0" borderId="0" xfId="0" applyFont="1" applyFill="1" applyBorder="1" applyAlignment="1">
      <alignment horizontal="left"/>
    </xf>
    <xf numFmtId="39" fontId="2" fillId="0" borderId="0" xfId="0" applyFont="1" applyFill="1" applyAlignment="1">
      <alignment horizontal="center"/>
    </xf>
    <xf numFmtId="39" fontId="9" fillId="0" borderId="0" xfId="0" applyFont="1" applyFill="1" applyAlignment="1" applyProtection="1"/>
    <xf numFmtId="0" fontId="2" fillId="0" borderId="0" xfId="0" applyNumberFormat="1" applyFont="1" applyFill="1" applyBorder="1" applyAlignment="1">
      <alignment horizontal="left" indent="8"/>
    </xf>
    <xf numFmtId="0" fontId="6" fillId="0" borderId="0" xfId="0" applyNumberFormat="1" applyFont="1" applyFill="1" applyBorder="1" applyAlignment="1">
      <alignment horizontal="left" indent="6"/>
    </xf>
    <xf numFmtId="0" fontId="2" fillId="0" borderId="0" xfId="0" applyNumberFormat="1" applyFont="1" applyFill="1" applyBorder="1" applyAlignment="1">
      <alignment horizontal="left" indent="10"/>
    </xf>
    <xf numFmtId="0" fontId="6" fillId="0" borderId="0" xfId="0" applyNumberFormat="1" applyFont="1" applyFill="1" applyBorder="1" applyAlignment="1">
      <alignment horizontal="left" indent="7"/>
    </xf>
    <xf numFmtId="0" fontId="5" fillId="0" borderId="0" xfId="0" quotePrefix="1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6" fillId="2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vertical="top"/>
    </xf>
    <xf numFmtId="0" fontId="2" fillId="2" borderId="0" xfId="0" applyNumberFormat="1" applyFont="1" applyFill="1" applyBorder="1" applyAlignment="1">
      <alignment horizontal="left" vertical="top" wrapText="1" indent="1"/>
    </xf>
    <xf numFmtId="49" fontId="8" fillId="0" borderId="0" xfId="0" applyNumberFormat="1" applyFont="1" applyFill="1" applyBorder="1" applyAlignment="1">
      <alignment horizontal="left"/>
    </xf>
    <xf numFmtId="0" fontId="8" fillId="2" borderId="0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Border="1" applyAlignment="1">
      <alignment horizontal="left" vertical="top"/>
    </xf>
    <xf numFmtId="39" fontId="2" fillId="0" borderId="0" xfId="0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>
      <alignment horizontal="left" vertical="top" wrapText="1"/>
    </xf>
    <xf numFmtId="39" fontId="6" fillId="0" borderId="4" xfId="0" applyFont="1" applyFill="1" applyBorder="1" applyAlignment="1">
      <alignment vertical="center"/>
    </xf>
    <xf numFmtId="39" fontId="6" fillId="2" borderId="2" xfId="0" applyFont="1" applyFill="1" applyBorder="1" applyAlignment="1">
      <alignment vertical="center"/>
    </xf>
    <xf numFmtId="39" fontId="2" fillId="0" borderId="0" xfId="0" applyNumberFormat="1" applyFont="1" applyFill="1" applyBorder="1"/>
    <xf numFmtId="39" fontId="2" fillId="2" borderId="0" xfId="0" applyFont="1" applyFill="1" applyBorder="1"/>
    <xf numFmtId="0" fontId="2" fillId="2" borderId="0" xfId="0" quotePrefix="1" applyNumberFormat="1" applyFont="1" applyFill="1" applyBorder="1" applyAlignment="1">
      <alignment vertical="top" wrapText="1"/>
    </xf>
    <xf numFmtId="0" fontId="2" fillId="2" borderId="0" xfId="0" quotePrefix="1" applyNumberFormat="1" applyFont="1" applyFill="1" applyBorder="1" applyAlignment="1">
      <alignment horizontal="left" vertical="top"/>
    </xf>
    <xf numFmtId="39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left" vertical="top" indent="1"/>
    </xf>
    <xf numFmtId="39" fontId="2" fillId="0" borderId="0" xfId="0" quotePrefix="1" applyFont="1" applyFill="1" applyBorder="1" applyAlignment="1">
      <alignment horizontal="center"/>
    </xf>
    <xf numFmtId="2" fontId="2" fillId="2" borderId="0" xfId="0" quotePrefix="1" applyNumberFormat="1" applyFont="1" applyFill="1" applyBorder="1" applyAlignment="1">
      <alignment vertical="top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center" vertical="center"/>
    </xf>
    <xf numFmtId="39" fontId="2" fillId="0" borderId="0" xfId="0" applyFont="1" applyFill="1" applyBorder="1" applyAlignment="1">
      <alignment horizontal="right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43" fontId="2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/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 vertical="top" wrapText="1" indent="1"/>
    </xf>
    <xf numFmtId="39" fontId="2" fillId="0" borderId="0" xfId="0" applyFont="1" applyFill="1" applyAlignment="1">
      <alignment horizontal="left"/>
    </xf>
    <xf numFmtId="0" fontId="2" fillId="2" borderId="0" xfId="0" applyNumberFormat="1" applyFont="1" applyFill="1" applyBorder="1" applyAlignment="1">
      <alignment horizontal="left" vertical="top" wrapText="1" indent="1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 wrapText="1"/>
    </xf>
    <xf numFmtId="39" fontId="2" fillId="0" borderId="0" xfId="0" applyFont="1" applyFill="1" applyBorder="1" applyAlignment="1"/>
    <xf numFmtId="0" fontId="2" fillId="2" borderId="0" xfId="0" applyNumberFormat="1" applyFont="1" applyFill="1" applyBorder="1" applyAlignment="1">
      <alignment horizontal="left" indent="1"/>
    </xf>
    <xf numFmtId="0" fontId="2" fillId="2" borderId="0" xfId="0" applyNumberFormat="1" applyFont="1" applyFill="1" applyBorder="1" applyAlignment="1">
      <alignment horizontal="left" wrapText="1" indent="1"/>
    </xf>
    <xf numFmtId="39" fontId="2" fillId="0" borderId="0" xfId="0" applyFont="1" applyFill="1" applyBorder="1" applyAlignment="1">
      <alignment horizontal="left" indent="1"/>
    </xf>
    <xf numFmtId="43" fontId="2" fillId="0" borderId="0" xfId="0" applyNumberFormat="1" applyFont="1" applyFill="1" applyBorder="1" applyAlignment="1">
      <alignment horizontal="left" indent="1"/>
    </xf>
    <xf numFmtId="0" fontId="2" fillId="2" borderId="0" xfId="0" quotePrefix="1" applyNumberFormat="1" applyFont="1" applyFill="1" applyBorder="1" applyAlignment="1">
      <alignment horizontal="left" indent="1"/>
    </xf>
    <xf numFmtId="0" fontId="2" fillId="2" borderId="0" xfId="0" quotePrefix="1" applyNumberFormat="1" applyFont="1" applyFill="1" applyBorder="1" applyAlignment="1"/>
    <xf numFmtId="39" fontId="6" fillId="0" borderId="0" xfId="0" applyFont="1" applyFill="1" applyBorder="1" applyAlignment="1" applyProtection="1">
      <alignment horizontal="left" vertical="center" indent="2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 vertical="top" wrapText="1" indent="1"/>
    </xf>
    <xf numFmtId="0" fontId="2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39" fontId="6" fillId="0" borderId="0" xfId="0" applyFont="1" applyFill="1" applyBorder="1" applyAlignment="1" applyProtection="1">
      <alignment horizontal="left" vertical="center" wrapText="1" indent="2"/>
    </xf>
    <xf numFmtId="39" fontId="3" fillId="0" borderId="0" xfId="0" applyFont="1" applyFill="1" applyAlignment="1" applyProtection="1">
      <alignment horizontal="center"/>
    </xf>
    <xf numFmtId="39" fontId="1" fillId="0" borderId="0" xfId="0" applyFont="1" applyFill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vertical="top"/>
    </xf>
    <xf numFmtId="39" fontId="2" fillId="0" borderId="0" xfId="0" applyFont="1" applyFill="1" applyAlignment="1">
      <alignment horizontal="center"/>
    </xf>
    <xf numFmtId="39" fontId="2" fillId="0" borderId="1" xfId="0" applyFont="1" applyFill="1" applyBorder="1" applyAlignment="1">
      <alignment horizontal="center" vertical="top"/>
    </xf>
    <xf numFmtId="39" fontId="2" fillId="0" borderId="4" xfId="0" applyFont="1" applyFill="1" applyBorder="1" applyAlignment="1">
      <alignment horizontal="center" vertical="center" wrapText="1"/>
    </xf>
    <xf numFmtId="39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wrapText="1" indent="2"/>
    </xf>
    <xf numFmtId="49" fontId="6" fillId="0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 wrapText="1" inden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LVIE'S%20FILE/152GPSA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winkle/AB%202017/LEP%202017%20FINAL/LEP%202017%20-%20103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GPS"/>
      <sheetName val="STAT &amp; CONT. OBLIG."/>
      <sheetName val="1141"/>
      <sheetName val="1131"/>
      <sheetName val="1111"/>
      <sheetName val="1101"/>
      <sheetName val="1091"/>
      <sheetName val="1081"/>
      <sheetName val="1061"/>
      <sheetName val="1032"/>
      <sheetName val="1022"/>
      <sheetName val="1021"/>
      <sheetName val="1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1-LEP 2016"/>
    </sheetNames>
    <sheetDataSet>
      <sheetData sheetId="0">
        <row r="184">
          <cell r="N184">
            <v>26443318.43</v>
          </cell>
        </row>
        <row r="193">
          <cell r="N193">
            <v>3170387.67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92"/>
  <sheetViews>
    <sheetView view="pageBreakPreview" zoomScale="90" zoomScaleNormal="85" zoomScaleSheetLayoutView="100" workbookViewId="0">
      <pane xSplit="1" ySplit="14" topLeftCell="B79" activePane="bottomRight" state="frozen"/>
      <selection pane="topRight" activeCell="B1" sqref="B1"/>
      <selection pane="bottomLeft" activeCell="A15" sqref="A15"/>
      <selection pane="bottomRight" activeCell="R23" sqref="R2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43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4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30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7">
        <v>21534819.960000001</v>
      </c>
      <c r="K16" s="13"/>
      <c r="L16" s="7">
        <v>10239419.529999999</v>
      </c>
      <c r="N16" s="7">
        <f>P16-L16</f>
        <v>19212297.469999999</v>
      </c>
      <c r="P16" s="7">
        <v>29451717</v>
      </c>
      <c r="R16" s="7">
        <v>30160240.120000001</v>
      </c>
    </row>
    <row r="17" spans="1:18" s="7" customFormat="1" ht="12.75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7">
        <v>77029739.810000002</v>
      </c>
      <c r="K17" s="39"/>
      <c r="L17" s="7">
        <v>34785591.700000003</v>
      </c>
      <c r="N17" s="7">
        <f t="shared" ref="N17:N33" si="0">P17-L17</f>
        <v>82455662.299999997</v>
      </c>
      <c r="P17" s="7">
        <v>117241254</v>
      </c>
      <c r="R17" s="7">
        <v>141894480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7">
        <v>16061530.33</v>
      </c>
      <c r="K18" s="13"/>
      <c r="L18" s="7">
        <v>6848484.1200000001</v>
      </c>
      <c r="N18" s="7">
        <f t="shared" si="0"/>
        <v>14751515.879999999</v>
      </c>
      <c r="P18" s="7">
        <v>21600000</v>
      </c>
      <c r="R18" s="7">
        <v>25440000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7">
        <v>222000</v>
      </c>
      <c r="K19" s="13"/>
      <c r="L19" s="7">
        <v>111000</v>
      </c>
      <c r="N19" s="7">
        <f t="shared" si="0"/>
        <v>111000</v>
      </c>
      <c r="P19" s="7">
        <v>222000</v>
      </c>
      <c r="R19" s="7">
        <v>222000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7">
        <v>90000</v>
      </c>
      <c r="K20" s="13"/>
      <c r="L20" s="7">
        <v>45000</v>
      </c>
      <c r="N20" s="7">
        <f t="shared" si="0"/>
        <v>78000</v>
      </c>
      <c r="P20" s="7">
        <v>123000</v>
      </c>
      <c r="R20" s="7">
        <v>123000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7">
        <v>300000</v>
      </c>
      <c r="K21" s="13"/>
      <c r="L21" s="7">
        <v>359000</v>
      </c>
      <c r="N21" s="7">
        <f t="shared" si="0"/>
        <v>122000</v>
      </c>
      <c r="P21" s="7">
        <v>481000</v>
      </c>
      <c r="R21" s="7">
        <v>480000</v>
      </c>
    </row>
    <row r="22" spans="1:18" s="7" customFormat="1" ht="12.75" hidden="1" customHeight="1" x14ac:dyDescent="0.2">
      <c r="A22" s="97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K22" s="13"/>
    </row>
    <row r="23" spans="1:18" s="7" customFormat="1" ht="12.75" customHeight="1" x14ac:dyDescent="0.2">
      <c r="A23" s="66" t="s">
        <v>18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19</v>
      </c>
      <c r="K23" s="13"/>
      <c r="P23" s="7">
        <v>86625</v>
      </c>
      <c r="R23" s="7">
        <v>86625</v>
      </c>
    </row>
    <row r="24" spans="1:18" s="7" customFormat="1" ht="12.75" customHeight="1" x14ac:dyDescent="0.2">
      <c r="A24" s="66" t="s">
        <v>23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6" t="s">
        <v>24</v>
      </c>
      <c r="J24" s="7">
        <v>1397699.9</v>
      </c>
      <c r="L24" s="7">
        <v>440976.22</v>
      </c>
      <c r="N24" s="7">
        <f t="shared" si="0"/>
        <v>4559023.78</v>
      </c>
      <c r="P24" s="7">
        <v>5000000</v>
      </c>
      <c r="R24" s="7">
        <v>5000000</v>
      </c>
    </row>
    <row r="25" spans="1:18" s="7" customFormat="1" ht="12.75" customHeight="1" x14ac:dyDescent="0.2">
      <c r="A25" s="66" t="s">
        <v>27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6" t="s">
        <v>28</v>
      </c>
      <c r="J25" s="7">
        <v>7880800.5999999996</v>
      </c>
      <c r="N25" s="7">
        <f>P25-L25</f>
        <v>12327567</v>
      </c>
      <c r="P25" s="7">
        <v>12327567</v>
      </c>
      <c r="R25" s="7">
        <v>14342407</v>
      </c>
    </row>
    <row r="26" spans="1:18" s="7" customFormat="1" ht="12.75" customHeight="1" x14ac:dyDescent="0.2">
      <c r="A26" s="66" t="s">
        <v>25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26</v>
      </c>
      <c r="J26" s="7">
        <v>3228250</v>
      </c>
      <c r="N26" s="7">
        <f t="shared" si="0"/>
        <v>4500000</v>
      </c>
      <c r="P26" s="7">
        <v>4500000</v>
      </c>
      <c r="R26" s="7">
        <v>5300000</v>
      </c>
    </row>
    <row r="27" spans="1:18" s="7" customFormat="1" ht="12.75" customHeight="1" x14ac:dyDescent="0.2">
      <c r="A27" s="66" t="s">
        <v>140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49</v>
      </c>
      <c r="J27" s="7">
        <v>7769228</v>
      </c>
      <c r="K27" s="13"/>
      <c r="L27" s="7">
        <v>8330862</v>
      </c>
      <c r="N27" s="7">
        <f>P27-L27</f>
        <v>3996705</v>
      </c>
      <c r="P27" s="7">
        <v>12327567</v>
      </c>
      <c r="R27" s="7">
        <v>14342407</v>
      </c>
    </row>
    <row r="28" spans="1:18" s="7" customFormat="1" ht="12.75" customHeight="1" x14ac:dyDescent="0.2">
      <c r="A28" s="66" t="s">
        <v>306</v>
      </c>
      <c r="B28" s="40"/>
      <c r="C28" s="40"/>
      <c r="D28" s="14"/>
      <c r="E28" s="14">
        <v>5</v>
      </c>
      <c r="F28" s="15" t="s">
        <v>7</v>
      </c>
      <c r="G28" s="14" t="s">
        <v>29</v>
      </c>
      <c r="H28" s="14" t="s">
        <v>8</v>
      </c>
      <c r="J28" s="7">
        <v>11655403.039999999</v>
      </c>
      <c r="L28" s="7">
        <v>5206773.3099999996</v>
      </c>
      <c r="N28" s="7">
        <f t="shared" si="0"/>
        <v>12462582.170000002</v>
      </c>
      <c r="P28" s="7">
        <v>17669355.48</v>
      </c>
      <c r="R28" s="7">
        <v>20653066.079999998</v>
      </c>
    </row>
    <row r="29" spans="1:18" s="7" customFormat="1" ht="12.75" customHeight="1" x14ac:dyDescent="0.2">
      <c r="A29" s="66" t="s">
        <v>30</v>
      </c>
      <c r="B29" s="40"/>
      <c r="C29" s="40"/>
      <c r="D29" s="14"/>
      <c r="E29" s="14">
        <v>5</v>
      </c>
      <c r="F29" s="15" t="s">
        <v>7</v>
      </c>
      <c r="G29" s="14" t="s">
        <v>29</v>
      </c>
      <c r="H29" s="14" t="s">
        <v>10</v>
      </c>
      <c r="J29" s="7">
        <v>801600</v>
      </c>
      <c r="L29" s="7">
        <v>340300</v>
      </c>
      <c r="N29" s="7">
        <f t="shared" si="0"/>
        <v>739700</v>
      </c>
      <c r="P29" s="7">
        <v>1080000</v>
      </c>
      <c r="R29" s="7">
        <v>1272000</v>
      </c>
    </row>
    <row r="30" spans="1:18" s="7" customFormat="1" ht="12.75" customHeight="1" x14ac:dyDescent="0.2">
      <c r="A30" s="66" t="s">
        <v>31</v>
      </c>
      <c r="B30" s="40"/>
      <c r="C30" s="40"/>
      <c r="D30" s="14"/>
      <c r="E30" s="14">
        <v>5</v>
      </c>
      <c r="F30" s="15" t="s">
        <v>7</v>
      </c>
      <c r="G30" s="14" t="s">
        <v>29</v>
      </c>
      <c r="H30" s="14" t="s">
        <v>15</v>
      </c>
      <c r="J30" s="7">
        <v>1150850</v>
      </c>
      <c r="L30" s="7">
        <v>604819.18999999994</v>
      </c>
      <c r="N30" s="7">
        <f t="shared" si="0"/>
        <v>1398651.33</v>
      </c>
      <c r="P30" s="7">
        <v>2003470.52</v>
      </c>
      <c r="R30" s="7">
        <v>2318250.35</v>
      </c>
    </row>
    <row r="31" spans="1:18" s="7" customFormat="1" ht="12.75" customHeight="1" x14ac:dyDescent="0.2">
      <c r="A31" s="66" t="s">
        <v>32</v>
      </c>
      <c r="B31" s="40"/>
      <c r="C31" s="40"/>
      <c r="D31" s="14"/>
      <c r="E31" s="14">
        <v>5</v>
      </c>
      <c r="F31" s="15" t="s">
        <v>7</v>
      </c>
      <c r="G31" s="14" t="s">
        <v>29</v>
      </c>
      <c r="H31" s="14" t="s">
        <v>17</v>
      </c>
      <c r="J31" s="7">
        <v>786597.61</v>
      </c>
      <c r="L31" s="7">
        <v>337303.74</v>
      </c>
      <c r="N31" s="7">
        <f t="shared" si="0"/>
        <v>742696.26</v>
      </c>
      <c r="P31" s="7">
        <v>1080000</v>
      </c>
      <c r="R31" s="7">
        <v>1272000</v>
      </c>
    </row>
    <row r="32" spans="1:18" s="7" customFormat="1" ht="12.75" customHeight="1" x14ac:dyDescent="0.2">
      <c r="A32" s="66" t="s">
        <v>33</v>
      </c>
      <c r="B32" s="40"/>
      <c r="C32" s="40"/>
      <c r="D32" s="14"/>
      <c r="E32" s="14">
        <v>5</v>
      </c>
      <c r="F32" s="15" t="s">
        <v>7</v>
      </c>
      <c r="G32" s="14" t="s">
        <v>34</v>
      </c>
      <c r="H32" s="14" t="s">
        <v>15</v>
      </c>
      <c r="J32" s="7">
        <v>1042524.96</v>
      </c>
      <c r="L32" s="7">
        <v>234268.89</v>
      </c>
      <c r="N32" s="7">
        <f t="shared" si="0"/>
        <v>350064.26</v>
      </c>
      <c r="P32" s="7">
        <v>584333.15</v>
      </c>
      <c r="R32" s="7">
        <v>1234393.02</v>
      </c>
    </row>
    <row r="33" spans="1:18" s="7" customFormat="1" ht="12.75" customHeight="1" x14ac:dyDescent="0.2">
      <c r="A33" s="66" t="s">
        <v>35</v>
      </c>
      <c r="B33" s="40"/>
      <c r="C33" s="40"/>
      <c r="D33" s="14"/>
      <c r="E33" s="14">
        <v>5</v>
      </c>
      <c r="F33" s="15" t="s">
        <v>7</v>
      </c>
      <c r="G33" s="14" t="s">
        <v>34</v>
      </c>
      <c r="H33" s="14" t="s">
        <v>49</v>
      </c>
      <c r="J33" s="7">
        <v>6153595.4299999997</v>
      </c>
      <c r="N33" s="7">
        <f t="shared" si="0"/>
        <v>4500000</v>
      </c>
      <c r="P33" s="7">
        <v>4500000</v>
      </c>
      <c r="R33" s="7">
        <v>5300000</v>
      </c>
    </row>
    <row r="34" spans="1:18" s="7" customFormat="1" ht="18.95" customHeight="1" x14ac:dyDescent="0.2">
      <c r="A34" s="142" t="s">
        <v>36</v>
      </c>
      <c r="B34" s="26"/>
      <c r="C34" s="26"/>
      <c r="J34" s="22">
        <f>SUM(J16:J33)</f>
        <v>157104639.64000005</v>
      </c>
      <c r="K34" s="18"/>
      <c r="L34" s="22">
        <f>SUM(L16:L33)</f>
        <v>67883798.700000003</v>
      </c>
      <c r="N34" s="22">
        <f>SUM(N16:N33)</f>
        <v>162307465.45000002</v>
      </c>
      <c r="P34" s="22">
        <f>SUM(P16:P33)</f>
        <v>230277889.15000001</v>
      </c>
      <c r="R34" s="22">
        <f>SUM(R16:R33)</f>
        <v>269440868.56999999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66" t="s">
        <v>37</v>
      </c>
      <c r="B37" s="40"/>
      <c r="C37" s="40"/>
      <c r="D37" s="14"/>
      <c r="E37" s="14">
        <v>5</v>
      </c>
      <c r="F37" s="15" t="s">
        <v>12</v>
      </c>
      <c r="G37" s="14" t="s">
        <v>7</v>
      </c>
      <c r="H37" s="14" t="s">
        <v>8</v>
      </c>
      <c r="J37" s="7">
        <v>67777</v>
      </c>
      <c r="N37" s="7">
        <f t="shared" ref="N37:N66" si="1">P37-L37</f>
        <v>918000</v>
      </c>
      <c r="P37" s="93">
        <v>918000</v>
      </c>
      <c r="R37" s="7">
        <v>1762200</v>
      </c>
    </row>
    <row r="38" spans="1:18" s="7" customFormat="1" ht="12.75" customHeight="1" x14ac:dyDescent="0.2">
      <c r="A38" s="66" t="s">
        <v>38</v>
      </c>
      <c r="B38" s="40"/>
      <c r="C38" s="40"/>
      <c r="E38" s="14">
        <v>5</v>
      </c>
      <c r="F38" s="15" t="s">
        <v>12</v>
      </c>
      <c r="G38" s="14" t="s">
        <v>7</v>
      </c>
      <c r="H38" s="14" t="s">
        <v>10</v>
      </c>
      <c r="N38" s="7">
        <f t="shared" si="1"/>
        <v>1000000</v>
      </c>
      <c r="P38" s="7">
        <v>1000000</v>
      </c>
      <c r="R38" s="7">
        <v>1000000</v>
      </c>
    </row>
    <row r="39" spans="1:18" s="7" customFormat="1" ht="12.75" customHeight="1" x14ac:dyDescent="0.2">
      <c r="A39" s="66" t="s">
        <v>39</v>
      </c>
      <c r="B39" s="40"/>
      <c r="C39" s="40"/>
      <c r="E39" s="14">
        <v>5</v>
      </c>
      <c r="F39" s="15" t="s">
        <v>12</v>
      </c>
      <c r="G39" s="14" t="s">
        <v>12</v>
      </c>
      <c r="H39" s="14" t="s">
        <v>8</v>
      </c>
      <c r="J39" s="7">
        <v>6510</v>
      </c>
      <c r="L39" s="7">
        <v>680</v>
      </c>
      <c r="N39" s="7">
        <f t="shared" si="1"/>
        <v>1348320</v>
      </c>
      <c r="P39" s="7">
        <v>1349000</v>
      </c>
      <c r="R39" s="7">
        <v>2930000</v>
      </c>
    </row>
    <row r="40" spans="1:18" s="7" customFormat="1" ht="12.75" customHeight="1" x14ac:dyDescent="0.2">
      <c r="A40" s="66" t="s">
        <v>142</v>
      </c>
      <c r="B40" s="40"/>
      <c r="C40" s="40"/>
      <c r="D40" s="14"/>
      <c r="E40" s="14">
        <v>5</v>
      </c>
      <c r="F40" s="15" t="s">
        <v>12</v>
      </c>
      <c r="G40" s="14" t="s">
        <v>12</v>
      </c>
      <c r="H40" s="14" t="s">
        <v>10</v>
      </c>
      <c r="J40" s="7">
        <v>12160000</v>
      </c>
      <c r="L40" s="7">
        <v>292000</v>
      </c>
      <c r="N40" s="7">
        <f t="shared" si="1"/>
        <v>34483000</v>
      </c>
      <c r="P40" s="7">
        <v>34775000</v>
      </c>
      <c r="R40" s="7">
        <v>25950000</v>
      </c>
    </row>
    <row r="41" spans="1:18" s="7" customFormat="1" ht="12.75" customHeight="1" x14ac:dyDescent="0.2">
      <c r="A41" s="66" t="s">
        <v>40</v>
      </c>
      <c r="B41" s="40"/>
      <c r="C41" s="40"/>
      <c r="D41" s="14"/>
      <c r="E41" s="14">
        <v>5</v>
      </c>
      <c r="F41" s="15" t="s">
        <v>12</v>
      </c>
      <c r="G41" s="14" t="s">
        <v>29</v>
      </c>
      <c r="H41" s="14" t="s">
        <v>8</v>
      </c>
      <c r="J41" s="7">
        <v>6120</v>
      </c>
      <c r="N41" s="7">
        <f t="shared" si="1"/>
        <v>583022.4</v>
      </c>
      <c r="P41" s="7">
        <v>583022.4</v>
      </c>
      <c r="R41" s="7">
        <v>600000</v>
      </c>
    </row>
    <row r="42" spans="1:18" s="7" customFormat="1" ht="12.75" customHeight="1" x14ac:dyDescent="0.2">
      <c r="A42" s="66" t="s">
        <v>88</v>
      </c>
      <c r="B42" s="40"/>
      <c r="C42" s="40"/>
      <c r="E42" s="14">
        <v>5</v>
      </c>
      <c r="F42" s="15" t="s">
        <v>12</v>
      </c>
      <c r="G42" s="14" t="s">
        <v>29</v>
      </c>
      <c r="H42" s="14" t="s">
        <v>60</v>
      </c>
      <c r="N42" s="7">
        <f t="shared" si="1"/>
        <v>1000000</v>
      </c>
      <c r="P42" s="7">
        <v>1000000</v>
      </c>
      <c r="R42" s="7">
        <v>4000000</v>
      </c>
    </row>
    <row r="43" spans="1:18" s="7" customFormat="1" ht="12.75" customHeight="1" x14ac:dyDescent="0.2">
      <c r="A43" s="66" t="s">
        <v>44</v>
      </c>
      <c r="B43" s="40"/>
      <c r="C43" s="40"/>
      <c r="D43" s="14"/>
      <c r="E43" s="14">
        <v>5</v>
      </c>
      <c r="F43" s="15" t="s">
        <v>12</v>
      </c>
      <c r="G43" s="14" t="s">
        <v>29</v>
      </c>
      <c r="H43" s="14" t="s">
        <v>45</v>
      </c>
      <c r="J43" s="7">
        <v>3891254.5</v>
      </c>
      <c r="K43" s="19"/>
      <c r="L43" s="7">
        <v>939264.04</v>
      </c>
      <c r="N43" s="7">
        <f t="shared" si="1"/>
        <v>6912735.96</v>
      </c>
      <c r="P43" s="7">
        <v>7852000</v>
      </c>
      <c r="R43" s="7">
        <v>8212000</v>
      </c>
    </row>
    <row r="44" spans="1:18" s="7" customFormat="1" ht="12.75" customHeight="1" x14ac:dyDescent="0.2">
      <c r="A44" s="66" t="s">
        <v>46</v>
      </c>
      <c r="B44" s="40"/>
      <c r="C44" s="40"/>
      <c r="D44" s="14"/>
      <c r="E44" s="14">
        <v>5</v>
      </c>
      <c r="F44" s="15" t="s">
        <v>12</v>
      </c>
      <c r="G44" s="14" t="s">
        <v>29</v>
      </c>
      <c r="H44" s="14" t="s">
        <v>47</v>
      </c>
      <c r="N44" s="7">
        <f t="shared" si="1"/>
        <v>6080000</v>
      </c>
      <c r="P44" s="7">
        <v>6080000</v>
      </c>
      <c r="R44" s="7">
        <v>7000000</v>
      </c>
    </row>
    <row r="45" spans="1:18" s="7" customFormat="1" ht="12.75" customHeight="1" x14ac:dyDescent="0.2">
      <c r="A45" s="66" t="s">
        <v>48</v>
      </c>
      <c r="B45" s="40"/>
      <c r="C45" s="40"/>
      <c r="E45" s="14">
        <v>5</v>
      </c>
      <c r="F45" s="15" t="s">
        <v>12</v>
      </c>
      <c r="G45" s="14" t="s">
        <v>29</v>
      </c>
      <c r="H45" s="16" t="s">
        <v>49</v>
      </c>
      <c r="J45" s="7">
        <v>855483</v>
      </c>
      <c r="L45" s="7">
        <v>97426</v>
      </c>
      <c r="N45" s="7">
        <f t="shared" si="1"/>
        <v>10304074</v>
      </c>
      <c r="P45" s="7">
        <v>10401500</v>
      </c>
      <c r="R45" s="7">
        <v>12581500</v>
      </c>
    </row>
    <row r="46" spans="1:18" s="7" customFormat="1" ht="12.75" customHeight="1" x14ac:dyDescent="0.2">
      <c r="A46" s="66" t="s">
        <v>53</v>
      </c>
      <c r="B46" s="40"/>
      <c r="C46" s="40"/>
      <c r="E46" s="14">
        <v>5</v>
      </c>
      <c r="F46" s="15" t="s">
        <v>12</v>
      </c>
      <c r="G46" s="14" t="s">
        <v>54</v>
      </c>
      <c r="H46" s="14" t="s">
        <v>8</v>
      </c>
      <c r="N46" s="7">
        <f t="shared" si="1"/>
        <v>10500</v>
      </c>
      <c r="P46" s="7">
        <v>10500</v>
      </c>
      <c r="R46" s="7">
        <v>50000</v>
      </c>
    </row>
    <row r="47" spans="1:18" s="7" customFormat="1" ht="12.75" customHeight="1" x14ac:dyDescent="0.2">
      <c r="A47" s="66" t="s">
        <v>55</v>
      </c>
      <c r="B47" s="40"/>
      <c r="C47" s="40"/>
      <c r="E47" s="14">
        <v>5</v>
      </c>
      <c r="F47" s="15" t="s">
        <v>12</v>
      </c>
      <c r="G47" s="14" t="s">
        <v>54</v>
      </c>
      <c r="H47" s="14" t="s">
        <v>10</v>
      </c>
      <c r="J47" s="7">
        <v>186509.86</v>
      </c>
      <c r="L47" s="7">
        <v>47202.79</v>
      </c>
      <c r="N47" s="7">
        <f t="shared" si="1"/>
        <v>372797.21</v>
      </c>
      <c r="P47" s="7">
        <v>420000</v>
      </c>
      <c r="R47" s="7">
        <v>420000</v>
      </c>
    </row>
    <row r="48" spans="1:18" s="7" customFormat="1" ht="12.75" customHeight="1" x14ac:dyDescent="0.2">
      <c r="A48" s="66" t="s">
        <v>56</v>
      </c>
      <c r="B48" s="40"/>
      <c r="C48" s="40"/>
      <c r="E48" s="14">
        <v>5</v>
      </c>
      <c r="F48" s="15" t="s">
        <v>12</v>
      </c>
      <c r="G48" s="14" t="s">
        <v>54</v>
      </c>
      <c r="H48" s="14" t="s">
        <v>15</v>
      </c>
      <c r="N48" s="7">
        <f t="shared" si="1"/>
        <v>60000</v>
      </c>
      <c r="P48" s="7">
        <v>60000</v>
      </c>
      <c r="R48" s="7">
        <v>100000</v>
      </c>
    </row>
    <row r="49" spans="1:18" s="7" customFormat="1" ht="12.75" customHeight="1" x14ac:dyDescent="0.2">
      <c r="A49" s="66" t="s">
        <v>57</v>
      </c>
      <c r="B49" s="40"/>
      <c r="C49" s="40"/>
      <c r="E49" s="14">
        <v>5</v>
      </c>
      <c r="F49" s="15" t="s">
        <v>12</v>
      </c>
      <c r="G49" s="14" t="s">
        <v>54</v>
      </c>
      <c r="H49" s="14" t="s">
        <v>17</v>
      </c>
      <c r="N49" s="7">
        <f t="shared" si="1"/>
        <v>100000</v>
      </c>
      <c r="P49" s="7">
        <v>100000</v>
      </c>
      <c r="R49" s="7">
        <v>50000</v>
      </c>
    </row>
    <row r="50" spans="1:18" s="7" customFormat="1" ht="12.75" customHeight="1" x14ac:dyDescent="0.2">
      <c r="A50" s="66" t="s">
        <v>66</v>
      </c>
      <c r="B50" s="40"/>
      <c r="C50" s="40"/>
      <c r="E50" s="14">
        <v>5</v>
      </c>
      <c r="F50" s="15" t="s">
        <v>12</v>
      </c>
      <c r="G50" s="14" t="s">
        <v>67</v>
      </c>
      <c r="H50" s="14" t="s">
        <v>8</v>
      </c>
      <c r="N50" s="7">
        <f t="shared" si="1"/>
        <v>1000000</v>
      </c>
      <c r="P50" s="7">
        <v>1000000</v>
      </c>
      <c r="R50" s="7">
        <v>1000000</v>
      </c>
    </row>
    <row r="51" spans="1:18" s="7" customFormat="1" ht="12.75" customHeight="1" x14ac:dyDescent="0.2">
      <c r="A51" s="66" t="s">
        <v>61</v>
      </c>
      <c r="B51" s="40"/>
      <c r="C51" s="40"/>
      <c r="E51" s="14">
        <v>5</v>
      </c>
      <c r="F51" s="15" t="s">
        <v>12</v>
      </c>
      <c r="G51" s="14" t="s">
        <v>59</v>
      </c>
      <c r="H51" s="14" t="s">
        <v>8</v>
      </c>
      <c r="N51" s="7">
        <f t="shared" si="1"/>
        <v>500000</v>
      </c>
      <c r="P51" s="7">
        <v>500000</v>
      </c>
      <c r="R51" s="7">
        <v>1500000</v>
      </c>
    </row>
    <row r="52" spans="1:18" s="7" customFormat="1" ht="12.75" customHeight="1" x14ac:dyDescent="0.2">
      <c r="A52" s="66" t="s">
        <v>62</v>
      </c>
      <c r="B52" s="40"/>
      <c r="C52" s="40"/>
      <c r="E52" s="14">
        <v>5</v>
      </c>
      <c r="F52" s="15" t="s">
        <v>12</v>
      </c>
      <c r="G52" s="14" t="s">
        <v>59</v>
      </c>
      <c r="H52" s="14" t="s">
        <v>10</v>
      </c>
      <c r="N52" s="7">
        <f t="shared" si="1"/>
        <v>672000</v>
      </c>
      <c r="P52" s="7">
        <v>672000</v>
      </c>
      <c r="R52" s="7">
        <v>2672000</v>
      </c>
    </row>
    <row r="53" spans="1:18" s="7" customFormat="1" ht="12.75" customHeight="1" x14ac:dyDescent="0.2">
      <c r="A53" s="66" t="s">
        <v>63</v>
      </c>
      <c r="B53" s="40"/>
      <c r="C53" s="40"/>
      <c r="E53" s="14">
        <v>5</v>
      </c>
      <c r="F53" s="15" t="s">
        <v>12</v>
      </c>
      <c r="G53" s="14" t="s">
        <v>59</v>
      </c>
      <c r="H53" s="14" t="s">
        <v>64</v>
      </c>
      <c r="J53" s="7">
        <v>15300</v>
      </c>
      <c r="N53" s="7">
        <f t="shared" si="1"/>
        <v>3500000</v>
      </c>
      <c r="P53" s="7">
        <v>3500000</v>
      </c>
      <c r="R53" s="7">
        <v>3500000</v>
      </c>
    </row>
    <row r="54" spans="1:18" s="7" customFormat="1" ht="12.75" customHeight="1" x14ac:dyDescent="0.2">
      <c r="A54" s="66" t="s">
        <v>65</v>
      </c>
      <c r="B54" s="40"/>
      <c r="C54" s="40"/>
      <c r="E54" s="14">
        <v>5</v>
      </c>
      <c r="F54" s="15" t="s">
        <v>12</v>
      </c>
      <c r="G54" s="14" t="s">
        <v>59</v>
      </c>
      <c r="H54" s="14" t="s">
        <v>19</v>
      </c>
      <c r="N54" s="7">
        <f t="shared" si="1"/>
        <v>345600</v>
      </c>
      <c r="P54" s="7">
        <v>345600</v>
      </c>
      <c r="R54" s="7">
        <v>350000</v>
      </c>
    </row>
    <row r="55" spans="1:18" s="7" customFormat="1" ht="12.75" customHeight="1" x14ac:dyDescent="0.2">
      <c r="A55" s="66" t="s">
        <v>68</v>
      </c>
      <c r="B55" s="40"/>
      <c r="C55" s="40"/>
      <c r="E55" s="14">
        <v>5</v>
      </c>
      <c r="F55" s="15" t="s">
        <v>12</v>
      </c>
      <c r="G55" s="14" t="s">
        <v>67</v>
      </c>
      <c r="H55" s="14" t="s">
        <v>10</v>
      </c>
      <c r="J55" s="7">
        <v>13373600</v>
      </c>
      <c r="N55" s="7">
        <f t="shared" si="1"/>
        <v>20500000</v>
      </c>
      <c r="P55" s="7">
        <v>20500000</v>
      </c>
      <c r="R55" s="7">
        <v>25500000</v>
      </c>
    </row>
    <row r="56" spans="1:18" s="7" customFormat="1" ht="12.75" customHeight="1" x14ac:dyDescent="0.2">
      <c r="A56" s="66" t="s">
        <v>69</v>
      </c>
      <c r="B56" s="40"/>
      <c r="C56" s="40"/>
      <c r="E56" s="14">
        <v>5</v>
      </c>
      <c r="F56" s="15" t="s">
        <v>12</v>
      </c>
      <c r="G56" s="14" t="s">
        <v>70</v>
      </c>
      <c r="H56" s="14" t="s">
        <v>15</v>
      </c>
      <c r="J56" s="7">
        <v>1385691.46</v>
      </c>
      <c r="L56" s="7">
        <v>485409.23</v>
      </c>
      <c r="N56" s="7">
        <f t="shared" si="1"/>
        <v>1001246.77</v>
      </c>
      <c r="P56" s="7">
        <v>1486656</v>
      </c>
      <c r="R56" s="7">
        <v>1579056</v>
      </c>
    </row>
    <row r="57" spans="1:18" s="7" customFormat="1" ht="12.75" customHeight="1" x14ac:dyDescent="0.2">
      <c r="A57" s="66" t="s">
        <v>72</v>
      </c>
      <c r="B57" s="40"/>
      <c r="C57" s="40"/>
      <c r="E57" s="14">
        <v>5</v>
      </c>
      <c r="F57" s="15" t="s">
        <v>12</v>
      </c>
      <c r="G57" s="14" t="s">
        <v>70</v>
      </c>
      <c r="H57" s="14" t="s">
        <v>49</v>
      </c>
      <c r="J57" s="7">
        <v>3625000</v>
      </c>
      <c r="L57" s="7">
        <v>48000</v>
      </c>
      <c r="N57" s="7">
        <f t="shared" si="1"/>
        <v>4476000</v>
      </c>
      <c r="P57" s="7">
        <v>4524000</v>
      </c>
      <c r="R57" s="7">
        <v>5045600</v>
      </c>
    </row>
    <row r="58" spans="1:18" s="7" customFormat="1" ht="12.75" customHeight="1" x14ac:dyDescent="0.2">
      <c r="A58" s="66" t="s">
        <v>73</v>
      </c>
      <c r="B58" s="40"/>
      <c r="C58" s="40"/>
      <c r="E58" s="14">
        <v>5</v>
      </c>
      <c r="F58" s="15" t="s">
        <v>12</v>
      </c>
      <c r="G58" s="14" t="s">
        <v>74</v>
      </c>
      <c r="H58" s="14" t="s">
        <v>64</v>
      </c>
      <c r="J58" s="7">
        <v>47812</v>
      </c>
      <c r="L58" s="7">
        <v>6448</v>
      </c>
      <c r="N58" s="7">
        <f t="shared" si="1"/>
        <v>1378552</v>
      </c>
      <c r="P58" s="7">
        <v>1385000</v>
      </c>
      <c r="R58" s="7">
        <v>1610000</v>
      </c>
    </row>
    <row r="59" spans="1:18" s="7" customFormat="1" ht="12.75" customHeight="1" x14ac:dyDescent="0.2">
      <c r="A59" s="66" t="s">
        <v>75</v>
      </c>
      <c r="B59" s="40"/>
      <c r="C59" s="40"/>
      <c r="E59" s="14">
        <v>5</v>
      </c>
      <c r="F59" s="15" t="s">
        <v>12</v>
      </c>
      <c r="G59" s="14" t="s">
        <v>74</v>
      </c>
      <c r="H59" s="14" t="s">
        <v>19</v>
      </c>
      <c r="J59" s="7">
        <v>151450</v>
      </c>
      <c r="N59" s="7">
        <f t="shared" si="1"/>
        <v>250000</v>
      </c>
      <c r="P59" s="7">
        <v>250000</v>
      </c>
      <c r="R59" s="7">
        <v>250000</v>
      </c>
    </row>
    <row r="60" spans="1:18" s="7" customFormat="1" ht="12.75" customHeight="1" x14ac:dyDescent="0.2">
      <c r="A60" s="66" t="s">
        <v>77</v>
      </c>
      <c r="B60" s="40"/>
      <c r="C60" s="40"/>
      <c r="E60" s="14">
        <v>5</v>
      </c>
      <c r="F60" s="15" t="s">
        <v>12</v>
      </c>
      <c r="G60" s="14" t="s">
        <v>74</v>
      </c>
      <c r="H60" s="14" t="s">
        <v>49</v>
      </c>
      <c r="J60" s="7">
        <v>117657</v>
      </c>
      <c r="N60" s="7">
        <f t="shared" si="1"/>
        <v>300000</v>
      </c>
      <c r="P60" s="7">
        <v>300000</v>
      </c>
      <c r="R60" s="7">
        <v>300000</v>
      </c>
    </row>
    <row r="61" spans="1:18" s="7" customFormat="1" ht="12.75" customHeight="1" x14ac:dyDescent="0.2">
      <c r="A61" s="66" t="s">
        <v>78</v>
      </c>
      <c r="B61" s="40"/>
      <c r="C61" s="40"/>
      <c r="E61" s="14">
        <v>5</v>
      </c>
      <c r="F61" s="15" t="s">
        <v>12</v>
      </c>
      <c r="G61" s="14" t="s">
        <v>79</v>
      </c>
      <c r="H61" s="14" t="s">
        <v>10</v>
      </c>
      <c r="J61" s="7">
        <v>441359.12</v>
      </c>
      <c r="L61" s="7">
        <v>50863.95</v>
      </c>
      <c r="N61" s="7">
        <f t="shared" si="1"/>
        <v>20099136.050000001</v>
      </c>
      <c r="P61" s="7">
        <v>20150000</v>
      </c>
      <c r="R61" s="7">
        <v>30050000</v>
      </c>
    </row>
    <row r="62" spans="1:18" s="7" customFormat="1" ht="12.75" customHeight="1" x14ac:dyDescent="0.2">
      <c r="A62" s="66" t="s">
        <v>80</v>
      </c>
      <c r="B62" s="40"/>
      <c r="C62" s="40"/>
      <c r="E62" s="14">
        <v>5</v>
      </c>
      <c r="F62" s="15" t="s">
        <v>12</v>
      </c>
      <c r="G62" s="14" t="s">
        <v>79</v>
      </c>
      <c r="H62" s="14" t="s">
        <v>15</v>
      </c>
      <c r="J62" s="7">
        <v>55937950</v>
      </c>
      <c r="L62" s="7">
        <v>2911900</v>
      </c>
      <c r="N62" s="7">
        <f t="shared" si="1"/>
        <v>227228100</v>
      </c>
      <c r="P62" s="7">
        <v>230140000</v>
      </c>
      <c r="R62" s="7">
        <v>293000000</v>
      </c>
    </row>
    <row r="63" spans="1:18" s="7" customFormat="1" ht="12.75" customHeight="1" x14ac:dyDescent="0.2">
      <c r="A63" s="66" t="s">
        <v>83</v>
      </c>
      <c r="B63" s="40"/>
      <c r="C63" s="40"/>
      <c r="E63" s="14">
        <v>5</v>
      </c>
      <c r="F63" s="15" t="s">
        <v>12</v>
      </c>
      <c r="G63" s="14" t="s">
        <v>84</v>
      </c>
      <c r="H63" s="15" t="s">
        <v>8</v>
      </c>
      <c r="J63" s="7">
        <v>75000000</v>
      </c>
      <c r="L63" s="7">
        <v>34500000</v>
      </c>
      <c r="N63" s="7">
        <f t="shared" si="1"/>
        <v>41500000</v>
      </c>
      <c r="P63" s="7">
        <v>76000000</v>
      </c>
      <c r="R63" s="7">
        <v>77000000</v>
      </c>
    </row>
    <row r="64" spans="1:18" s="7" customFormat="1" ht="12.75" customHeight="1" x14ac:dyDescent="0.2">
      <c r="A64" s="66" t="s">
        <v>86</v>
      </c>
      <c r="B64" s="40"/>
      <c r="C64" s="40"/>
      <c r="E64" s="14">
        <v>5</v>
      </c>
      <c r="F64" s="15" t="s">
        <v>12</v>
      </c>
      <c r="G64" s="14" t="s">
        <v>84</v>
      </c>
      <c r="H64" s="15" t="s">
        <v>15</v>
      </c>
      <c r="J64" s="7">
        <v>4880997.1500000004</v>
      </c>
      <c r="L64" s="7">
        <v>1373251.63</v>
      </c>
      <c r="N64" s="7">
        <f t="shared" si="1"/>
        <v>4306895.28</v>
      </c>
      <c r="P64" s="7">
        <v>5680146.9100000001</v>
      </c>
      <c r="R64" s="7">
        <v>6038512.5999999996</v>
      </c>
    </row>
    <row r="65" spans="1:18" s="7" customFormat="1" ht="12.75" customHeight="1" x14ac:dyDescent="0.2">
      <c r="A65" s="66" t="s">
        <v>81</v>
      </c>
      <c r="B65" s="40"/>
      <c r="C65" s="40"/>
      <c r="E65" s="14">
        <v>5</v>
      </c>
      <c r="F65" s="15" t="s">
        <v>12</v>
      </c>
      <c r="G65" s="14" t="s">
        <v>59</v>
      </c>
      <c r="H65" s="15" t="s">
        <v>82</v>
      </c>
      <c r="J65" s="7">
        <v>64459457.450000003</v>
      </c>
      <c r="L65" s="7">
        <v>852000</v>
      </c>
      <c r="N65" s="7">
        <f t="shared" ref="N65" si="2">P65-L65</f>
        <v>125820148.8</v>
      </c>
      <c r="P65" s="7">
        <v>126672148.8</v>
      </c>
      <c r="R65" s="7">
        <v>157160000</v>
      </c>
    </row>
    <row r="66" spans="1:18" s="7" customFormat="1" ht="12.75" customHeight="1" x14ac:dyDescent="0.2">
      <c r="A66" s="66" t="s">
        <v>303</v>
      </c>
      <c r="B66" s="40"/>
      <c r="C66" s="40"/>
      <c r="E66" s="14">
        <v>5</v>
      </c>
      <c r="F66" s="15" t="s">
        <v>12</v>
      </c>
      <c r="G66" s="82">
        <v>99</v>
      </c>
      <c r="H66" s="89">
        <v>990</v>
      </c>
      <c r="J66" s="7">
        <v>121167064.78</v>
      </c>
      <c r="L66" s="7">
        <v>41695402.509999998</v>
      </c>
      <c r="N66" s="7">
        <f t="shared" si="1"/>
        <v>242036736.09000003</v>
      </c>
      <c r="P66" s="7">
        <v>283732138.60000002</v>
      </c>
      <c r="R66" s="7">
        <v>307424081.60000002</v>
      </c>
    </row>
    <row r="67" spans="1:18" s="7" customFormat="1" ht="18.95" customHeight="1" x14ac:dyDescent="0.2">
      <c r="A67" s="150" t="s">
        <v>191</v>
      </c>
      <c r="B67" s="150"/>
      <c r="C67" s="150"/>
      <c r="J67" s="22">
        <f>SUM(J37:J66)</f>
        <v>357776993.32000005</v>
      </c>
      <c r="K67" s="18"/>
      <c r="L67" s="22">
        <f>SUM(L37:L66)</f>
        <v>83299848.150000006</v>
      </c>
      <c r="N67" s="22">
        <f>SUM(N37:N66)</f>
        <v>758086864.55999994</v>
      </c>
      <c r="P67" s="22">
        <f>SUM(P37:P66)</f>
        <v>841386712.71000004</v>
      </c>
      <c r="R67" s="22">
        <f>SUM(R37:R66)</f>
        <v>978634950.20000005</v>
      </c>
    </row>
    <row r="68" spans="1:18" s="7" customFormat="1" ht="6" customHeight="1" x14ac:dyDescent="0.2">
      <c r="A68" s="20"/>
      <c r="B68" s="20"/>
      <c r="C68" s="20"/>
      <c r="J68" s="18"/>
      <c r="K68" s="18"/>
    </row>
    <row r="69" spans="1:18" s="7" customFormat="1" ht="12.75" customHeight="1" x14ac:dyDescent="0.2">
      <c r="A69" s="68" t="s">
        <v>190</v>
      </c>
      <c r="B69" s="11"/>
      <c r="C69" s="11"/>
    </row>
    <row r="70" spans="1:18" s="7" customFormat="1" ht="12.75" customHeight="1" x14ac:dyDescent="0.2">
      <c r="A70" s="71" t="s">
        <v>91</v>
      </c>
      <c r="B70" s="25"/>
      <c r="C70" s="25"/>
    </row>
    <row r="71" spans="1:18" s="7" customFormat="1" ht="12.75" customHeight="1" x14ac:dyDescent="0.2">
      <c r="A71" s="66" t="s">
        <v>92</v>
      </c>
      <c r="B71" s="40"/>
      <c r="C71" s="40"/>
      <c r="E71" s="14">
        <v>1</v>
      </c>
      <c r="F71" s="15" t="s">
        <v>93</v>
      </c>
      <c r="G71" s="14" t="s">
        <v>7</v>
      </c>
      <c r="H71" s="14" t="s">
        <v>8</v>
      </c>
      <c r="N71" s="7">
        <f t="shared" ref="N71:N81" si="3">P71-L71</f>
        <v>100000000</v>
      </c>
      <c r="P71" s="7">
        <v>100000000</v>
      </c>
      <c r="R71" s="7">
        <v>100000000</v>
      </c>
    </row>
    <row r="72" spans="1:18" s="7" customFormat="1" ht="12.75" hidden="1" customHeight="1" x14ac:dyDescent="0.2">
      <c r="A72" s="66" t="s">
        <v>94</v>
      </c>
      <c r="B72" s="40"/>
      <c r="C72" s="40"/>
      <c r="E72" s="14">
        <v>1</v>
      </c>
      <c r="F72" s="15" t="s">
        <v>93</v>
      </c>
      <c r="G72" s="14" t="s">
        <v>34</v>
      </c>
      <c r="H72" s="14" t="s">
        <v>8</v>
      </c>
      <c r="N72" s="7">
        <f t="shared" si="3"/>
        <v>0</v>
      </c>
    </row>
    <row r="73" spans="1:18" s="7" customFormat="1" ht="12.75" customHeight="1" x14ac:dyDescent="0.2">
      <c r="A73" s="66" t="s">
        <v>96</v>
      </c>
      <c r="B73" s="40"/>
      <c r="C73" s="40"/>
      <c r="E73" s="14">
        <v>1</v>
      </c>
      <c r="F73" s="15" t="s">
        <v>93</v>
      </c>
      <c r="G73" s="14" t="s">
        <v>54</v>
      </c>
      <c r="H73" s="16" t="s">
        <v>10</v>
      </c>
      <c r="N73" s="7">
        <f t="shared" si="3"/>
        <v>5000000</v>
      </c>
      <c r="P73" s="7">
        <v>5000000</v>
      </c>
      <c r="R73" s="7">
        <v>1500000</v>
      </c>
    </row>
    <row r="74" spans="1:18" s="7" customFormat="1" ht="12.75" customHeight="1" x14ac:dyDescent="0.2">
      <c r="A74" s="66" t="s">
        <v>98</v>
      </c>
      <c r="B74" s="42"/>
      <c r="C74" s="42"/>
      <c r="E74" s="14">
        <v>1</v>
      </c>
      <c r="F74" s="15" t="s">
        <v>93</v>
      </c>
      <c r="G74" s="14" t="s">
        <v>54</v>
      </c>
      <c r="H74" s="14" t="s">
        <v>15</v>
      </c>
      <c r="N74" s="7">
        <f t="shared" si="3"/>
        <v>18100000</v>
      </c>
      <c r="P74" s="7">
        <v>18100000</v>
      </c>
      <c r="R74" s="7">
        <v>16000000</v>
      </c>
    </row>
    <row r="75" spans="1:18" s="7" customFormat="1" ht="12.75" customHeight="1" x14ac:dyDescent="0.2">
      <c r="A75" s="66" t="s">
        <v>100</v>
      </c>
      <c r="B75" s="40"/>
      <c r="C75" s="40"/>
      <c r="E75" s="14">
        <v>1</v>
      </c>
      <c r="F75" s="15" t="s">
        <v>93</v>
      </c>
      <c r="G75" s="14" t="s">
        <v>54</v>
      </c>
      <c r="H75" s="14" t="s">
        <v>19</v>
      </c>
      <c r="N75" s="7">
        <f t="shared" si="3"/>
        <v>1750000</v>
      </c>
      <c r="P75" s="7">
        <v>1750000</v>
      </c>
      <c r="R75" s="7">
        <v>2261500</v>
      </c>
    </row>
    <row r="76" spans="1:18" s="7" customFormat="1" ht="12.75" customHeight="1" x14ac:dyDescent="0.2">
      <c r="A76" s="66" t="s">
        <v>101</v>
      </c>
      <c r="B76" s="40"/>
      <c r="C76" s="40"/>
      <c r="E76" s="14">
        <v>1</v>
      </c>
      <c r="F76" s="15" t="s">
        <v>93</v>
      </c>
      <c r="G76" s="14" t="s">
        <v>54</v>
      </c>
      <c r="H76" s="14" t="s">
        <v>102</v>
      </c>
      <c r="N76" s="7">
        <f t="shared" si="3"/>
        <v>17500000</v>
      </c>
      <c r="P76" s="7">
        <v>17500000</v>
      </c>
      <c r="R76" s="7">
        <v>28630000</v>
      </c>
    </row>
    <row r="77" spans="1:18" s="7" customFormat="1" ht="12.75" customHeight="1" x14ac:dyDescent="0.2">
      <c r="A77" s="66" t="s">
        <v>105</v>
      </c>
      <c r="B77" s="40"/>
      <c r="C77" s="40"/>
      <c r="D77" s="15"/>
      <c r="E77" s="14">
        <v>1</v>
      </c>
      <c r="F77" s="15" t="s">
        <v>93</v>
      </c>
      <c r="G77" s="14" t="s">
        <v>54</v>
      </c>
      <c r="H77" s="16" t="s">
        <v>49</v>
      </c>
      <c r="N77" s="7">
        <f t="shared" si="3"/>
        <v>1000000</v>
      </c>
      <c r="P77" s="7">
        <v>1000000</v>
      </c>
      <c r="R77" s="7">
        <v>1000000</v>
      </c>
    </row>
    <row r="78" spans="1:18" s="7" customFormat="1" ht="12.75" customHeight="1" x14ac:dyDescent="0.2">
      <c r="A78" s="66" t="s">
        <v>106</v>
      </c>
      <c r="B78" s="40"/>
      <c r="C78" s="40"/>
      <c r="D78" s="15"/>
      <c r="E78" s="14">
        <v>1</v>
      </c>
      <c r="F78" s="15" t="s">
        <v>93</v>
      </c>
      <c r="G78" s="16" t="s">
        <v>67</v>
      </c>
      <c r="H78" s="16" t="s">
        <v>8</v>
      </c>
      <c r="N78" s="7">
        <f t="shared" si="3"/>
        <v>11000000</v>
      </c>
      <c r="P78" s="7">
        <v>11000000</v>
      </c>
      <c r="R78" s="7">
        <v>17350000</v>
      </c>
    </row>
    <row r="79" spans="1:18" s="7" customFormat="1" ht="12.75" customHeight="1" x14ac:dyDescent="0.2">
      <c r="A79" s="66" t="s">
        <v>341</v>
      </c>
      <c r="B79" s="40"/>
      <c r="C79" s="40"/>
      <c r="D79" s="15"/>
      <c r="E79" s="14">
        <v>1</v>
      </c>
      <c r="F79" s="15" t="s">
        <v>93</v>
      </c>
      <c r="G79" s="16" t="s">
        <v>93</v>
      </c>
      <c r="H79" s="16" t="s">
        <v>8</v>
      </c>
      <c r="N79" s="7">
        <f t="shared" si="3"/>
        <v>3500000</v>
      </c>
      <c r="P79" s="7">
        <v>3500000</v>
      </c>
      <c r="R79" s="7">
        <v>2900000</v>
      </c>
    </row>
    <row r="80" spans="1:18" s="7" customFormat="1" ht="12.75" customHeight="1" x14ac:dyDescent="0.2">
      <c r="A80" s="66" t="s">
        <v>107</v>
      </c>
      <c r="B80" s="40"/>
      <c r="C80" s="40"/>
      <c r="D80" s="15"/>
      <c r="E80" s="14">
        <v>1</v>
      </c>
      <c r="F80" s="15" t="s">
        <v>93</v>
      </c>
      <c r="G80" s="14" t="s">
        <v>59</v>
      </c>
      <c r="H80" s="16" t="s">
        <v>49</v>
      </c>
      <c r="N80" s="7">
        <f t="shared" si="3"/>
        <v>18000000</v>
      </c>
      <c r="P80" s="7">
        <v>18000000</v>
      </c>
      <c r="R80" s="7">
        <v>17000000</v>
      </c>
    </row>
    <row r="81" spans="1:18" s="7" customFormat="1" ht="12.75" customHeight="1" x14ac:dyDescent="0.2">
      <c r="A81" s="66" t="s">
        <v>315</v>
      </c>
      <c r="B81" s="40"/>
      <c r="C81" s="40"/>
      <c r="D81" s="15"/>
      <c r="E81" s="14">
        <v>1</v>
      </c>
      <c r="F81" s="94" t="s">
        <v>316</v>
      </c>
      <c r="G81" s="16" t="s">
        <v>7</v>
      </c>
      <c r="H81" s="16" t="s">
        <v>10</v>
      </c>
      <c r="N81" s="7">
        <f t="shared" si="3"/>
        <v>0</v>
      </c>
      <c r="R81" s="7">
        <v>35000000</v>
      </c>
    </row>
    <row r="82" spans="1:18" s="27" customFormat="1" ht="18.95" customHeight="1" x14ac:dyDescent="0.2">
      <c r="A82" s="142" t="s">
        <v>108</v>
      </c>
      <c r="B82" s="26"/>
      <c r="C82" s="26"/>
      <c r="J82" s="21">
        <f>SUM(J71:J80)</f>
        <v>0</v>
      </c>
      <c r="K82" s="23"/>
      <c r="L82" s="21">
        <f>SUM(L71:L77)</f>
        <v>0</v>
      </c>
      <c r="N82" s="21">
        <f>SUM(N71:N81)</f>
        <v>175850000</v>
      </c>
      <c r="P82" s="21">
        <f>SUM(P71:P81)</f>
        <v>175850000</v>
      </c>
      <c r="R82" s="21">
        <f>SUM(R71:R81)</f>
        <v>221641500</v>
      </c>
    </row>
    <row r="83" spans="1:18" s="7" customFormat="1" ht="6" customHeight="1" x14ac:dyDescent="0.2"/>
    <row r="84" spans="1:18" s="7" customFormat="1" ht="20.100000000000001" customHeight="1" thickBot="1" x14ac:dyDescent="0.25">
      <c r="A84" s="11" t="s">
        <v>110</v>
      </c>
      <c r="B84" s="28"/>
      <c r="C84" s="28"/>
      <c r="J84" s="29">
        <f>J34+J67+J82</f>
        <v>514881632.9600001</v>
      </c>
      <c r="K84" s="23"/>
      <c r="L84" s="29">
        <f>L34+L67+L82</f>
        <v>151183646.85000002</v>
      </c>
      <c r="N84" s="29">
        <f>N34+N67+N82</f>
        <v>1096244330.01</v>
      </c>
      <c r="P84" s="29">
        <f>P34+P67+P82</f>
        <v>1247514601.8600001</v>
      </c>
      <c r="R84" s="29">
        <f>R34+R67+R82</f>
        <v>1469717318.77</v>
      </c>
    </row>
    <row r="85" spans="1:18" s="7" customFormat="1" ht="13.5" thickTop="1" x14ac:dyDescent="0.2">
      <c r="A85" s="31"/>
      <c r="B85" s="31"/>
      <c r="C85" s="31"/>
      <c r="D85" s="34"/>
      <c r="E85" s="31"/>
      <c r="F85" s="31"/>
      <c r="H85" s="35"/>
      <c r="I85" s="35"/>
      <c r="J85" s="35"/>
      <c r="K85" s="35"/>
      <c r="L85" s="35"/>
      <c r="M85" s="35"/>
    </row>
    <row r="86" spans="1:18" s="7" customFormat="1" ht="8.1" customHeight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x14ac:dyDescent="0.2">
      <c r="A87" s="46"/>
      <c r="C87" s="30" t="s">
        <v>326</v>
      </c>
      <c r="D87" s="33"/>
      <c r="E87" s="32"/>
      <c r="G87" s="31"/>
      <c r="I87" s="31"/>
      <c r="M87" s="47"/>
      <c r="N87" s="147" t="s">
        <v>135</v>
      </c>
      <c r="O87" s="147"/>
      <c r="P87" s="147"/>
    </row>
    <row r="88" spans="1:18" ht="9.9499999999999993" customHeight="1" x14ac:dyDescent="0.2">
      <c r="A88" s="46"/>
      <c r="C88" s="116"/>
      <c r="D88" s="33"/>
      <c r="E88" s="32"/>
      <c r="G88" s="31"/>
      <c r="I88" s="31"/>
      <c r="M88" s="47"/>
      <c r="N88" s="115"/>
      <c r="O88" s="115"/>
      <c r="P88" s="115"/>
    </row>
    <row r="89" spans="1:18" x14ac:dyDescent="0.2">
      <c r="A89" s="50"/>
      <c r="C89" s="30"/>
      <c r="D89" s="33"/>
      <c r="E89" s="51"/>
      <c r="G89" s="31"/>
      <c r="I89" s="31"/>
      <c r="M89" s="30"/>
      <c r="N89" s="36"/>
      <c r="O89" s="36"/>
      <c r="P89" s="51"/>
    </row>
    <row r="90" spans="1:18" x14ac:dyDescent="0.2">
      <c r="A90" s="52"/>
      <c r="C90" s="31"/>
      <c r="D90" s="31"/>
      <c r="E90" s="53"/>
      <c r="G90" s="31"/>
      <c r="I90" s="31"/>
      <c r="M90" s="31"/>
      <c r="P90" s="53"/>
    </row>
    <row r="91" spans="1:18" x14ac:dyDescent="0.2">
      <c r="A91" s="54"/>
      <c r="C91" s="106" t="s">
        <v>325</v>
      </c>
      <c r="D91" s="55"/>
      <c r="E91" s="56"/>
      <c r="G91" s="31"/>
      <c r="I91" s="31"/>
      <c r="M91" s="57"/>
      <c r="N91" s="148" t="s">
        <v>137</v>
      </c>
      <c r="O91" s="148"/>
      <c r="P91" s="148"/>
    </row>
    <row r="92" spans="1:18" x14ac:dyDescent="0.2">
      <c r="A92" s="52"/>
      <c r="C92" s="30" t="s">
        <v>313</v>
      </c>
      <c r="D92" s="31"/>
      <c r="E92" s="32"/>
      <c r="G92" s="31"/>
      <c r="I92" s="31"/>
      <c r="M92" s="33"/>
      <c r="N92" s="149" t="s">
        <v>139</v>
      </c>
      <c r="O92" s="149"/>
      <c r="P92" s="149"/>
    </row>
  </sheetData>
  <customSheetViews>
    <customSheetView guid="{870B4CCF-089A-4C19-A059-259DAAB1F3BC}" scale="90" showPageBreaks="1" printArea="1" view="pageBreakPreview">
      <pane xSplit="1" ySplit="14" topLeftCell="B70" activePane="bottomRight" state="frozen"/>
      <selection pane="bottomRight" activeCell="A84" sqref="A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cale="90" showPageBreaks="1" printArea="1" view="pageBreakPreview">
      <pane xSplit="1" ySplit="14" topLeftCell="D70" activePane="bottomRight" state="frozen"/>
      <selection pane="bottomRight" activeCell="P84" sqref="P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N87:P87"/>
    <mergeCell ref="N91:P91"/>
    <mergeCell ref="N92:P92"/>
    <mergeCell ref="A67:C67"/>
    <mergeCell ref="A1:S1"/>
    <mergeCell ref="A2:S2"/>
    <mergeCell ref="A11:C11"/>
    <mergeCell ref="A13:C13"/>
    <mergeCell ref="L9:P9"/>
    <mergeCell ref="E13:H13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2" manualBreakCount="2">
    <brk id="39" max="18" man="1"/>
    <brk id="64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9"/>
  <sheetViews>
    <sheetView view="pageBreakPreview" zoomScaleNormal="85" zoomScaleSheetLayoutView="10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J20" sqref="J2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5.77734375" style="1" customWidth="1"/>
    <col min="21" max="21" width="16.109375" style="1" customWidth="1"/>
    <col min="22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217</v>
      </c>
      <c r="H4" s="3"/>
      <c r="I4" s="3"/>
      <c r="R4" s="78">
        <v>1091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218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31">
        <v>5</v>
      </c>
      <c r="F16" s="132" t="s">
        <v>7</v>
      </c>
      <c r="G16" s="131" t="s">
        <v>7</v>
      </c>
      <c r="H16" s="131" t="s">
        <v>8</v>
      </c>
      <c r="I16" s="131"/>
      <c r="J16" s="100">
        <v>17714929.969999999</v>
      </c>
      <c r="K16" s="100"/>
      <c r="L16" s="135">
        <v>8598085.7300000004</v>
      </c>
      <c r="M16" s="135"/>
      <c r="N16" s="135">
        <f t="shared" ref="N16:N21" si="0">P16-L16</f>
        <v>12259717.27</v>
      </c>
      <c r="O16" s="135"/>
      <c r="P16" s="135">
        <v>20857803</v>
      </c>
      <c r="Q16" s="135"/>
      <c r="R16" s="135">
        <v>21119075.800000001</v>
      </c>
    </row>
    <row r="17" spans="1:18" s="7" customFormat="1" ht="12.75" hidden="1" customHeight="1" x14ac:dyDescent="0.2">
      <c r="A17" s="67" t="s">
        <v>9</v>
      </c>
      <c r="B17" s="41"/>
      <c r="C17" s="41"/>
      <c r="E17" s="131">
        <v>5</v>
      </c>
      <c r="F17" s="132" t="s">
        <v>7</v>
      </c>
      <c r="G17" s="131" t="s">
        <v>7</v>
      </c>
      <c r="H17" s="131" t="s">
        <v>10</v>
      </c>
      <c r="I17" s="135"/>
      <c r="J17" s="49"/>
      <c r="K17" s="49"/>
      <c r="L17" s="135"/>
      <c r="M17" s="135"/>
      <c r="N17" s="135">
        <f t="shared" si="0"/>
        <v>0</v>
      </c>
      <c r="O17" s="135"/>
      <c r="P17" s="135"/>
      <c r="Q17" s="135"/>
      <c r="R17" s="135"/>
    </row>
    <row r="18" spans="1:18" s="7" customFormat="1" ht="12.75" customHeight="1" x14ac:dyDescent="0.2">
      <c r="A18" s="66" t="s">
        <v>11</v>
      </c>
      <c r="B18" s="40"/>
      <c r="C18" s="40"/>
      <c r="D18" s="14"/>
      <c r="E18" s="131">
        <v>5</v>
      </c>
      <c r="F18" s="132" t="s">
        <v>7</v>
      </c>
      <c r="G18" s="131" t="s">
        <v>12</v>
      </c>
      <c r="H18" s="131" t="s">
        <v>8</v>
      </c>
      <c r="I18" s="135"/>
      <c r="J18" s="100">
        <v>1597149.4</v>
      </c>
      <c r="K18" s="100"/>
      <c r="L18" s="135">
        <v>746285.71</v>
      </c>
      <c r="M18" s="135"/>
      <c r="N18" s="135">
        <f t="shared" si="0"/>
        <v>1077714.29</v>
      </c>
      <c r="O18" s="135"/>
      <c r="P18" s="135">
        <v>1824000</v>
      </c>
      <c r="Q18" s="135"/>
      <c r="R18" s="135">
        <v>1824000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31">
        <v>5</v>
      </c>
      <c r="F19" s="132" t="s">
        <v>7</v>
      </c>
      <c r="G19" s="131" t="s">
        <v>12</v>
      </c>
      <c r="H19" s="131" t="s">
        <v>10</v>
      </c>
      <c r="I19" s="135"/>
      <c r="J19" s="100">
        <v>192000</v>
      </c>
      <c r="K19" s="100"/>
      <c r="L19" s="135">
        <v>88500</v>
      </c>
      <c r="M19" s="135"/>
      <c r="N19" s="135">
        <f t="shared" si="0"/>
        <v>103500</v>
      </c>
      <c r="O19" s="135"/>
      <c r="P19" s="135">
        <v>192000</v>
      </c>
      <c r="Q19" s="135"/>
      <c r="R19" s="135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31">
        <v>5</v>
      </c>
      <c r="F20" s="132" t="s">
        <v>7</v>
      </c>
      <c r="G20" s="131" t="s">
        <v>12</v>
      </c>
      <c r="H20" s="131" t="s">
        <v>15</v>
      </c>
      <c r="I20" s="135"/>
      <c r="J20" s="100">
        <v>90000</v>
      </c>
      <c r="K20" s="100"/>
      <c r="L20" s="135">
        <v>37500</v>
      </c>
      <c r="M20" s="135"/>
      <c r="N20" s="135">
        <f t="shared" si="0"/>
        <v>78000</v>
      </c>
      <c r="O20" s="135"/>
      <c r="P20" s="135">
        <v>115500</v>
      </c>
      <c r="Q20" s="135"/>
      <c r="R20" s="135">
        <v>115500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31">
        <v>5</v>
      </c>
      <c r="F21" s="132" t="s">
        <v>7</v>
      </c>
      <c r="G21" s="131" t="s">
        <v>12</v>
      </c>
      <c r="H21" s="131" t="s">
        <v>17</v>
      </c>
      <c r="I21" s="135"/>
      <c r="J21" s="100">
        <v>340000</v>
      </c>
      <c r="K21" s="100"/>
      <c r="L21" s="135">
        <v>408000</v>
      </c>
      <c r="M21" s="135"/>
      <c r="N21" s="135">
        <f t="shared" si="0"/>
        <v>48000</v>
      </c>
      <c r="O21" s="135"/>
      <c r="P21" s="135">
        <v>456000</v>
      </c>
      <c r="Q21" s="135"/>
      <c r="R21" s="135">
        <v>456000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31">
        <v>5</v>
      </c>
      <c r="F22" s="132" t="s">
        <v>7</v>
      </c>
      <c r="G22" s="131" t="s">
        <v>12</v>
      </c>
      <c r="H22" s="131" t="s">
        <v>64</v>
      </c>
      <c r="I22" s="135"/>
      <c r="J22" s="100"/>
      <c r="K22" s="100"/>
      <c r="L22" s="135"/>
      <c r="M22" s="135"/>
      <c r="N22" s="135"/>
      <c r="O22" s="135"/>
      <c r="P22" s="135"/>
      <c r="Q22" s="135"/>
      <c r="R22" s="135"/>
    </row>
    <row r="23" spans="1:18" s="7" customFormat="1" ht="12.75" hidden="1" customHeight="1" x14ac:dyDescent="0.2">
      <c r="A23" s="66" t="s">
        <v>143</v>
      </c>
      <c r="B23" s="40"/>
      <c r="C23" s="40"/>
      <c r="E23" s="131">
        <v>5</v>
      </c>
      <c r="F23" s="132" t="s">
        <v>7</v>
      </c>
      <c r="G23" s="131" t="s">
        <v>12</v>
      </c>
      <c r="H23" s="131" t="s">
        <v>45</v>
      </c>
      <c r="I23" s="135"/>
      <c r="J23" s="100"/>
      <c r="K23" s="100"/>
      <c r="L23" s="135"/>
      <c r="M23" s="135"/>
      <c r="N23" s="135"/>
      <c r="O23" s="135"/>
      <c r="P23" s="135"/>
      <c r="Q23" s="135"/>
      <c r="R23" s="135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31">
        <v>5</v>
      </c>
      <c r="F24" s="132" t="s">
        <v>7</v>
      </c>
      <c r="G24" s="131" t="s">
        <v>12</v>
      </c>
      <c r="H24" s="131" t="s">
        <v>60</v>
      </c>
      <c r="I24" s="135"/>
      <c r="J24" s="100"/>
      <c r="K24" s="100"/>
      <c r="L24" s="135"/>
      <c r="M24" s="135"/>
      <c r="N24" s="135">
        <f t="shared" ref="N24:N36" si="1">P24-L24</f>
        <v>0</v>
      </c>
      <c r="O24" s="135"/>
      <c r="P24" s="135"/>
      <c r="Q24" s="135"/>
      <c r="R24" s="135"/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31">
        <v>5</v>
      </c>
      <c r="F25" s="132" t="s">
        <v>7</v>
      </c>
      <c r="G25" s="131" t="s">
        <v>12</v>
      </c>
      <c r="H25" s="131" t="s">
        <v>19</v>
      </c>
      <c r="I25" s="135"/>
      <c r="J25" s="100"/>
      <c r="K25" s="100"/>
      <c r="L25" s="135"/>
      <c r="M25" s="135"/>
      <c r="N25" s="135">
        <f t="shared" si="1"/>
        <v>0</v>
      </c>
      <c r="O25" s="135"/>
      <c r="P25" s="135"/>
      <c r="Q25" s="135"/>
      <c r="R25" s="135"/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31">
        <v>5</v>
      </c>
      <c r="F26" s="132" t="s">
        <v>7</v>
      </c>
      <c r="G26" s="131" t="s">
        <v>12</v>
      </c>
      <c r="H26" s="131" t="s">
        <v>102</v>
      </c>
      <c r="I26" s="135"/>
      <c r="J26" s="100"/>
      <c r="K26" s="100"/>
      <c r="L26" s="135"/>
      <c r="M26" s="135"/>
      <c r="N26" s="135">
        <f t="shared" si="1"/>
        <v>0</v>
      </c>
      <c r="O26" s="135"/>
      <c r="P26" s="135"/>
      <c r="Q26" s="135"/>
      <c r="R26" s="135"/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31">
        <v>5</v>
      </c>
      <c r="F27" s="132" t="s">
        <v>7</v>
      </c>
      <c r="G27" s="131" t="s">
        <v>12</v>
      </c>
      <c r="H27" s="141" t="s">
        <v>146</v>
      </c>
      <c r="I27" s="135"/>
      <c r="J27" s="100"/>
      <c r="K27" s="100"/>
      <c r="L27" s="135"/>
      <c r="M27" s="135"/>
      <c r="N27" s="135">
        <f t="shared" si="1"/>
        <v>0</v>
      </c>
      <c r="O27" s="135"/>
      <c r="P27" s="135"/>
      <c r="Q27" s="135"/>
      <c r="R27" s="135"/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31">
        <v>5</v>
      </c>
      <c r="F28" s="132" t="s">
        <v>7</v>
      </c>
      <c r="G28" s="131" t="s">
        <v>12</v>
      </c>
      <c r="H28" s="141" t="s">
        <v>47</v>
      </c>
      <c r="I28" s="135"/>
      <c r="J28" s="135"/>
      <c r="K28" s="135"/>
      <c r="L28" s="135"/>
      <c r="M28" s="135"/>
      <c r="N28" s="135">
        <f t="shared" si="1"/>
        <v>0</v>
      </c>
      <c r="O28" s="135"/>
      <c r="P28" s="135"/>
      <c r="Q28" s="135"/>
      <c r="R28" s="135"/>
    </row>
    <row r="29" spans="1:18" s="7" customFormat="1" ht="12.75" customHeight="1" x14ac:dyDescent="0.2">
      <c r="A29" s="66" t="s">
        <v>23</v>
      </c>
      <c r="B29" s="40"/>
      <c r="C29" s="40"/>
      <c r="D29" s="14"/>
      <c r="E29" s="131">
        <v>5</v>
      </c>
      <c r="F29" s="132" t="s">
        <v>7</v>
      </c>
      <c r="G29" s="131" t="s">
        <v>12</v>
      </c>
      <c r="H29" s="141" t="s">
        <v>24</v>
      </c>
      <c r="I29" s="135"/>
      <c r="J29" s="135"/>
      <c r="K29" s="135"/>
      <c r="L29" s="135">
        <v>28571.67</v>
      </c>
      <c r="M29" s="135"/>
      <c r="N29" s="135">
        <f t="shared" si="1"/>
        <v>71428.33</v>
      </c>
      <c r="O29" s="135"/>
      <c r="P29" s="135">
        <v>100000</v>
      </c>
      <c r="Q29" s="135"/>
      <c r="R29" s="135">
        <v>350000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31">
        <v>5</v>
      </c>
      <c r="F30" s="132" t="s">
        <v>7</v>
      </c>
      <c r="G30" s="131" t="s">
        <v>12</v>
      </c>
      <c r="H30" s="141" t="s">
        <v>28</v>
      </c>
      <c r="I30" s="135"/>
      <c r="J30" s="135">
        <v>1531604.75</v>
      </c>
      <c r="K30" s="135"/>
      <c r="L30" s="135"/>
      <c r="M30" s="135"/>
      <c r="N30" s="135">
        <f>P30-L30</f>
        <v>1765778</v>
      </c>
      <c r="O30" s="135"/>
      <c r="P30" s="135">
        <v>1765778</v>
      </c>
      <c r="Q30" s="135"/>
      <c r="R30" s="135">
        <v>1760287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31">
        <v>5</v>
      </c>
      <c r="F31" s="132" t="s">
        <v>7</v>
      </c>
      <c r="G31" s="131" t="s">
        <v>12</v>
      </c>
      <c r="H31" s="141" t="s">
        <v>26</v>
      </c>
      <c r="I31" s="135"/>
      <c r="J31" s="135">
        <v>339750</v>
      </c>
      <c r="K31" s="135"/>
      <c r="L31" s="135"/>
      <c r="M31" s="135"/>
      <c r="N31" s="135">
        <f t="shared" si="1"/>
        <v>380000</v>
      </c>
      <c r="O31" s="135"/>
      <c r="P31" s="135">
        <v>380000</v>
      </c>
      <c r="Q31" s="135"/>
      <c r="R31" s="135">
        <v>380000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31">
        <v>5</v>
      </c>
      <c r="F32" s="132" t="s">
        <v>7</v>
      </c>
      <c r="G32" s="131" t="s">
        <v>12</v>
      </c>
      <c r="H32" s="141" t="s">
        <v>49</v>
      </c>
      <c r="I32" s="135"/>
      <c r="J32" s="100">
        <v>1443649</v>
      </c>
      <c r="K32" s="100"/>
      <c r="L32" s="135">
        <v>1622724</v>
      </c>
      <c r="M32" s="135"/>
      <c r="N32" s="135">
        <f t="shared" ref="N32" si="2">P32-L32</f>
        <v>143054</v>
      </c>
      <c r="O32" s="135"/>
      <c r="P32" s="135">
        <v>1765778</v>
      </c>
      <c r="Q32" s="135"/>
      <c r="R32" s="135">
        <v>1760287</v>
      </c>
    </row>
    <row r="33" spans="1:21" s="7" customFormat="1" ht="12.75" customHeight="1" x14ac:dyDescent="0.2">
      <c r="A33" s="66" t="s">
        <v>306</v>
      </c>
      <c r="B33" s="40"/>
      <c r="C33" s="40"/>
      <c r="D33" s="14"/>
      <c r="E33" s="131">
        <v>5</v>
      </c>
      <c r="F33" s="132" t="s">
        <v>7</v>
      </c>
      <c r="G33" s="131" t="s">
        <v>29</v>
      </c>
      <c r="H33" s="131" t="s">
        <v>8</v>
      </c>
      <c r="I33" s="135"/>
      <c r="J33" s="135">
        <v>2126450.48</v>
      </c>
      <c r="K33" s="135"/>
      <c r="L33" s="135">
        <v>934411.69</v>
      </c>
      <c r="M33" s="135"/>
      <c r="N33" s="135">
        <f t="shared" si="1"/>
        <v>1568524.67</v>
      </c>
      <c r="O33" s="135"/>
      <c r="P33" s="135">
        <v>2502936.36</v>
      </c>
      <c r="Q33" s="135"/>
      <c r="R33" s="135">
        <v>2534813.2799999998</v>
      </c>
    </row>
    <row r="34" spans="1:21" s="7" customFormat="1" ht="12.75" customHeight="1" x14ac:dyDescent="0.2">
      <c r="A34" s="66" t="s">
        <v>30</v>
      </c>
      <c r="B34" s="40"/>
      <c r="C34" s="40"/>
      <c r="D34" s="14"/>
      <c r="E34" s="131">
        <v>5</v>
      </c>
      <c r="F34" s="132" t="s">
        <v>7</v>
      </c>
      <c r="G34" s="131" t="s">
        <v>29</v>
      </c>
      <c r="H34" s="131" t="s">
        <v>10</v>
      </c>
      <c r="I34" s="135"/>
      <c r="J34" s="135">
        <v>80000</v>
      </c>
      <c r="K34" s="135"/>
      <c r="L34" s="135">
        <v>33900</v>
      </c>
      <c r="M34" s="135"/>
      <c r="N34" s="135">
        <f t="shared" si="1"/>
        <v>57300</v>
      </c>
      <c r="O34" s="135"/>
      <c r="P34" s="135">
        <v>91200</v>
      </c>
      <c r="Q34" s="135"/>
      <c r="R34" s="135">
        <v>91200</v>
      </c>
    </row>
    <row r="35" spans="1:21" s="7" customFormat="1" ht="12.75" customHeight="1" x14ac:dyDescent="0.2">
      <c r="A35" s="66" t="s">
        <v>31</v>
      </c>
      <c r="B35" s="40"/>
      <c r="C35" s="40"/>
      <c r="D35" s="14"/>
      <c r="E35" s="131">
        <v>5</v>
      </c>
      <c r="F35" s="132" t="s">
        <v>7</v>
      </c>
      <c r="G35" s="131" t="s">
        <v>29</v>
      </c>
      <c r="H35" s="131" t="s">
        <v>15</v>
      </c>
      <c r="I35" s="135"/>
      <c r="J35" s="135">
        <v>190200</v>
      </c>
      <c r="K35" s="135"/>
      <c r="L35" s="135">
        <v>94762.6</v>
      </c>
      <c r="M35" s="135"/>
      <c r="N35" s="135">
        <f t="shared" si="1"/>
        <v>162016.5</v>
      </c>
      <c r="O35" s="135"/>
      <c r="P35" s="135">
        <v>256779.1</v>
      </c>
      <c r="Q35" s="135"/>
      <c r="R35" s="135">
        <v>256789.01</v>
      </c>
    </row>
    <row r="36" spans="1:21" s="7" customFormat="1" ht="12.75" customHeight="1" x14ac:dyDescent="0.2">
      <c r="A36" s="66" t="s">
        <v>32</v>
      </c>
      <c r="B36" s="40"/>
      <c r="C36" s="40"/>
      <c r="D36" s="14"/>
      <c r="E36" s="131">
        <v>5</v>
      </c>
      <c r="F36" s="132" t="s">
        <v>7</v>
      </c>
      <c r="G36" s="131" t="s">
        <v>29</v>
      </c>
      <c r="H36" s="131" t="s">
        <v>17</v>
      </c>
      <c r="I36" s="135"/>
      <c r="J36" s="135">
        <v>79912.59</v>
      </c>
      <c r="K36" s="135"/>
      <c r="L36" s="135">
        <v>33954.199999999997</v>
      </c>
      <c r="M36" s="135"/>
      <c r="N36" s="135">
        <f t="shared" si="1"/>
        <v>57245.8</v>
      </c>
      <c r="O36" s="135"/>
      <c r="P36" s="135">
        <v>91200</v>
      </c>
      <c r="Q36" s="135"/>
      <c r="R36" s="135">
        <v>91200</v>
      </c>
    </row>
    <row r="37" spans="1:21" s="7" customFormat="1" ht="12.75" hidden="1" customHeight="1" x14ac:dyDescent="0.2">
      <c r="A37" s="66" t="s">
        <v>147</v>
      </c>
      <c r="B37" s="40"/>
      <c r="C37" s="40"/>
      <c r="D37" s="14"/>
      <c r="E37" s="131">
        <v>5</v>
      </c>
      <c r="F37" s="132" t="s">
        <v>7</v>
      </c>
      <c r="G37" s="131" t="s">
        <v>34</v>
      </c>
      <c r="H37" s="131" t="s">
        <v>8</v>
      </c>
      <c r="I37" s="135"/>
      <c r="J37" s="135"/>
      <c r="K37" s="135"/>
      <c r="L37" s="135"/>
      <c r="M37" s="135"/>
      <c r="N37" s="135"/>
      <c r="O37" s="135"/>
      <c r="P37" s="135"/>
      <c r="Q37" s="135"/>
      <c r="R37" s="135"/>
    </row>
    <row r="38" spans="1:21" s="7" customFormat="1" ht="12.75" hidden="1" customHeight="1" x14ac:dyDescent="0.2">
      <c r="A38" s="66" t="s">
        <v>148</v>
      </c>
      <c r="B38" s="40"/>
      <c r="C38" s="40"/>
      <c r="D38" s="14"/>
      <c r="E38" s="131">
        <v>5</v>
      </c>
      <c r="F38" s="132" t="s">
        <v>7</v>
      </c>
      <c r="G38" s="131" t="s">
        <v>34</v>
      </c>
      <c r="H38" s="131" t="s">
        <v>10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</row>
    <row r="39" spans="1:21" s="7" customFormat="1" ht="12.75" customHeight="1" x14ac:dyDescent="0.2">
      <c r="A39" s="66" t="s">
        <v>33</v>
      </c>
      <c r="B39" s="40"/>
      <c r="C39" s="40"/>
      <c r="D39" s="14"/>
      <c r="E39" s="131">
        <v>5</v>
      </c>
      <c r="F39" s="132" t="s">
        <v>7</v>
      </c>
      <c r="G39" s="131" t="s">
        <v>34</v>
      </c>
      <c r="H39" s="131" t="s">
        <v>15</v>
      </c>
      <c r="I39" s="135"/>
      <c r="J39" s="135">
        <v>775988.3</v>
      </c>
      <c r="K39" s="135"/>
      <c r="L39" s="135">
        <v>320292.39</v>
      </c>
      <c r="M39" s="135"/>
      <c r="N39" s="135">
        <f t="shared" ref="N39" si="3">P39-L39</f>
        <v>215326.41000000003</v>
      </c>
      <c r="O39" s="135"/>
      <c r="P39" s="135">
        <v>535618.80000000005</v>
      </c>
      <c r="Q39" s="135"/>
      <c r="R39" s="135">
        <v>2049223.32</v>
      </c>
    </row>
    <row r="40" spans="1:21" s="7" customFormat="1" ht="12.75" customHeight="1" x14ac:dyDescent="0.2">
      <c r="A40" s="66" t="s">
        <v>35</v>
      </c>
      <c r="B40" s="40"/>
      <c r="C40" s="40"/>
      <c r="D40" s="14"/>
      <c r="E40" s="131">
        <v>5</v>
      </c>
      <c r="F40" s="132" t="s">
        <v>7</v>
      </c>
      <c r="G40" s="131" t="s">
        <v>34</v>
      </c>
      <c r="H40" s="131" t="s">
        <v>49</v>
      </c>
      <c r="I40" s="135"/>
      <c r="J40" s="135"/>
      <c r="K40" s="135"/>
      <c r="L40" s="135"/>
      <c r="M40" s="135"/>
      <c r="N40" s="135">
        <f>P40-L40</f>
        <v>380000</v>
      </c>
      <c r="O40" s="135"/>
      <c r="P40" s="135">
        <v>380000</v>
      </c>
      <c r="Q40" s="135"/>
      <c r="R40" s="135">
        <v>380000</v>
      </c>
    </row>
    <row r="41" spans="1:21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21" s="7" customFormat="1" ht="18.95" customHeight="1" x14ac:dyDescent="0.2">
      <c r="A42" s="142" t="s">
        <v>36</v>
      </c>
      <c r="B42" s="26"/>
      <c r="C42" s="26"/>
      <c r="J42" s="22">
        <f>SUM(J16:J41)</f>
        <v>26501634.489999998</v>
      </c>
      <c r="K42" s="18"/>
      <c r="L42" s="22">
        <f>SUM(L16:L41)</f>
        <v>12946987.99</v>
      </c>
      <c r="N42" s="22">
        <f>SUM(N16:N41)</f>
        <v>18367605.27</v>
      </c>
      <c r="P42" s="22">
        <f>SUM(P16:P41)</f>
        <v>31314593.260000002</v>
      </c>
      <c r="R42" s="22">
        <f>SUM(R16:R41)</f>
        <v>33360375.410000004</v>
      </c>
      <c r="T42" s="7">
        <v>29133271.280000001</v>
      </c>
      <c r="U42" s="7">
        <f>R42-T42</f>
        <v>4227104.1300000027</v>
      </c>
    </row>
    <row r="43" spans="1:21" s="7" customFormat="1" ht="6" customHeight="1" x14ac:dyDescent="0.2">
      <c r="A43" s="17"/>
      <c r="B43" s="17"/>
      <c r="C43" s="17"/>
      <c r="J43" s="18"/>
      <c r="K43" s="18"/>
    </row>
    <row r="44" spans="1:21" s="7" customFormat="1" ht="12.75" customHeight="1" x14ac:dyDescent="0.2">
      <c r="A44" s="68" t="s">
        <v>188</v>
      </c>
      <c r="B44" s="12"/>
      <c r="C44" s="12"/>
    </row>
    <row r="45" spans="1:21" s="7" customFormat="1" ht="12.75" customHeight="1" x14ac:dyDescent="0.2">
      <c r="A45" s="66" t="s">
        <v>37</v>
      </c>
      <c r="B45" s="40"/>
      <c r="C45" s="40"/>
      <c r="D45" s="14"/>
      <c r="E45" s="131">
        <v>5</v>
      </c>
      <c r="F45" s="132" t="s">
        <v>12</v>
      </c>
      <c r="G45" s="131" t="s">
        <v>7</v>
      </c>
      <c r="H45" s="131" t="s">
        <v>8</v>
      </c>
      <c r="I45" s="135"/>
      <c r="J45" s="135">
        <v>265062</v>
      </c>
      <c r="K45" s="135"/>
      <c r="L45" s="135">
        <v>63490</v>
      </c>
      <c r="M45" s="135"/>
      <c r="N45" s="135">
        <f t="shared" ref="N45:N75" si="4">P45-L45</f>
        <v>236510</v>
      </c>
      <c r="O45" s="135"/>
      <c r="P45" s="135">
        <v>300000</v>
      </c>
      <c r="Q45" s="135"/>
      <c r="R45" s="135">
        <v>300000</v>
      </c>
    </row>
    <row r="46" spans="1:21" s="7" customFormat="1" ht="12.75" hidden="1" customHeight="1" x14ac:dyDescent="0.2">
      <c r="A46" s="66" t="s">
        <v>38</v>
      </c>
      <c r="B46" s="40"/>
      <c r="C46" s="40"/>
      <c r="E46" s="131">
        <v>5</v>
      </c>
      <c r="F46" s="132" t="s">
        <v>12</v>
      </c>
      <c r="G46" s="131" t="s">
        <v>7</v>
      </c>
      <c r="H46" s="131" t="s">
        <v>10</v>
      </c>
      <c r="I46" s="135"/>
      <c r="J46" s="135"/>
      <c r="K46" s="135"/>
      <c r="L46" s="135"/>
      <c r="M46" s="135"/>
      <c r="N46" s="135">
        <f t="shared" si="4"/>
        <v>0</v>
      </c>
      <c r="O46" s="135"/>
      <c r="P46" s="135"/>
      <c r="Q46" s="135"/>
      <c r="R46" s="135"/>
    </row>
    <row r="47" spans="1:21" s="7" customFormat="1" ht="12.75" customHeight="1" x14ac:dyDescent="0.2">
      <c r="A47" s="66" t="s">
        <v>39</v>
      </c>
      <c r="B47" s="40"/>
      <c r="C47" s="40"/>
      <c r="E47" s="131">
        <v>5</v>
      </c>
      <c r="F47" s="132" t="s">
        <v>12</v>
      </c>
      <c r="G47" s="131" t="s">
        <v>12</v>
      </c>
      <c r="H47" s="131" t="s">
        <v>8</v>
      </c>
      <c r="I47" s="135"/>
      <c r="J47" s="135">
        <v>17068</v>
      </c>
      <c r="K47" s="135"/>
      <c r="L47" s="135">
        <v>20597</v>
      </c>
      <c r="M47" s="135"/>
      <c r="N47" s="135">
        <f t="shared" si="4"/>
        <v>19403</v>
      </c>
      <c r="O47" s="135"/>
      <c r="P47" s="135">
        <v>40000</v>
      </c>
      <c r="Q47" s="135"/>
      <c r="R47" s="135">
        <v>40000</v>
      </c>
    </row>
    <row r="48" spans="1:21" s="7" customFormat="1" ht="12.75" hidden="1" customHeight="1" x14ac:dyDescent="0.2">
      <c r="A48" s="66" t="s">
        <v>142</v>
      </c>
      <c r="B48" s="40"/>
      <c r="C48" s="40"/>
      <c r="D48" s="14"/>
      <c r="E48" s="131">
        <v>5</v>
      </c>
      <c r="F48" s="132" t="s">
        <v>12</v>
      </c>
      <c r="G48" s="131" t="s">
        <v>12</v>
      </c>
      <c r="H48" s="131" t="s">
        <v>10</v>
      </c>
      <c r="I48" s="135"/>
      <c r="J48" s="135"/>
      <c r="K48" s="135"/>
      <c r="L48" s="135"/>
      <c r="M48" s="135"/>
      <c r="N48" s="135">
        <f t="shared" si="4"/>
        <v>0</v>
      </c>
      <c r="O48" s="135"/>
      <c r="P48" s="135"/>
      <c r="Q48" s="135"/>
      <c r="R48" s="135"/>
    </row>
    <row r="49" spans="1:18" s="7" customFormat="1" ht="12.75" hidden="1" customHeight="1" x14ac:dyDescent="0.2">
      <c r="A49" s="66" t="s">
        <v>40</v>
      </c>
      <c r="B49" s="40"/>
      <c r="C49" s="40"/>
      <c r="D49" s="14"/>
      <c r="E49" s="131">
        <v>5</v>
      </c>
      <c r="F49" s="132" t="s">
        <v>12</v>
      </c>
      <c r="G49" s="131" t="s">
        <v>29</v>
      </c>
      <c r="H49" s="131" t="s">
        <v>8</v>
      </c>
      <c r="I49" s="135"/>
      <c r="J49" s="135"/>
      <c r="K49" s="135"/>
      <c r="L49" s="135"/>
      <c r="M49" s="135"/>
      <c r="N49" s="135"/>
      <c r="O49" s="135"/>
      <c r="P49" s="135"/>
      <c r="Q49" s="135"/>
      <c r="R49" s="135"/>
    </row>
    <row r="50" spans="1:18" s="7" customFormat="1" ht="12.75" customHeight="1" x14ac:dyDescent="0.2">
      <c r="A50" s="66" t="s">
        <v>41</v>
      </c>
      <c r="B50" s="40"/>
      <c r="C50" s="40"/>
      <c r="D50" s="14"/>
      <c r="E50" s="131">
        <v>5</v>
      </c>
      <c r="F50" s="132" t="s">
        <v>12</v>
      </c>
      <c r="G50" s="131" t="s">
        <v>29</v>
      </c>
      <c r="H50" s="131" t="s">
        <v>10</v>
      </c>
      <c r="I50" s="135"/>
      <c r="J50" s="135">
        <v>674556</v>
      </c>
      <c r="K50" s="135"/>
      <c r="L50" s="135">
        <v>675984</v>
      </c>
      <c r="M50" s="135"/>
      <c r="N50" s="135">
        <f t="shared" si="4"/>
        <v>124016</v>
      </c>
      <c r="O50" s="135"/>
      <c r="P50" s="135">
        <v>800000</v>
      </c>
      <c r="Q50" s="135"/>
      <c r="R50" s="135">
        <v>800000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31">
        <v>5</v>
      </c>
      <c r="F51" s="132" t="s">
        <v>12</v>
      </c>
      <c r="G51" s="131" t="s">
        <v>29</v>
      </c>
      <c r="H51" s="131" t="s">
        <v>17</v>
      </c>
      <c r="I51" s="135"/>
      <c r="J51" s="135"/>
      <c r="K51" s="135"/>
      <c r="L51" s="135"/>
      <c r="M51" s="135"/>
      <c r="N51" s="135">
        <f t="shared" si="4"/>
        <v>0</v>
      </c>
      <c r="O51" s="135"/>
      <c r="P51" s="135"/>
      <c r="Q51" s="135"/>
      <c r="R51" s="135"/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31">
        <v>5</v>
      </c>
      <c r="F52" s="132" t="s">
        <v>12</v>
      </c>
      <c r="G52" s="131" t="s">
        <v>29</v>
      </c>
      <c r="H52" s="131" t="s">
        <v>64</v>
      </c>
      <c r="I52" s="135"/>
      <c r="J52" s="135"/>
      <c r="K52" s="135"/>
      <c r="L52" s="135"/>
      <c r="M52" s="135"/>
      <c r="N52" s="135">
        <f t="shared" si="4"/>
        <v>0</v>
      </c>
      <c r="O52" s="135"/>
      <c r="P52" s="135"/>
      <c r="Q52" s="135"/>
      <c r="R52" s="135"/>
    </row>
    <row r="53" spans="1:18" s="7" customFormat="1" ht="12.75" hidden="1" customHeight="1" x14ac:dyDescent="0.2">
      <c r="A53" s="66" t="s">
        <v>88</v>
      </c>
      <c r="B53" s="40"/>
      <c r="C53" s="40"/>
      <c r="E53" s="131">
        <v>5</v>
      </c>
      <c r="F53" s="132" t="s">
        <v>12</v>
      </c>
      <c r="G53" s="131" t="s">
        <v>29</v>
      </c>
      <c r="H53" s="131" t="s">
        <v>60</v>
      </c>
      <c r="I53" s="135"/>
      <c r="J53" s="135"/>
      <c r="K53" s="135"/>
      <c r="L53" s="135"/>
      <c r="M53" s="135"/>
      <c r="N53" s="135">
        <f t="shared" si="4"/>
        <v>0</v>
      </c>
      <c r="O53" s="135"/>
      <c r="P53" s="135"/>
      <c r="Q53" s="135"/>
      <c r="R53" s="135"/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31">
        <v>5</v>
      </c>
      <c r="F54" s="132" t="s">
        <v>12</v>
      </c>
      <c r="G54" s="131" t="s">
        <v>29</v>
      </c>
      <c r="H54" s="131" t="s">
        <v>19</v>
      </c>
      <c r="I54" s="135"/>
      <c r="J54" s="135"/>
      <c r="K54" s="135"/>
      <c r="L54" s="135"/>
      <c r="M54" s="135"/>
      <c r="N54" s="135">
        <f t="shared" si="4"/>
        <v>0</v>
      </c>
      <c r="O54" s="135"/>
      <c r="P54" s="135"/>
      <c r="Q54" s="135"/>
      <c r="R54" s="135"/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31">
        <v>5</v>
      </c>
      <c r="F55" s="132" t="s">
        <v>12</v>
      </c>
      <c r="G55" s="131" t="s">
        <v>29</v>
      </c>
      <c r="H55" s="131" t="s">
        <v>82</v>
      </c>
      <c r="I55" s="135"/>
      <c r="J55" s="135"/>
      <c r="K55" s="135"/>
      <c r="L55" s="135"/>
      <c r="M55" s="135"/>
      <c r="N55" s="135">
        <f t="shared" si="4"/>
        <v>0</v>
      </c>
      <c r="O55" s="135"/>
      <c r="P55" s="135"/>
      <c r="Q55" s="135"/>
      <c r="R55" s="135"/>
    </row>
    <row r="56" spans="1:18" s="7" customFormat="1" ht="12.75" customHeight="1" x14ac:dyDescent="0.2">
      <c r="A56" s="66" t="s">
        <v>44</v>
      </c>
      <c r="B56" s="40"/>
      <c r="C56" s="40"/>
      <c r="D56" s="14"/>
      <c r="E56" s="131">
        <v>5</v>
      </c>
      <c r="F56" s="132" t="s">
        <v>12</v>
      </c>
      <c r="G56" s="131" t="s">
        <v>29</v>
      </c>
      <c r="H56" s="131" t="s">
        <v>45</v>
      </c>
      <c r="I56" s="135"/>
      <c r="J56" s="135">
        <v>69223.97</v>
      </c>
      <c r="K56" s="135"/>
      <c r="L56" s="135">
        <v>33402.1</v>
      </c>
      <c r="M56" s="135"/>
      <c r="N56" s="135">
        <f t="shared" si="4"/>
        <v>86597.9</v>
      </c>
      <c r="O56" s="135"/>
      <c r="P56" s="135">
        <v>120000</v>
      </c>
      <c r="Q56" s="135"/>
      <c r="R56" s="135">
        <v>120000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31">
        <v>5</v>
      </c>
      <c r="F57" s="132" t="s">
        <v>12</v>
      </c>
      <c r="G57" s="131" t="s">
        <v>29</v>
      </c>
      <c r="H57" s="131" t="s">
        <v>102</v>
      </c>
      <c r="I57" s="135"/>
      <c r="J57" s="135"/>
      <c r="K57" s="135"/>
      <c r="L57" s="135"/>
      <c r="M57" s="135"/>
      <c r="N57" s="135">
        <f t="shared" si="4"/>
        <v>0</v>
      </c>
      <c r="O57" s="135"/>
      <c r="P57" s="135"/>
      <c r="Q57" s="135"/>
      <c r="R57" s="135"/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31">
        <v>5</v>
      </c>
      <c r="F58" s="132" t="s">
        <v>12</v>
      </c>
      <c r="G58" s="131" t="s">
        <v>29</v>
      </c>
      <c r="H58" s="131" t="s">
        <v>146</v>
      </c>
      <c r="I58" s="135"/>
      <c r="J58" s="135"/>
      <c r="K58" s="135"/>
      <c r="L58" s="135"/>
      <c r="M58" s="135"/>
      <c r="N58" s="135">
        <f t="shared" si="4"/>
        <v>0</v>
      </c>
      <c r="O58" s="135"/>
      <c r="P58" s="135"/>
      <c r="Q58" s="135"/>
      <c r="R58" s="135"/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31">
        <v>5</v>
      </c>
      <c r="F59" s="132" t="s">
        <v>12</v>
      </c>
      <c r="G59" s="131" t="s">
        <v>29</v>
      </c>
      <c r="H59" s="131" t="s">
        <v>47</v>
      </c>
      <c r="I59" s="135"/>
      <c r="J59" s="135"/>
      <c r="K59" s="135"/>
      <c r="L59" s="135"/>
      <c r="M59" s="135"/>
      <c r="N59" s="135">
        <f t="shared" si="4"/>
        <v>0</v>
      </c>
      <c r="O59" s="135"/>
      <c r="P59" s="135"/>
      <c r="Q59" s="135"/>
      <c r="R59" s="135"/>
    </row>
    <row r="60" spans="1:18" s="7" customFormat="1" ht="12.75" hidden="1" customHeight="1" x14ac:dyDescent="0.2">
      <c r="A60" s="66" t="s">
        <v>154</v>
      </c>
      <c r="B60" s="40"/>
      <c r="C60" s="40"/>
      <c r="E60" s="131">
        <v>5</v>
      </c>
      <c r="F60" s="132" t="s">
        <v>12</v>
      </c>
      <c r="G60" s="131" t="s">
        <v>29</v>
      </c>
      <c r="H60" s="131" t="s">
        <v>15</v>
      </c>
      <c r="I60" s="135"/>
      <c r="J60" s="135"/>
      <c r="K60" s="135"/>
      <c r="L60" s="135"/>
      <c r="M60" s="135"/>
      <c r="N60" s="135">
        <f t="shared" si="4"/>
        <v>0</v>
      </c>
      <c r="O60" s="135"/>
      <c r="P60" s="135"/>
      <c r="Q60" s="135"/>
      <c r="R60" s="135"/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31">
        <v>5</v>
      </c>
      <c r="F61" s="132" t="s">
        <v>12</v>
      </c>
      <c r="G61" s="131" t="s">
        <v>29</v>
      </c>
      <c r="H61" s="131" t="s">
        <v>24</v>
      </c>
      <c r="I61" s="135"/>
      <c r="J61" s="135"/>
      <c r="K61" s="135"/>
      <c r="L61" s="135"/>
      <c r="M61" s="135"/>
      <c r="N61" s="135">
        <f t="shared" si="4"/>
        <v>0</v>
      </c>
      <c r="O61" s="135"/>
      <c r="P61" s="135"/>
      <c r="Q61" s="135"/>
      <c r="R61" s="135"/>
    </row>
    <row r="62" spans="1:18" s="7" customFormat="1" ht="12.75" customHeight="1" x14ac:dyDescent="0.2">
      <c r="A62" s="66" t="s">
        <v>48</v>
      </c>
      <c r="B62" s="40"/>
      <c r="C62" s="40"/>
      <c r="E62" s="131">
        <v>5</v>
      </c>
      <c r="F62" s="132" t="s">
        <v>12</v>
      </c>
      <c r="G62" s="131" t="s">
        <v>29</v>
      </c>
      <c r="H62" s="141" t="s">
        <v>49</v>
      </c>
      <c r="I62" s="135"/>
      <c r="J62" s="135">
        <v>302675</v>
      </c>
      <c r="K62" s="135"/>
      <c r="L62" s="135"/>
      <c r="M62" s="135"/>
      <c r="N62" s="135">
        <f t="shared" si="4"/>
        <v>250000</v>
      </c>
      <c r="O62" s="135"/>
      <c r="P62" s="135">
        <v>250000</v>
      </c>
      <c r="Q62" s="135"/>
      <c r="R62" s="135">
        <v>350000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31">
        <v>5</v>
      </c>
      <c r="F63" s="132" t="s">
        <v>12</v>
      </c>
      <c r="G63" s="131" t="s">
        <v>34</v>
      </c>
      <c r="H63" s="131" t="s">
        <v>8</v>
      </c>
      <c r="I63" s="135"/>
      <c r="J63" s="135"/>
      <c r="K63" s="135"/>
      <c r="L63" s="135"/>
      <c r="M63" s="135"/>
      <c r="N63" s="135">
        <f t="shared" si="4"/>
        <v>0</v>
      </c>
      <c r="O63" s="135"/>
      <c r="P63" s="135"/>
      <c r="Q63" s="135"/>
      <c r="R63" s="135"/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31">
        <v>5</v>
      </c>
      <c r="F64" s="132" t="s">
        <v>12</v>
      </c>
      <c r="G64" s="131" t="s">
        <v>34</v>
      </c>
      <c r="H64" s="131" t="s">
        <v>10</v>
      </c>
      <c r="I64" s="135"/>
      <c r="J64" s="135"/>
      <c r="K64" s="135"/>
      <c r="L64" s="135"/>
      <c r="M64" s="135"/>
      <c r="N64" s="135">
        <f t="shared" si="4"/>
        <v>0</v>
      </c>
      <c r="O64" s="135"/>
      <c r="P64" s="135"/>
      <c r="Q64" s="135"/>
      <c r="R64" s="135"/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31">
        <v>5</v>
      </c>
      <c r="F65" s="132" t="s">
        <v>12</v>
      </c>
      <c r="G65" s="131" t="s">
        <v>29</v>
      </c>
      <c r="H65" s="141" t="s">
        <v>49</v>
      </c>
      <c r="I65" s="135"/>
      <c r="J65" s="135"/>
      <c r="K65" s="135"/>
      <c r="L65" s="135"/>
      <c r="M65" s="135"/>
      <c r="N65" s="135">
        <f t="shared" si="4"/>
        <v>0</v>
      </c>
      <c r="O65" s="135"/>
      <c r="P65" s="135"/>
      <c r="Q65" s="135"/>
      <c r="R65" s="135"/>
    </row>
    <row r="66" spans="1:18" s="7" customFormat="1" ht="12.75" customHeight="1" x14ac:dyDescent="0.2">
      <c r="A66" s="66" t="s">
        <v>53</v>
      </c>
      <c r="B66" s="40"/>
      <c r="C66" s="40"/>
      <c r="E66" s="131">
        <v>5</v>
      </c>
      <c r="F66" s="132" t="s">
        <v>12</v>
      </c>
      <c r="G66" s="131" t="s">
        <v>54</v>
      </c>
      <c r="H66" s="131" t="s">
        <v>8</v>
      </c>
      <c r="I66" s="135"/>
      <c r="J66" s="135">
        <v>151795</v>
      </c>
      <c r="K66" s="135"/>
      <c r="L66" s="135">
        <v>55575</v>
      </c>
      <c r="M66" s="135"/>
      <c r="N66" s="135">
        <f t="shared" si="4"/>
        <v>144425</v>
      </c>
      <c r="O66" s="135"/>
      <c r="P66" s="135">
        <v>200000</v>
      </c>
      <c r="Q66" s="135"/>
      <c r="R66" s="135">
        <v>200000</v>
      </c>
    </row>
    <row r="67" spans="1:18" s="7" customFormat="1" ht="12.75" hidden="1" customHeight="1" x14ac:dyDescent="0.2">
      <c r="A67" s="66" t="s">
        <v>55</v>
      </c>
      <c r="B67" s="40"/>
      <c r="C67" s="40"/>
      <c r="E67" s="131">
        <v>5</v>
      </c>
      <c r="F67" s="132" t="s">
        <v>12</v>
      </c>
      <c r="G67" s="131" t="s">
        <v>54</v>
      </c>
      <c r="H67" s="131" t="s">
        <v>10</v>
      </c>
      <c r="I67" s="135"/>
      <c r="J67" s="135"/>
      <c r="K67" s="135"/>
      <c r="L67" s="135"/>
      <c r="M67" s="135"/>
      <c r="N67" s="135">
        <f t="shared" si="4"/>
        <v>0</v>
      </c>
      <c r="O67" s="135"/>
      <c r="P67" s="135"/>
      <c r="Q67" s="135"/>
      <c r="R67" s="135"/>
    </row>
    <row r="68" spans="1:18" s="7" customFormat="1" ht="12.75" hidden="1" customHeight="1" x14ac:dyDescent="0.2">
      <c r="A68" s="66" t="s">
        <v>56</v>
      </c>
      <c r="B68" s="40"/>
      <c r="C68" s="40"/>
      <c r="E68" s="131">
        <v>5</v>
      </c>
      <c r="F68" s="132" t="s">
        <v>12</v>
      </c>
      <c r="G68" s="131" t="s">
        <v>54</v>
      </c>
      <c r="H68" s="131" t="s">
        <v>15</v>
      </c>
      <c r="I68" s="135"/>
      <c r="J68" s="135"/>
      <c r="K68" s="135"/>
      <c r="L68" s="135"/>
      <c r="M68" s="135"/>
      <c r="N68" s="135">
        <f t="shared" si="4"/>
        <v>0</v>
      </c>
      <c r="O68" s="135"/>
      <c r="P68" s="135"/>
      <c r="Q68" s="135"/>
      <c r="R68" s="135"/>
    </row>
    <row r="69" spans="1:18" s="7" customFormat="1" ht="12.75" hidden="1" customHeight="1" x14ac:dyDescent="0.2">
      <c r="A69" s="66" t="s">
        <v>57</v>
      </c>
      <c r="B69" s="40"/>
      <c r="C69" s="40"/>
      <c r="E69" s="131">
        <v>5</v>
      </c>
      <c r="F69" s="132" t="s">
        <v>12</v>
      </c>
      <c r="G69" s="131" t="s">
        <v>54</v>
      </c>
      <c r="H69" s="131" t="s">
        <v>17</v>
      </c>
      <c r="I69" s="135"/>
      <c r="J69" s="135"/>
      <c r="K69" s="135"/>
      <c r="L69" s="135"/>
      <c r="M69" s="135"/>
      <c r="N69" s="135">
        <f t="shared" si="4"/>
        <v>0</v>
      </c>
      <c r="O69" s="135"/>
      <c r="P69" s="135"/>
      <c r="Q69" s="135"/>
      <c r="R69" s="135"/>
    </row>
    <row r="70" spans="1:18" s="7" customFormat="1" ht="12.75" hidden="1" customHeight="1" x14ac:dyDescent="0.2">
      <c r="A70" s="66" t="s">
        <v>58</v>
      </c>
      <c r="B70" s="40"/>
      <c r="C70" s="40"/>
      <c r="E70" s="131">
        <v>5</v>
      </c>
      <c r="F70" s="131" t="s">
        <v>12</v>
      </c>
      <c r="G70" s="131" t="s">
        <v>59</v>
      </c>
      <c r="H70" s="131" t="s">
        <v>60</v>
      </c>
      <c r="I70" s="135"/>
      <c r="J70" s="135"/>
      <c r="K70" s="135"/>
      <c r="L70" s="135"/>
      <c r="M70" s="135"/>
      <c r="N70" s="135">
        <f t="shared" si="4"/>
        <v>0</v>
      </c>
      <c r="O70" s="135"/>
      <c r="P70" s="135"/>
      <c r="Q70" s="135"/>
      <c r="R70" s="135"/>
    </row>
    <row r="71" spans="1:18" s="7" customFormat="1" ht="12.75" hidden="1" customHeight="1" x14ac:dyDescent="0.2">
      <c r="A71" s="66" t="s">
        <v>66</v>
      </c>
      <c r="B71" s="40"/>
      <c r="C71" s="40"/>
      <c r="E71" s="131">
        <v>5</v>
      </c>
      <c r="F71" s="132" t="s">
        <v>12</v>
      </c>
      <c r="G71" s="131" t="s">
        <v>67</v>
      </c>
      <c r="H71" s="131" t="s">
        <v>8</v>
      </c>
      <c r="I71" s="135"/>
      <c r="J71" s="135"/>
      <c r="K71" s="135"/>
      <c r="L71" s="135"/>
      <c r="M71" s="135"/>
      <c r="N71" s="135">
        <f t="shared" si="4"/>
        <v>0</v>
      </c>
      <c r="O71" s="135"/>
      <c r="P71" s="135"/>
      <c r="Q71" s="135"/>
      <c r="R71" s="135"/>
    </row>
    <row r="72" spans="1:18" s="7" customFormat="1" ht="12.75" hidden="1" customHeight="1" x14ac:dyDescent="0.2">
      <c r="A72" s="66" t="s">
        <v>62</v>
      </c>
      <c r="B72" s="40"/>
      <c r="C72" s="40"/>
      <c r="E72" s="131">
        <v>5</v>
      </c>
      <c r="F72" s="132" t="s">
        <v>12</v>
      </c>
      <c r="G72" s="131" t="s">
        <v>59</v>
      </c>
      <c r="H72" s="131" t="s">
        <v>10</v>
      </c>
      <c r="I72" s="135"/>
      <c r="J72" s="135"/>
      <c r="K72" s="135"/>
      <c r="L72" s="135"/>
      <c r="M72" s="135"/>
      <c r="N72" s="135">
        <f t="shared" si="4"/>
        <v>0</v>
      </c>
      <c r="O72" s="135"/>
      <c r="P72" s="135"/>
      <c r="Q72" s="135"/>
      <c r="R72" s="135"/>
    </row>
    <row r="73" spans="1:18" s="7" customFormat="1" ht="12.75" hidden="1" customHeight="1" x14ac:dyDescent="0.2">
      <c r="A73" s="66" t="s">
        <v>63</v>
      </c>
      <c r="B73" s="40"/>
      <c r="C73" s="40"/>
      <c r="E73" s="131">
        <v>5</v>
      </c>
      <c r="F73" s="132" t="s">
        <v>12</v>
      </c>
      <c r="G73" s="131" t="s">
        <v>59</v>
      </c>
      <c r="H73" s="131" t="s">
        <v>64</v>
      </c>
      <c r="I73" s="135"/>
      <c r="J73" s="135"/>
      <c r="K73" s="135"/>
      <c r="L73" s="135"/>
      <c r="M73" s="135"/>
      <c r="N73" s="135">
        <f t="shared" si="4"/>
        <v>0</v>
      </c>
      <c r="O73" s="135"/>
      <c r="P73" s="135"/>
      <c r="Q73" s="135"/>
      <c r="R73" s="135"/>
    </row>
    <row r="74" spans="1:18" s="7" customFormat="1" ht="12.75" hidden="1" customHeight="1" x14ac:dyDescent="0.2">
      <c r="A74" s="66" t="s">
        <v>155</v>
      </c>
      <c r="B74" s="40"/>
      <c r="C74" s="40"/>
      <c r="E74" s="131">
        <v>5</v>
      </c>
      <c r="F74" s="132" t="s">
        <v>12</v>
      </c>
      <c r="G74" s="131" t="s">
        <v>59</v>
      </c>
      <c r="H74" s="131" t="s">
        <v>15</v>
      </c>
      <c r="I74" s="135"/>
      <c r="J74" s="135"/>
      <c r="K74" s="135"/>
      <c r="L74" s="135"/>
      <c r="M74" s="135"/>
      <c r="N74" s="135">
        <f t="shared" si="4"/>
        <v>0</v>
      </c>
      <c r="O74" s="135"/>
      <c r="P74" s="135"/>
      <c r="Q74" s="135"/>
      <c r="R74" s="135"/>
    </row>
    <row r="75" spans="1:18" s="7" customFormat="1" ht="12.75" hidden="1" customHeight="1" x14ac:dyDescent="0.2">
      <c r="A75" s="66" t="s">
        <v>156</v>
      </c>
      <c r="B75" s="40"/>
      <c r="C75" s="40"/>
      <c r="E75" s="131">
        <v>5</v>
      </c>
      <c r="F75" s="131" t="s">
        <v>12</v>
      </c>
      <c r="G75" s="131" t="s">
        <v>59</v>
      </c>
      <c r="H75" s="131" t="s">
        <v>17</v>
      </c>
      <c r="I75" s="135"/>
      <c r="J75" s="135"/>
      <c r="K75" s="135"/>
      <c r="L75" s="135"/>
      <c r="M75" s="135"/>
      <c r="N75" s="135">
        <f t="shared" si="4"/>
        <v>0</v>
      </c>
      <c r="O75" s="135"/>
      <c r="P75" s="135"/>
      <c r="Q75" s="135"/>
      <c r="R75" s="135"/>
    </row>
    <row r="76" spans="1:18" s="7" customFormat="1" ht="12.75" hidden="1" customHeight="1" x14ac:dyDescent="0.2">
      <c r="A76" s="66" t="s">
        <v>63</v>
      </c>
      <c r="B76" s="40"/>
      <c r="C76" s="40"/>
      <c r="E76" s="131">
        <v>5</v>
      </c>
      <c r="F76" s="132" t="s">
        <v>12</v>
      </c>
      <c r="G76" s="131" t="s">
        <v>59</v>
      </c>
      <c r="H76" s="131" t="s">
        <v>64</v>
      </c>
      <c r="I76" s="135"/>
      <c r="J76" s="135"/>
      <c r="K76" s="135"/>
      <c r="L76" s="135"/>
      <c r="M76" s="135"/>
      <c r="N76" s="135">
        <f t="shared" ref="N76:N112" si="5">P76-L76</f>
        <v>0</v>
      </c>
      <c r="O76" s="135"/>
      <c r="P76" s="135"/>
      <c r="Q76" s="135"/>
      <c r="R76" s="135"/>
    </row>
    <row r="77" spans="1:18" s="7" customFormat="1" ht="12.75" hidden="1" customHeight="1" x14ac:dyDescent="0.2">
      <c r="A77" s="66" t="s">
        <v>65</v>
      </c>
      <c r="B77" s="40"/>
      <c r="C77" s="40"/>
      <c r="E77" s="131">
        <v>5</v>
      </c>
      <c r="F77" s="132" t="s">
        <v>12</v>
      </c>
      <c r="G77" s="131" t="s">
        <v>59</v>
      </c>
      <c r="H77" s="131" t="s">
        <v>19</v>
      </c>
      <c r="I77" s="135"/>
      <c r="J77" s="135"/>
      <c r="K77" s="135"/>
      <c r="L77" s="135"/>
      <c r="M77" s="135"/>
      <c r="N77" s="135">
        <f t="shared" si="5"/>
        <v>0</v>
      </c>
      <c r="O77" s="135"/>
      <c r="P77" s="135"/>
      <c r="Q77" s="135"/>
      <c r="R77" s="135"/>
    </row>
    <row r="78" spans="1:18" s="7" customFormat="1" ht="12.75" hidden="1" customHeight="1" x14ac:dyDescent="0.2">
      <c r="A78" s="66" t="s">
        <v>157</v>
      </c>
      <c r="B78" s="40"/>
      <c r="C78" s="40"/>
      <c r="E78" s="131">
        <v>5</v>
      </c>
      <c r="F78" s="132" t="s">
        <v>12</v>
      </c>
      <c r="G78" s="131" t="s">
        <v>93</v>
      </c>
      <c r="H78" s="131" t="s">
        <v>8</v>
      </c>
      <c r="I78" s="135"/>
      <c r="J78" s="135"/>
      <c r="K78" s="135"/>
      <c r="L78" s="135"/>
      <c r="M78" s="135"/>
      <c r="N78" s="135">
        <f t="shared" si="5"/>
        <v>0</v>
      </c>
      <c r="O78" s="135"/>
      <c r="P78" s="135"/>
      <c r="Q78" s="135"/>
      <c r="R78" s="135"/>
    </row>
    <row r="79" spans="1:18" s="7" customFormat="1" ht="12.75" hidden="1" customHeight="1" x14ac:dyDescent="0.2">
      <c r="A79" s="66" t="s">
        <v>66</v>
      </c>
      <c r="B79" s="40"/>
      <c r="C79" s="40"/>
      <c r="E79" s="131">
        <v>5</v>
      </c>
      <c r="F79" s="132" t="s">
        <v>12</v>
      </c>
      <c r="G79" s="131" t="s">
        <v>67</v>
      </c>
      <c r="H79" s="131" t="s">
        <v>8</v>
      </c>
      <c r="I79" s="135"/>
      <c r="J79" s="135"/>
      <c r="K79" s="135"/>
      <c r="L79" s="135"/>
      <c r="M79" s="135"/>
      <c r="N79" s="135">
        <f t="shared" si="5"/>
        <v>0</v>
      </c>
      <c r="O79" s="135"/>
      <c r="P79" s="135"/>
      <c r="Q79" s="135"/>
      <c r="R79" s="135"/>
    </row>
    <row r="80" spans="1:18" s="7" customFormat="1" ht="12.75" hidden="1" customHeight="1" x14ac:dyDescent="0.2">
      <c r="A80" s="66" t="s">
        <v>68</v>
      </c>
      <c r="B80" s="40"/>
      <c r="C80" s="40"/>
      <c r="E80" s="131">
        <v>5</v>
      </c>
      <c r="F80" s="132" t="s">
        <v>12</v>
      </c>
      <c r="G80" s="131" t="s">
        <v>67</v>
      </c>
      <c r="H80" s="131" t="s">
        <v>10</v>
      </c>
      <c r="I80" s="135"/>
      <c r="J80" s="135"/>
      <c r="K80" s="135"/>
      <c r="L80" s="135"/>
      <c r="M80" s="135"/>
      <c r="N80" s="135">
        <f t="shared" si="5"/>
        <v>0</v>
      </c>
      <c r="O80" s="135"/>
      <c r="P80" s="135"/>
      <c r="Q80" s="135"/>
      <c r="R80" s="135"/>
    </row>
    <row r="81" spans="1:18" s="7" customFormat="1" ht="12.75" hidden="1" customHeight="1" x14ac:dyDescent="0.2">
      <c r="A81" s="66" t="s">
        <v>158</v>
      </c>
      <c r="B81" s="40"/>
      <c r="C81" s="40"/>
      <c r="E81" s="131">
        <v>5</v>
      </c>
      <c r="F81" s="132" t="s">
        <v>12</v>
      </c>
      <c r="G81" s="131" t="s">
        <v>70</v>
      </c>
      <c r="H81" s="131" t="s">
        <v>8</v>
      </c>
      <c r="I81" s="135"/>
      <c r="J81" s="135"/>
      <c r="K81" s="135"/>
      <c r="L81" s="135"/>
      <c r="M81" s="135"/>
      <c r="N81" s="135">
        <f t="shared" si="5"/>
        <v>0</v>
      </c>
      <c r="O81" s="135"/>
      <c r="P81" s="135"/>
      <c r="Q81" s="135"/>
      <c r="R81" s="135"/>
    </row>
    <row r="82" spans="1:18" s="7" customFormat="1" ht="12.75" hidden="1" customHeight="1" x14ac:dyDescent="0.2">
      <c r="A82" s="66" t="s">
        <v>159</v>
      </c>
      <c r="B82" s="40"/>
      <c r="C82" s="40"/>
      <c r="E82" s="131">
        <v>5</v>
      </c>
      <c r="F82" s="132" t="s">
        <v>12</v>
      </c>
      <c r="G82" s="131" t="s">
        <v>70</v>
      </c>
      <c r="H82" s="131" t="s">
        <v>10</v>
      </c>
      <c r="I82" s="135"/>
      <c r="J82" s="135"/>
      <c r="K82" s="135"/>
      <c r="L82" s="135"/>
      <c r="M82" s="135"/>
      <c r="N82" s="135">
        <f t="shared" si="5"/>
        <v>0</v>
      </c>
      <c r="O82" s="135"/>
      <c r="P82" s="135"/>
      <c r="Q82" s="135"/>
      <c r="R82" s="135"/>
    </row>
    <row r="83" spans="1:18" s="7" customFormat="1" ht="12.75" hidden="1" customHeight="1" x14ac:dyDescent="0.2">
      <c r="A83" s="66" t="s">
        <v>69</v>
      </c>
      <c r="B83" s="40"/>
      <c r="C83" s="40"/>
      <c r="E83" s="131">
        <v>5</v>
      </c>
      <c r="F83" s="132" t="s">
        <v>12</v>
      </c>
      <c r="G83" s="131" t="s">
        <v>70</v>
      </c>
      <c r="H83" s="131" t="s">
        <v>15</v>
      </c>
      <c r="I83" s="135"/>
      <c r="J83" s="135"/>
      <c r="K83" s="135"/>
      <c r="L83" s="135"/>
      <c r="M83" s="135"/>
      <c r="N83" s="135">
        <f t="shared" si="5"/>
        <v>0</v>
      </c>
      <c r="O83" s="135"/>
      <c r="P83" s="135"/>
      <c r="Q83" s="135"/>
      <c r="R83" s="135"/>
    </row>
    <row r="84" spans="1:18" s="7" customFormat="1" ht="12.75" hidden="1" customHeight="1" x14ac:dyDescent="0.2">
      <c r="A84" s="66" t="s">
        <v>160</v>
      </c>
      <c r="B84" s="40"/>
      <c r="C84" s="40"/>
      <c r="E84" s="131">
        <v>5</v>
      </c>
      <c r="F84" s="132" t="s">
        <v>12</v>
      </c>
      <c r="G84" s="131" t="s">
        <v>163</v>
      </c>
      <c r="H84" s="131" t="s">
        <v>8</v>
      </c>
      <c r="I84" s="135"/>
      <c r="J84" s="135"/>
      <c r="K84" s="135"/>
      <c r="L84" s="135"/>
      <c r="M84" s="135"/>
      <c r="N84" s="135">
        <f t="shared" si="5"/>
        <v>0</v>
      </c>
      <c r="O84" s="135"/>
      <c r="P84" s="135"/>
      <c r="Q84" s="135"/>
      <c r="R84" s="135"/>
    </row>
    <row r="85" spans="1:18" s="7" customFormat="1" ht="12.75" hidden="1" customHeight="1" x14ac:dyDescent="0.2">
      <c r="A85" s="66" t="s">
        <v>161</v>
      </c>
      <c r="B85" s="40"/>
      <c r="C85" s="40"/>
      <c r="E85" s="131">
        <v>5</v>
      </c>
      <c r="F85" s="132" t="s">
        <v>12</v>
      </c>
      <c r="G85" s="131" t="s">
        <v>163</v>
      </c>
      <c r="H85" s="141" t="s">
        <v>49</v>
      </c>
      <c r="I85" s="135"/>
      <c r="J85" s="135"/>
      <c r="K85" s="135"/>
      <c r="L85" s="135"/>
      <c r="M85" s="135"/>
      <c r="N85" s="135">
        <f t="shared" si="5"/>
        <v>0</v>
      </c>
      <c r="O85" s="135"/>
      <c r="P85" s="135"/>
      <c r="Q85" s="135"/>
      <c r="R85" s="135"/>
    </row>
    <row r="86" spans="1:18" s="7" customFormat="1" ht="12.75" hidden="1" customHeight="1" x14ac:dyDescent="0.2">
      <c r="A86" s="66" t="s">
        <v>71</v>
      </c>
      <c r="B86" s="40"/>
      <c r="C86" s="40"/>
      <c r="E86" s="131">
        <v>5</v>
      </c>
      <c r="F86" s="132" t="s">
        <v>12</v>
      </c>
      <c r="G86" s="131" t="s">
        <v>163</v>
      </c>
      <c r="H86" s="131" t="s">
        <v>10</v>
      </c>
      <c r="I86" s="135"/>
      <c r="J86" s="135"/>
      <c r="K86" s="135"/>
      <c r="L86" s="135"/>
      <c r="M86" s="135"/>
      <c r="N86" s="135">
        <f t="shared" si="5"/>
        <v>0</v>
      </c>
      <c r="O86" s="135"/>
      <c r="P86" s="135"/>
      <c r="Q86" s="135"/>
      <c r="R86" s="135"/>
    </row>
    <row r="87" spans="1:18" s="7" customFormat="1" ht="12.75" hidden="1" customHeight="1" x14ac:dyDescent="0.2">
      <c r="A87" s="66" t="s">
        <v>162</v>
      </c>
      <c r="B87" s="40"/>
      <c r="C87" s="40"/>
      <c r="E87" s="131">
        <v>5</v>
      </c>
      <c r="F87" s="132" t="s">
        <v>12</v>
      </c>
      <c r="G87" s="131" t="s">
        <v>163</v>
      </c>
      <c r="H87" s="131" t="s">
        <v>15</v>
      </c>
      <c r="I87" s="135"/>
      <c r="J87" s="135"/>
      <c r="K87" s="135"/>
      <c r="L87" s="135"/>
      <c r="M87" s="135"/>
      <c r="N87" s="135">
        <f t="shared" si="5"/>
        <v>0</v>
      </c>
      <c r="O87" s="135"/>
      <c r="P87" s="135"/>
      <c r="Q87" s="135"/>
      <c r="R87" s="135"/>
    </row>
    <row r="88" spans="1:18" s="7" customFormat="1" ht="12.75" hidden="1" customHeight="1" x14ac:dyDescent="0.2">
      <c r="A88" s="66" t="s">
        <v>72</v>
      </c>
      <c r="B88" s="40"/>
      <c r="C88" s="40"/>
      <c r="E88" s="131">
        <v>5</v>
      </c>
      <c r="F88" s="132" t="s">
        <v>12</v>
      </c>
      <c r="G88" s="131" t="s">
        <v>70</v>
      </c>
      <c r="H88" s="131" t="s">
        <v>49</v>
      </c>
      <c r="I88" s="135"/>
      <c r="J88" s="135"/>
      <c r="K88" s="135"/>
      <c r="L88" s="135"/>
      <c r="M88" s="135"/>
      <c r="N88" s="135">
        <f t="shared" si="5"/>
        <v>0</v>
      </c>
      <c r="O88" s="135"/>
      <c r="P88" s="135"/>
      <c r="Q88" s="135"/>
      <c r="R88" s="135"/>
    </row>
    <row r="89" spans="1:18" s="7" customFormat="1" ht="12.75" hidden="1" customHeight="1" x14ac:dyDescent="0.2">
      <c r="A89" s="66" t="s">
        <v>164</v>
      </c>
      <c r="B89" s="40"/>
      <c r="C89" s="40"/>
      <c r="E89" s="131">
        <v>5</v>
      </c>
      <c r="F89" s="132" t="s">
        <v>12</v>
      </c>
      <c r="G89" s="131" t="s">
        <v>74</v>
      </c>
      <c r="H89" s="131" t="s">
        <v>10</v>
      </c>
      <c r="I89" s="135"/>
      <c r="J89" s="135"/>
      <c r="K89" s="135"/>
      <c r="L89" s="135"/>
      <c r="M89" s="135"/>
      <c r="N89" s="135">
        <f t="shared" si="5"/>
        <v>0</v>
      </c>
      <c r="O89" s="135"/>
      <c r="P89" s="135"/>
      <c r="Q89" s="135"/>
      <c r="R89" s="135"/>
    </row>
    <row r="90" spans="1:18" s="7" customFormat="1" ht="12.75" hidden="1" customHeight="1" x14ac:dyDescent="0.2">
      <c r="A90" s="66" t="s">
        <v>165</v>
      </c>
      <c r="B90" s="40"/>
      <c r="C90" s="40"/>
      <c r="E90" s="131">
        <v>5</v>
      </c>
      <c r="F90" s="132" t="s">
        <v>12</v>
      </c>
      <c r="G90" s="131" t="s">
        <v>74</v>
      </c>
      <c r="H90" s="131" t="s">
        <v>15</v>
      </c>
      <c r="I90" s="135"/>
      <c r="J90" s="135"/>
      <c r="K90" s="135"/>
      <c r="L90" s="135"/>
      <c r="M90" s="135"/>
      <c r="N90" s="135">
        <f t="shared" si="5"/>
        <v>0</v>
      </c>
      <c r="O90" s="135"/>
      <c r="P90" s="135"/>
      <c r="Q90" s="135"/>
      <c r="R90" s="135"/>
    </row>
    <row r="91" spans="1:18" s="7" customFormat="1" ht="12.75" hidden="1" customHeight="1" x14ac:dyDescent="0.2">
      <c r="A91" s="66" t="s">
        <v>166</v>
      </c>
      <c r="B91" s="40"/>
      <c r="C91" s="40"/>
      <c r="E91" s="131">
        <v>5</v>
      </c>
      <c r="F91" s="132" t="s">
        <v>12</v>
      </c>
      <c r="G91" s="131" t="s">
        <v>74</v>
      </c>
      <c r="H91" s="131" t="s">
        <v>17</v>
      </c>
      <c r="I91" s="135"/>
      <c r="J91" s="135"/>
      <c r="K91" s="135"/>
      <c r="L91" s="135"/>
      <c r="M91" s="135"/>
      <c r="N91" s="135">
        <f t="shared" si="5"/>
        <v>0</v>
      </c>
      <c r="O91" s="135"/>
      <c r="P91" s="135"/>
      <c r="Q91" s="135"/>
      <c r="R91" s="135"/>
    </row>
    <row r="92" spans="1:18" s="7" customFormat="1" ht="12.75" hidden="1" customHeight="1" x14ac:dyDescent="0.2">
      <c r="A92" s="66" t="s">
        <v>167</v>
      </c>
      <c r="B92" s="40"/>
      <c r="C92" s="40"/>
      <c r="E92" s="131">
        <v>5</v>
      </c>
      <c r="F92" s="132" t="s">
        <v>12</v>
      </c>
      <c r="G92" s="131" t="s">
        <v>74</v>
      </c>
      <c r="H92" s="131" t="s">
        <v>8</v>
      </c>
      <c r="I92" s="135"/>
      <c r="J92" s="135"/>
      <c r="K92" s="135"/>
      <c r="L92" s="135"/>
      <c r="M92" s="135"/>
      <c r="N92" s="135">
        <f t="shared" si="5"/>
        <v>0</v>
      </c>
      <c r="O92" s="135"/>
      <c r="P92" s="135"/>
      <c r="Q92" s="135"/>
      <c r="R92" s="135"/>
    </row>
    <row r="93" spans="1:18" s="7" customFormat="1" ht="12.75" hidden="1" customHeight="1" x14ac:dyDescent="0.2">
      <c r="A93" s="66" t="s">
        <v>168</v>
      </c>
      <c r="B93" s="40"/>
      <c r="C93" s="40"/>
      <c r="E93" s="131">
        <v>5</v>
      </c>
      <c r="F93" s="132" t="s">
        <v>12</v>
      </c>
      <c r="G93" s="131" t="s">
        <v>74</v>
      </c>
      <c r="H93" s="131" t="s">
        <v>45</v>
      </c>
      <c r="I93" s="135"/>
      <c r="J93" s="135"/>
      <c r="K93" s="135"/>
      <c r="L93" s="135"/>
      <c r="M93" s="135"/>
      <c r="N93" s="135">
        <f t="shared" si="5"/>
        <v>0</v>
      </c>
      <c r="O93" s="135"/>
      <c r="P93" s="135"/>
      <c r="Q93" s="135"/>
      <c r="R93" s="135"/>
    </row>
    <row r="94" spans="1:18" s="7" customFormat="1" ht="12.75" customHeight="1" x14ac:dyDescent="0.2">
      <c r="A94" s="66" t="s">
        <v>73</v>
      </c>
      <c r="B94" s="40"/>
      <c r="C94" s="40"/>
      <c r="E94" s="131">
        <v>5</v>
      </c>
      <c r="F94" s="132" t="s">
        <v>12</v>
      </c>
      <c r="G94" s="131" t="s">
        <v>74</v>
      </c>
      <c r="H94" s="131" t="s">
        <v>64</v>
      </c>
      <c r="I94" s="135"/>
      <c r="J94" s="135"/>
      <c r="K94" s="135"/>
      <c r="L94" s="135"/>
      <c r="M94" s="135"/>
      <c r="N94" s="135">
        <f t="shared" si="5"/>
        <v>30000</v>
      </c>
      <c r="O94" s="135"/>
      <c r="P94" s="135">
        <v>30000</v>
      </c>
      <c r="Q94" s="135"/>
      <c r="R94" s="135">
        <v>30000</v>
      </c>
    </row>
    <row r="95" spans="1:18" s="7" customFormat="1" ht="12.75" hidden="1" customHeight="1" x14ac:dyDescent="0.2">
      <c r="A95" s="66" t="s">
        <v>75</v>
      </c>
      <c r="B95" s="40"/>
      <c r="C95" s="40"/>
      <c r="E95" s="131">
        <v>5</v>
      </c>
      <c r="F95" s="132" t="s">
        <v>12</v>
      </c>
      <c r="G95" s="131" t="s">
        <v>74</v>
      </c>
      <c r="H95" s="131" t="s">
        <v>19</v>
      </c>
      <c r="I95" s="135"/>
      <c r="J95" s="135"/>
      <c r="K95" s="135"/>
      <c r="L95" s="135"/>
      <c r="M95" s="135"/>
      <c r="N95" s="135">
        <f t="shared" si="5"/>
        <v>0</v>
      </c>
      <c r="O95" s="135"/>
      <c r="P95" s="135"/>
      <c r="Q95" s="135"/>
      <c r="R95" s="135"/>
    </row>
    <row r="96" spans="1:18" s="7" customFormat="1" ht="12.75" hidden="1" customHeight="1" x14ac:dyDescent="0.2">
      <c r="A96" s="66" t="s">
        <v>76</v>
      </c>
      <c r="B96" s="40"/>
      <c r="C96" s="40"/>
      <c r="E96" s="131">
        <v>5</v>
      </c>
      <c r="F96" s="132" t="s">
        <v>12</v>
      </c>
      <c r="G96" s="131" t="s">
        <v>74</v>
      </c>
      <c r="H96" s="131" t="s">
        <v>60</v>
      </c>
      <c r="I96" s="135"/>
      <c r="J96" s="135"/>
      <c r="K96" s="135"/>
      <c r="L96" s="135"/>
      <c r="M96" s="135"/>
      <c r="N96" s="135">
        <f t="shared" si="5"/>
        <v>0</v>
      </c>
      <c r="O96" s="135"/>
      <c r="P96" s="135"/>
      <c r="Q96" s="135"/>
      <c r="R96" s="135"/>
    </row>
    <row r="97" spans="1:18" s="7" customFormat="1" ht="12.75" customHeight="1" x14ac:dyDescent="0.2">
      <c r="A97" s="66" t="s">
        <v>77</v>
      </c>
      <c r="B97" s="40"/>
      <c r="C97" s="40"/>
      <c r="E97" s="131">
        <v>5</v>
      </c>
      <c r="F97" s="132" t="s">
        <v>12</v>
      </c>
      <c r="G97" s="131" t="s">
        <v>74</v>
      </c>
      <c r="H97" s="131" t="s">
        <v>49</v>
      </c>
      <c r="I97" s="135"/>
      <c r="J97" s="135"/>
      <c r="K97" s="135"/>
      <c r="L97" s="135"/>
      <c r="M97" s="135"/>
      <c r="N97" s="135">
        <f t="shared" si="5"/>
        <v>5000</v>
      </c>
      <c r="O97" s="135"/>
      <c r="P97" s="135">
        <v>5000</v>
      </c>
      <c r="Q97" s="135"/>
      <c r="R97" s="135">
        <v>5000</v>
      </c>
    </row>
    <row r="98" spans="1:18" s="7" customFormat="1" ht="12.75" hidden="1" customHeight="1" x14ac:dyDescent="0.2">
      <c r="A98" s="66" t="s">
        <v>165</v>
      </c>
      <c r="B98" s="40"/>
      <c r="C98" s="40"/>
      <c r="E98" s="131">
        <v>5</v>
      </c>
      <c r="F98" s="132" t="s">
        <v>12</v>
      </c>
      <c r="G98" s="131" t="s">
        <v>74</v>
      </c>
      <c r="H98" s="131" t="s">
        <v>15</v>
      </c>
      <c r="I98" s="135"/>
      <c r="J98" s="135"/>
      <c r="K98" s="135"/>
      <c r="L98" s="135"/>
      <c r="M98" s="135"/>
      <c r="N98" s="135">
        <f t="shared" si="5"/>
        <v>0</v>
      </c>
      <c r="O98" s="135"/>
      <c r="P98" s="135"/>
      <c r="Q98" s="135"/>
      <c r="R98" s="135"/>
    </row>
    <row r="99" spans="1:18" s="7" customFormat="1" ht="12.75" hidden="1" customHeight="1" x14ac:dyDescent="0.2">
      <c r="A99" s="66" t="s">
        <v>78</v>
      </c>
      <c r="B99" s="40"/>
      <c r="C99" s="40"/>
      <c r="E99" s="131">
        <v>5</v>
      </c>
      <c r="F99" s="132" t="s">
        <v>12</v>
      </c>
      <c r="G99" s="131" t="s">
        <v>79</v>
      </c>
      <c r="H99" s="131" t="s">
        <v>10</v>
      </c>
      <c r="I99" s="135"/>
      <c r="J99" s="135"/>
      <c r="K99" s="135"/>
      <c r="L99" s="135"/>
      <c r="M99" s="135"/>
      <c r="N99" s="135">
        <f t="shared" si="5"/>
        <v>0</v>
      </c>
      <c r="O99" s="135"/>
      <c r="P99" s="135"/>
      <c r="Q99" s="135"/>
      <c r="R99" s="135"/>
    </row>
    <row r="100" spans="1:18" s="7" customFormat="1" ht="12.75" hidden="1" customHeight="1" x14ac:dyDescent="0.2">
      <c r="A100" s="66" t="s">
        <v>80</v>
      </c>
      <c r="B100" s="40"/>
      <c r="C100" s="40"/>
      <c r="E100" s="131">
        <v>5</v>
      </c>
      <c r="F100" s="132" t="s">
        <v>12</v>
      </c>
      <c r="G100" s="131" t="s">
        <v>79</v>
      </c>
      <c r="H100" s="131" t="s">
        <v>15</v>
      </c>
      <c r="I100" s="135"/>
      <c r="J100" s="135"/>
      <c r="K100" s="135"/>
      <c r="L100" s="135"/>
      <c r="M100" s="135"/>
      <c r="N100" s="135">
        <f t="shared" si="5"/>
        <v>0</v>
      </c>
      <c r="O100" s="135"/>
      <c r="P100" s="135"/>
      <c r="Q100" s="135"/>
      <c r="R100" s="135"/>
    </row>
    <row r="101" spans="1:18" s="7" customFormat="1" ht="12.75" hidden="1" customHeight="1" x14ac:dyDescent="0.2">
      <c r="A101" s="66" t="s">
        <v>169</v>
      </c>
      <c r="B101" s="40"/>
      <c r="C101" s="40"/>
      <c r="E101" s="131">
        <v>5</v>
      </c>
      <c r="F101" s="132" t="s">
        <v>12</v>
      </c>
      <c r="G101" s="131" t="s">
        <v>79</v>
      </c>
      <c r="H101" s="132" t="s">
        <v>60</v>
      </c>
      <c r="I101" s="135"/>
      <c r="J101" s="135"/>
      <c r="K101" s="135"/>
      <c r="L101" s="135"/>
      <c r="M101" s="135"/>
      <c r="N101" s="135">
        <f t="shared" si="5"/>
        <v>0</v>
      </c>
      <c r="O101" s="135"/>
      <c r="P101" s="135"/>
      <c r="Q101" s="135"/>
      <c r="R101" s="135"/>
    </row>
    <row r="102" spans="1:18" s="7" customFormat="1" ht="12.75" hidden="1" customHeight="1" x14ac:dyDescent="0.2">
      <c r="A102" s="66" t="s">
        <v>170</v>
      </c>
      <c r="B102" s="40"/>
      <c r="C102" s="40"/>
      <c r="E102" s="131">
        <v>5</v>
      </c>
      <c r="F102" s="132" t="s">
        <v>12</v>
      </c>
      <c r="G102" s="131" t="s">
        <v>79</v>
      </c>
      <c r="H102" s="132" t="s">
        <v>19</v>
      </c>
      <c r="I102" s="135"/>
      <c r="J102" s="135"/>
      <c r="K102" s="135"/>
      <c r="L102" s="135"/>
      <c r="M102" s="135"/>
      <c r="N102" s="135">
        <f t="shared" si="5"/>
        <v>0</v>
      </c>
      <c r="O102" s="135"/>
      <c r="P102" s="135"/>
      <c r="Q102" s="135"/>
      <c r="R102" s="135"/>
    </row>
    <row r="103" spans="1:18" s="7" customFormat="1" ht="12.75" hidden="1" customHeight="1" x14ac:dyDescent="0.2">
      <c r="A103" s="66" t="s">
        <v>171</v>
      </c>
      <c r="B103" s="40"/>
      <c r="C103" s="40"/>
      <c r="E103" s="131">
        <v>5</v>
      </c>
      <c r="F103" s="132" t="s">
        <v>12</v>
      </c>
      <c r="G103" s="131" t="s">
        <v>79</v>
      </c>
      <c r="H103" s="132" t="s">
        <v>82</v>
      </c>
      <c r="I103" s="135"/>
      <c r="J103" s="135"/>
      <c r="K103" s="135"/>
      <c r="L103" s="135"/>
      <c r="M103" s="135"/>
      <c r="N103" s="135">
        <f t="shared" si="5"/>
        <v>0</v>
      </c>
      <c r="O103" s="135"/>
      <c r="P103" s="135"/>
      <c r="Q103" s="135"/>
      <c r="R103" s="135"/>
    </row>
    <row r="104" spans="1:18" s="7" customFormat="1" ht="12.75" hidden="1" customHeight="1" x14ac:dyDescent="0.2">
      <c r="A104" s="66" t="s">
        <v>81</v>
      </c>
      <c r="B104" s="40"/>
      <c r="C104" s="40"/>
      <c r="E104" s="131">
        <v>5</v>
      </c>
      <c r="F104" s="132" t="s">
        <v>12</v>
      </c>
      <c r="G104" s="131" t="s">
        <v>59</v>
      </c>
      <c r="H104" s="132" t="s">
        <v>82</v>
      </c>
      <c r="I104" s="135"/>
      <c r="J104" s="135"/>
      <c r="K104" s="135"/>
      <c r="L104" s="135"/>
      <c r="M104" s="135"/>
      <c r="N104" s="135">
        <f t="shared" si="5"/>
        <v>0</v>
      </c>
      <c r="O104" s="135"/>
      <c r="P104" s="135"/>
      <c r="Q104" s="135"/>
      <c r="R104" s="135"/>
    </row>
    <row r="105" spans="1:18" s="7" customFormat="1" ht="12.75" hidden="1" customHeight="1" x14ac:dyDescent="0.2">
      <c r="A105" s="66" t="s">
        <v>83</v>
      </c>
      <c r="B105" s="40"/>
      <c r="C105" s="40"/>
      <c r="E105" s="131">
        <v>5</v>
      </c>
      <c r="F105" s="132" t="s">
        <v>12</v>
      </c>
      <c r="G105" s="131" t="s">
        <v>84</v>
      </c>
      <c r="H105" s="132" t="s">
        <v>8</v>
      </c>
      <c r="I105" s="135"/>
      <c r="J105" s="135"/>
      <c r="K105" s="135"/>
      <c r="L105" s="135"/>
      <c r="M105" s="135"/>
      <c r="N105" s="135">
        <f t="shared" si="5"/>
        <v>0</v>
      </c>
      <c r="O105" s="135"/>
      <c r="P105" s="135"/>
      <c r="Q105" s="135"/>
      <c r="R105" s="135"/>
    </row>
    <row r="106" spans="1:18" s="7" customFormat="1" ht="12.75" hidden="1" customHeight="1" x14ac:dyDescent="0.2">
      <c r="A106" s="66" t="s">
        <v>85</v>
      </c>
      <c r="B106" s="40"/>
      <c r="C106" s="40"/>
      <c r="E106" s="131">
        <v>5</v>
      </c>
      <c r="F106" s="132" t="s">
        <v>12</v>
      </c>
      <c r="G106" s="131" t="s">
        <v>84</v>
      </c>
      <c r="H106" s="132" t="s">
        <v>10</v>
      </c>
      <c r="I106" s="135"/>
      <c r="J106" s="135"/>
      <c r="K106" s="135"/>
      <c r="L106" s="135"/>
      <c r="M106" s="135"/>
      <c r="N106" s="135">
        <f t="shared" si="5"/>
        <v>0</v>
      </c>
      <c r="O106" s="135"/>
      <c r="P106" s="135"/>
      <c r="Q106" s="135"/>
      <c r="R106" s="135"/>
    </row>
    <row r="107" spans="1:18" s="7" customFormat="1" ht="12.75" hidden="1" customHeight="1" x14ac:dyDescent="0.2">
      <c r="A107" s="66" t="s">
        <v>86</v>
      </c>
      <c r="B107" s="40"/>
      <c r="C107" s="40"/>
      <c r="E107" s="131">
        <v>5</v>
      </c>
      <c r="F107" s="132" t="s">
        <v>12</v>
      </c>
      <c r="G107" s="131" t="s">
        <v>84</v>
      </c>
      <c r="H107" s="132" t="s">
        <v>15</v>
      </c>
      <c r="I107" s="135"/>
      <c r="J107" s="135"/>
      <c r="K107" s="135"/>
      <c r="L107" s="135"/>
      <c r="M107" s="135"/>
      <c r="N107" s="135">
        <f t="shared" si="5"/>
        <v>0</v>
      </c>
      <c r="O107" s="135"/>
      <c r="P107" s="135"/>
      <c r="Q107" s="135"/>
      <c r="R107" s="135"/>
    </row>
    <row r="108" spans="1:18" s="7" customFormat="1" ht="12.75" customHeight="1" x14ac:dyDescent="0.2">
      <c r="A108" s="66" t="s">
        <v>172</v>
      </c>
      <c r="B108" s="40"/>
      <c r="C108" s="40"/>
      <c r="E108" s="131">
        <v>5</v>
      </c>
      <c r="F108" s="132" t="s">
        <v>12</v>
      </c>
      <c r="G108" s="131" t="s">
        <v>174</v>
      </c>
      <c r="H108" s="132" t="s">
        <v>8</v>
      </c>
      <c r="I108" s="135"/>
      <c r="J108" s="135">
        <v>5361644.76</v>
      </c>
      <c r="K108" s="135"/>
      <c r="L108" s="135">
        <v>1344315.43</v>
      </c>
      <c r="M108" s="135"/>
      <c r="N108" s="135">
        <f t="shared" si="5"/>
        <v>2455684.5700000003</v>
      </c>
      <c r="O108" s="135"/>
      <c r="P108" s="135">
        <v>3800000</v>
      </c>
      <c r="Q108" s="135"/>
      <c r="R108" s="135">
        <v>6000000</v>
      </c>
    </row>
    <row r="109" spans="1:18" s="7" customFormat="1" ht="12.75" customHeight="1" x14ac:dyDescent="0.2">
      <c r="A109" s="66" t="s">
        <v>173</v>
      </c>
      <c r="B109" s="40"/>
      <c r="C109" s="40"/>
      <c r="E109" s="131">
        <v>5</v>
      </c>
      <c r="F109" s="132" t="s">
        <v>12</v>
      </c>
      <c r="G109" s="131" t="s">
        <v>174</v>
      </c>
      <c r="H109" s="132" t="s">
        <v>10</v>
      </c>
      <c r="I109" s="135"/>
      <c r="J109" s="135">
        <v>224426.25</v>
      </c>
      <c r="K109" s="135"/>
      <c r="L109" s="135">
        <v>93885</v>
      </c>
      <c r="M109" s="135"/>
      <c r="N109" s="135">
        <f t="shared" si="5"/>
        <v>156115</v>
      </c>
      <c r="O109" s="135"/>
      <c r="P109" s="135">
        <v>250000</v>
      </c>
      <c r="Q109" s="135"/>
      <c r="R109" s="135">
        <v>250000</v>
      </c>
    </row>
    <row r="110" spans="1:18" s="7" customFormat="1" ht="12.75" customHeight="1" x14ac:dyDescent="0.2">
      <c r="A110" s="66" t="s">
        <v>87</v>
      </c>
      <c r="B110" s="40"/>
      <c r="C110" s="40"/>
      <c r="E110" s="131">
        <v>5</v>
      </c>
      <c r="F110" s="132" t="s">
        <v>12</v>
      </c>
      <c r="G110" s="131" t="s">
        <v>174</v>
      </c>
      <c r="H110" s="132" t="s">
        <v>15</v>
      </c>
      <c r="I110" s="135"/>
      <c r="J110" s="135"/>
      <c r="K110" s="135"/>
      <c r="L110" s="135"/>
      <c r="M110" s="135"/>
      <c r="N110" s="135">
        <f t="shared" si="5"/>
        <v>5000</v>
      </c>
      <c r="O110" s="135"/>
      <c r="P110" s="135">
        <v>5000</v>
      </c>
      <c r="Q110" s="135"/>
      <c r="R110" s="135">
        <v>5000</v>
      </c>
    </row>
    <row r="111" spans="1:18" s="7" customFormat="1" ht="12.75" customHeight="1" x14ac:dyDescent="0.2">
      <c r="A111" s="66" t="s">
        <v>61</v>
      </c>
      <c r="B111" s="40"/>
      <c r="C111" s="40"/>
      <c r="E111" s="131">
        <v>5</v>
      </c>
      <c r="F111" s="132" t="s">
        <v>12</v>
      </c>
      <c r="G111" s="131" t="s">
        <v>59</v>
      </c>
      <c r="H111" s="131" t="s">
        <v>8</v>
      </c>
      <c r="I111" s="135"/>
      <c r="J111" s="135">
        <v>793148.16</v>
      </c>
      <c r="K111" s="135"/>
      <c r="L111" s="135">
        <v>152409.60000000001</v>
      </c>
      <c r="M111" s="135"/>
      <c r="N111" s="135">
        <f t="shared" si="5"/>
        <v>1347590.4</v>
      </c>
      <c r="O111" s="135"/>
      <c r="P111" s="135">
        <v>1500000</v>
      </c>
      <c r="Q111" s="135"/>
      <c r="R111" s="135">
        <v>1500000</v>
      </c>
    </row>
    <row r="112" spans="1:18" s="7" customFormat="1" ht="12.75" customHeight="1" x14ac:dyDescent="0.2">
      <c r="A112" s="66" t="s">
        <v>303</v>
      </c>
      <c r="B112" s="40"/>
      <c r="C112" s="40"/>
      <c r="E112" s="131">
        <v>5</v>
      </c>
      <c r="F112" s="132" t="s">
        <v>12</v>
      </c>
      <c r="G112" s="133">
        <v>99</v>
      </c>
      <c r="H112" s="134">
        <v>990</v>
      </c>
      <c r="I112" s="135"/>
      <c r="J112" s="135">
        <v>661007.23</v>
      </c>
      <c r="K112" s="135"/>
      <c r="L112" s="135">
        <v>169340.54</v>
      </c>
      <c r="M112" s="135"/>
      <c r="N112" s="135">
        <f t="shared" si="5"/>
        <v>830659.46</v>
      </c>
      <c r="O112" s="135"/>
      <c r="P112" s="135">
        <v>1000000</v>
      </c>
      <c r="Q112" s="135"/>
      <c r="R112" s="135">
        <v>1000000</v>
      </c>
    </row>
    <row r="113" spans="1:18" s="7" customFormat="1" ht="18.95" customHeight="1" x14ac:dyDescent="0.2">
      <c r="A113" s="150" t="s">
        <v>191</v>
      </c>
      <c r="B113" s="150"/>
      <c r="C113" s="150"/>
      <c r="J113" s="22">
        <f>SUM(J45:J112)</f>
        <v>8520606.3699999992</v>
      </c>
      <c r="K113" s="18"/>
      <c r="L113" s="22">
        <f>SUM(L45:L112)</f>
        <v>2608998.67</v>
      </c>
      <c r="N113" s="22">
        <f>SUM(N45:N112)</f>
        <v>5691001.3300000001</v>
      </c>
      <c r="P113" s="22">
        <f>SUM(P45:P112)</f>
        <v>8300000</v>
      </c>
      <c r="R113" s="22">
        <f>SUM(R45:R112)</f>
        <v>10600000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.75" customHeight="1" x14ac:dyDescent="0.2">
      <c r="A115" s="68" t="s">
        <v>190</v>
      </c>
      <c r="B115" s="20"/>
      <c r="C115" s="20"/>
      <c r="J115" s="18"/>
      <c r="K115" s="18"/>
    </row>
    <row r="116" spans="1:18" s="7" customFormat="1" ht="15" customHeight="1" x14ac:dyDescent="0.2">
      <c r="A116" s="71" t="s">
        <v>91</v>
      </c>
      <c r="B116" s="20"/>
      <c r="C116" s="20"/>
      <c r="J116" s="18"/>
      <c r="K116" s="18"/>
    </row>
    <row r="117" spans="1:18" s="7" customFormat="1" ht="15" customHeight="1" x14ac:dyDescent="0.2">
      <c r="A117" s="136" t="s">
        <v>96</v>
      </c>
      <c r="B117" s="137"/>
      <c r="C117" s="137"/>
      <c r="D117" s="137"/>
      <c r="E117" s="140" t="s">
        <v>344</v>
      </c>
      <c r="F117" s="132" t="s">
        <v>93</v>
      </c>
      <c r="G117" s="131" t="s">
        <v>54</v>
      </c>
      <c r="H117" s="131" t="s">
        <v>10</v>
      </c>
      <c r="I117" s="138"/>
      <c r="J117" s="138"/>
      <c r="K117" s="138"/>
      <c r="L117" s="138"/>
      <c r="M117" s="138"/>
      <c r="N117" s="139">
        <f>P117-L117</f>
        <v>38000</v>
      </c>
      <c r="O117" s="139"/>
      <c r="P117" s="139">
        <v>38000</v>
      </c>
      <c r="Q117" s="139"/>
      <c r="R117" s="139">
        <v>85000</v>
      </c>
    </row>
    <row r="118" spans="1:18" s="7" customFormat="1" ht="18.75" customHeight="1" x14ac:dyDescent="0.2">
      <c r="A118" s="142" t="s">
        <v>108</v>
      </c>
      <c r="B118" s="26"/>
      <c r="C118" s="26"/>
      <c r="D118" s="27"/>
      <c r="E118" s="27"/>
      <c r="F118" s="27"/>
      <c r="G118" s="27"/>
      <c r="H118" s="27"/>
      <c r="I118" s="27"/>
      <c r="J118" s="21">
        <f>SUM(J117)</f>
        <v>0</v>
      </c>
      <c r="K118" s="23"/>
      <c r="L118" s="21">
        <f t="shared" ref="L118:R118" si="6">SUM(L117)</f>
        <v>0</v>
      </c>
      <c r="M118" s="23"/>
      <c r="N118" s="21">
        <f t="shared" si="6"/>
        <v>38000</v>
      </c>
      <c r="O118" s="23"/>
      <c r="P118" s="21">
        <f t="shared" si="6"/>
        <v>38000</v>
      </c>
      <c r="Q118" s="23"/>
      <c r="R118" s="21">
        <f t="shared" si="6"/>
        <v>85000</v>
      </c>
    </row>
    <row r="119" spans="1:18" s="7" customFormat="1" ht="6" customHeight="1" x14ac:dyDescent="0.2">
      <c r="A119" s="20"/>
      <c r="B119" s="20"/>
      <c r="C119" s="20"/>
      <c r="J119" s="18"/>
      <c r="K119" s="18"/>
    </row>
    <row r="120" spans="1:18" s="7" customFormat="1" ht="12.75" customHeight="1" x14ac:dyDescent="0.2">
      <c r="A120" s="69" t="s">
        <v>189</v>
      </c>
    </row>
    <row r="121" spans="1:18" s="7" customFormat="1" ht="12.75" customHeight="1" x14ac:dyDescent="0.2">
      <c r="A121" s="66" t="s">
        <v>109</v>
      </c>
      <c r="E121" s="14">
        <v>5</v>
      </c>
      <c r="F121" s="15" t="s">
        <v>29</v>
      </c>
      <c r="G121" s="14" t="s">
        <v>7</v>
      </c>
      <c r="H121" s="14" t="s">
        <v>17</v>
      </c>
      <c r="J121" s="7">
        <v>58410</v>
      </c>
      <c r="L121" s="7">
        <v>37485</v>
      </c>
      <c r="N121" s="7">
        <f>P121-L121</f>
        <v>2515</v>
      </c>
      <c r="P121" s="7">
        <v>40000</v>
      </c>
      <c r="R121" s="7">
        <v>200000</v>
      </c>
    </row>
    <row r="122" spans="1:18" s="7" customFormat="1" ht="12" hidden="1" customHeight="1" x14ac:dyDescent="0.2">
      <c r="A122" s="66" t="s">
        <v>180</v>
      </c>
      <c r="E122" s="14">
        <v>5</v>
      </c>
      <c r="F122" s="15" t="s">
        <v>29</v>
      </c>
      <c r="G122" s="14" t="s">
        <v>7</v>
      </c>
      <c r="H122" s="14" t="s">
        <v>64</v>
      </c>
      <c r="N122" s="7">
        <f>P122-L122</f>
        <v>0</v>
      </c>
    </row>
    <row r="123" spans="1:18" s="7" customFormat="1" ht="12.75" customHeight="1" x14ac:dyDescent="0.2">
      <c r="A123" s="66" t="s">
        <v>181</v>
      </c>
      <c r="E123" s="14">
        <v>5</v>
      </c>
      <c r="F123" s="15" t="s">
        <v>29</v>
      </c>
      <c r="G123" s="14" t="s">
        <v>7</v>
      </c>
      <c r="H123" s="16" t="s">
        <v>49</v>
      </c>
      <c r="J123" s="7">
        <v>2607864</v>
      </c>
      <c r="L123" s="7">
        <v>430491.76</v>
      </c>
      <c r="N123" s="7">
        <f>P123-L123</f>
        <v>1579508.24</v>
      </c>
      <c r="P123" s="7">
        <v>2010000</v>
      </c>
      <c r="R123" s="7">
        <v>3000000</v>
      </c>
    </row>
    <row r="124" spans="1:18" s="7" customFormat="1" ht="12" hidden="1" customHeight="1" x14ac:dyDescent="0.2">
      <c r="A124" s="66" t="s">
        <v>181</v>
      </c>
      <c r="E124" s="14">
        <v>5</v>
      </c>
      <c r="F124" s="15" t="s">
        <v>29</v>
      </c>
      <c r="G124" s="14" t="s">
        <v>7</v>
      </c>
      <c r="H124" s="16" t="s">
        <v>49</v>
      </c>
    </row>
    <row r="125" spans="1:18" s="7" customFormat="1" ht="12" hidden="1" customHeight="1" x14ac:dyDescent="0.2">
      <c r="A125" s="66" t="s">
        <v>182</v>
      </c>
      <c r="E125" s="14">
        <v>5</v>
      </c>
      <c r="F125" s="15" t="s">
        <v>29</v>
      </c>
      <c r="G125" s="14" t="s">
        <v>7</v>
      </c>
      <c r="H125" s="14" t="s">
        <v>10</v>
      </c>
    </row>
    <row r="126" spans="1:18" s="7" customFormat="1" ht="12" hidden="1" customHeight="1" x14ac:dyDescent="0.2">
      <c r="A126" s="66" t="s">
        <v>181</v>
      </c>
      <c r="E126" s="14">
        <v>5</v>
      </c>
      <c r="F126" s="15" t="s">
        <v>29</v>
      </c>
      <c r="G126" s="14" t="s">
        <v>7</v>
      </c>
      <c r="H126" s="16" t="s">
        <v>49</v>
      </c>
    </row>
    <row r="127" spans="1:18" s="7" customFormat="1" ht="12" hidden="1" customHeight="1" x14ac:dyDescent="0.2">
      <c r="A127" s="66" t="s">
        <v>183</v>
      </c>
      <c r="E127" s="14">
        <v>5</v>
      </c>
      <c r="F127" s="15" t="s">
        <v>29</v>
      </c>
      <c r="G127" s="14" t="s">
        <v>7</v>
      </c>
      <c r="H127" s="14" t="s">
        <v>8</v>
      </c>
    </row>
    <row r="128" spans="1:18" s="7" customFormat="1" ht="12" hidden="1" customHeight="1" x14ac:dyDescent="0.2">
      <c r="A128" s="66" t="s">
        <v>184</v>
      </c>
      <c r="E128" s="14">
        <v>5</v>
      </c>
      <c r="F128" s="15" t="s">
        <v>29</v>
      </c>
      <c r="G128" s="14" t="s">
        <v>7</v>
      </c>
      <c r="H128" s="14" t="s">
        <v>15</v>
      </c>
    </row>
    <row r="129" spans="1:18" s="7" customFormat="1" ht="18.75" customHeight="1" x14ac:dyDescent="0.2">
      <c r="A129" s="142" t="s">
        <v>185</v>
      </c>
      <c r="J129" s="22">
        <f>SUM(J121:J128)</f>
        <v>2666274</v>
      </c>
      <c r="K129" s="18"/>
      <c r="L129" s="22">
        <f>SUM(L121:L128)</f>
        <v>467976.76</v>
      </c>
      <c r="M129" s="18"/>
      <c r="N129" s="22">
        <f>SUM(N121:N128)</f>
        <v>1582023.24</v>
      </c>
      <c r="O129" s="18"/>
      <c r="P129" s="22">
        <f>SUM(P121:P128)</f>
        <v>2050000</v>
      </c>
      <c r="Q129" s="18"/>
      <c r="R129" s="91">
        <f>SUM(R121:R123)</f>
        <v>3200000</v>
      </c>
    </row>
    <row r="130" spans="1:18" s="7" customFormat="1" ht="12.75" hidden="1" customHeight="1" x14ac:dyDescent="0.2">
      <c r="A130" s="11" t="s">
        <v>89</v>
      </c>
      <c r="B130" s="24"/>
      <c r="C130" s="24"/>
    </row>
    <row r="131" spans="1:18" s="7" customFormat="1" ht="12.75" hidden="1" customHeight="1" x14ac:dyDescent="0.2">
      <c r="A131" s="70" t="s">
        <v>90</v>
      </c>
      <c r="B131" s="9"/>
      <c r="C131" s="9"/>
      <c r="E131" s="14">
        <v>1</v>
      </c>
      <c r="F131" s="15" t="s">
        <v>12</v>
      </c>
      <c r="G131" s="14" t="s">
        <v>54</v>
      </c>
      <c r="H131" s="16" t="s">
        <v>10</v>
      </c>
    </row>
    <row r="132" spans="1:18" s="7" customFormat="1" ht="12.75" hidden="1" customHeight="1" x14ac:dyDescent="0.2">
      <c r="A132" s="66" t="s">
        <v>92</v>
      </c>
      <c r="B132" s="40"/>
      <c r="C132" s="40"/>
      <c r="E132" s="14">
        <v>1</v>
      </c>
      <c r="F132" s="15" t="s">
        <v>93</v>
      </c>
      <c r="G132" s="14" t="s">
        <v>7</v>
      </c>
      <c r="H132" s="14" t="s">
        <v>8</v>
      </c>
    </row>
    <row r="133" spans="1:18" s="7" customFormat="1" ht="12.75" hidden="1" customHeight="1" x14ac:dyDescent="0.2">
      <c r="A133" s="66" t="s">
        <v>94</v>
      </c>
      <c r="B133" s="40"/>
      <c r="C133" s="40"/>
      <c r="E133" s="14">
        <v>1</v>
      </c>
      <c r="F133" s="15" t="s">
        <v>93</v>
      </c>
      <c r="G133" s="14" t="s">
        <v>34</v>
      </c>
      <c r="H133" s="14" t="s">
        <v>8</v>
      </c>
    </row>
    <row r="134" spans="1:18" s="7" customFormat="1" ht="12.75" hidden="1" customHeight="1" x14ac:dyDescent="0.2">
      <c r="A134" s="66" t="s">
        <v>95</v>
      </c>
      <c r="B134" s="42"/>
      <c r="C134" s="42"/>
      <c r="E134" s="14">
        <v>1</v>
      </c>
      <c r="F134" s="15" t="s">
        <v>93</v>
      </c>
      <c r="G134" s="14" t="s">
        <v>34</v>
      </c>
      <c r="H134" s="14" t="s">
        <v>49</v>
      </c>
    </row>
    <row r="135" spans="1:18" s="7" customFormat="1" ht="12.75" hidden="1" customHeight="1" x14ac:dyDescent="0.2">
      <c r="A135" s="66" t="s">
        <v>98</v>
      </c>
      <c r="B135" s="42"/>
      <c r="C135" s="42"/>
      <c r="E135" s="14">
        <v>1</v>
      </c>
      <c r="F135" s="15" t="s">
        <v>93</v>
      </c>
      <c r="G135" s="14" t="s">
        <v>54</v>
      </c>
      <c r="H135" s="14" t="s">
        <v>15</v>
      </c>
      <c r="N135" s="7">
        <f t="shared" ref="N135:N147" si="7">P135-L135</f>
        <v>0</v>
      </c>
    </row>
    <row r="136" spans="1:18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  <c r="N136" s="7">
        <f t="shared" si="7"/>
        <v>0</v>
      </c>
    </row>
    <row r="137" spans="1:18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  <c r="N137" s="7">
        <f t="shared" si="7"/>
        <v>0</v>
      </c>
    </row>
    <row r="138" spans="1:18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  <c r="N138" s="7">
        <f t="shared" si="7"/>
        <v>0</v>
      </c>
    </row>
    <row r="139" spans="1:18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  <c r="N139" s="7">
        <f t="shared" si="7"/>
        <v>0</v>
      </c>
    </row>
    <row r="140" spans="1:18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  <c r="N140" s="7">
        <f t="shared" si="7"/>
        <v>0</v>
      </c>
    </row>
    <row r="141" spans="1:18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  <c r="N141" s="7">
        <f t="shared" si="7"/>
        <v>0</v>
      </c>
    </row>
    <row r="142" spans="1:18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  <c r="N142" s="7">
        <f t="shared" si="7"/>
        <v>0</v>
      </c>
    </row>
    <row r="143" spans="1:18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  <c r="N143" s="7">
        <f t="shared" si="7"/>
        <v>0</v>
      </c>
    </row>
    <row r="144" spans="1:18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  <c r="N144" s="7">
        <f t="shared" si="7"/>
        <v>0</v>
      </c>
    </row>
    <row r="145" spans="1:21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  <c r="N145" s="7">
        <f t="shared" si="7"/>
        <v>0</v>
      </c>
    </row>
    <row r="146" spans="1:21" s="7" customFormat="1" ht="12.75" hidden="1" customHeight="1" x14ac:dyDescent="0.2">
      <c r="A146" s="66" t="s">
        <v>97</v>
      </c>
      <c r="B146" s="40"/>
      <c r="C146" s="40"/>
      <c r="E146" s="14">
        <v>1</v>
      </c>
      <c r="F146" s="15" t="s">
        <v>93</v>
      </c>
      <c r="G146" s="14" t="s">
        <v>93</v>
      </c>
      <c r="H146" s="14" t="s">
        <v>8</v>
      </c>
      <c r="N146" s="7">
        <f t="shared" ref="N146" si="8">P146-L146</f>
        <v>0</v>
      </c>
    </row>
    <row r="147" spans="1:21" s="7" customFormat="1" ht="12.75" hidden="1" customHeight="1" x14ac:dyDescent="0.2">
      <c r="A147" s="66" t="s">
        <v>107</v>
      </c>
      <c r="B147" s="40"/>
      <c r="C147" s="40"/>
      <c r="D147" s="15"/>
      <c r="E147" s="14">
        <v>1</v>
      </c>
      <c r="F147" s="15" t="s">
        <v>93</v>
      </c>
      <c r="G147" s="14" t="s">
        <v>59</v>
      </c>
      <c r="H147" s="16" t="s">
        <v>49</v>
      </c>
      <c r="N147" s="7">
        <f t="shared" si="7"/>
        <v>0</v>
      </c>
    </row>
    <row r="148" spans="1:21" s="7" customFormat="1" ht="12.75" hidden="1" customHeight="1" x14ac:dyDescent="0.2">
      <c r="A148" s="66" t="s">
        <v>178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8</v>
      </c>
    </row>
    <row r="149" spans="1:21" s="7" customFormat="1" ht="12.75" hidden="1" customHeight="1" x14ac:dyDescent="0.2">
      <c r="A149" s="66" t="s">
        <v>179</v>
      </c>
      <c r="B149" s="40"/>
      <c r="C149" s="40"/>
      <c r="D149" s="15"/>
      <c r="E149" s="14">
        <v>1</v>
      </c>
      <c r="F149" s="15" t="s">
        <v>93</v>
      </c>
      <c r="G149" s="14" t="s">
        <v>29</v>
      </c>
      <c r="H149" s="14" t="s">
        <v>45</v>
      </c>
    </row>
    <row r="150" spans="1:21" s="7" customFormat="1" ht="6" customHeight="1" x14ac:dyDescent="0.2"/>
    <row r="151" spans="1:21" s="7" customFormat="1" ht="16.5" customHeight="1" thickBot="1" x14ac:dyDescent="0.25">
      <c r="A151" s="28" t="s">
        <v>110</v>
      </c>
      <c r="B151" s="28"/>
      <c r="C151" s="28"/>
      <c r="J151" s="29">
        <f>J42+J113+J129+J118</f>
        <v>37688514.859999999</v>
      </c>
      <c r="K151" s="23"/>
      <c r="L151" s="29">
        <f>L42+L113+L129+L118</f>
        <v>16023963.42</v>
      </c>
      <c r="N151" s="29">
        <f>N42+N113+N129+N118</f>
        <v>25678629.84</v>
      </c>
      <c r="P151" s="29">
        <f>P42+P113+P129+P118</f>
        <v>41702593.260000005</v>
      </c>
      <c r="R151" s="29">
        <f>R42+R113+R129+R118</f>
        <v>47245375.410000004</v>
      </c>
      <c r="T151" s="7">
        <v>38132671.280000001</v>
      </c>
      <c r="U151" s="7">
        <f>R151-T151</f>
        <v>9112704.1300000027</v>
      </c>
    </row>
    <row r="152" spans="1:21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21" s="7" customFormat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21" x14ac:dyDescent="0.2">
      <c r="A154" s="159" t="s">
        <v>133</v>
      </c>
      <c r="B154" s="159"/>
      <c r="C154" s="159"/>
      <c r="D154" s="33"/>
      <c r="E154" s="32"/>
      <c r="G154" s="31"/>
      <c r="I154" s="31"/>
      <c r="J154" s="159" t="s">
        <v>134</v>
      </c>
      <c r="K154" s="159"/>
      <c r="L154" s="159"/>
      <c r="M154" s="47"/>
      <c r="N154" s="49"/>
      <c r="O154" s="49"/>
      <c r="P154" s="147" t="s">
        <v>135</v>
      </c>
      <c r="Q154" s="147"/>
      <c r="R154" s="147"/>
    </row>
    <row r="155" spans="1:21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21" x14ac:dyDescent="0.2">
      <c r="A156" s="50"/>
      <c r="D156" s="33"/>
      <c r="E156" s="51"/>
      <c r="G156" s="31"/>
      <c r="I156" s="31"/>
      <c r="J156" s="113"/>
      <c r="M156" s="113"/>
      <c r="N156" s="36"/>
      <c r="O156" s="36"/>
      <c r="P156" s="51"/>
    </row>
    <row r="157" spans="1:21" x14ac:dyDescent="0.2">
      <c r="A157" s="52"/>
      <c r="D157" s="31"/>
      <c r="E157" s="53"/>
      <c r="G157" s="31"/>
      <c r="I157" s="31"/>
      <c r="J157" s="31"/>
      <c r="M157" s="31"/>
      <c r="P157" s="53"/>
    </row>
    <row r="158" spans="1:21" x14ac:dyDescent="0.2">
      <c r="A158" s="160" t="s">
        <v>216</v>
      </c>
      <c r="B158" s="160"/>
      <c r="C158" s="160"/>
      <c r="D158" s="55"/>
      <c r="E158" s="56"/>
      <c r="G158" s="31"/>
      <c r="I158" s="31"/>
      <c r="J158" s="160" t="s">
        <v>325</v>
      </c>
      <c r="K158" s="160"/>
      <c r="L158" s="160"/>
      <c r="M158" s="57"/>
      <c r="N158" s="59"/>
      <c r="O158" s="59"/>
      <c r="P158" s="148" t="s">
        <v>137</v>
      </c>
      <c r="Q158" s="148"/>
      <c r="R158" s="148"/>
    </row>
    <row r="159" spans="1:21" x14ac:dyDescent="0.2">
      <c r="A159" s="159" t="s">
        <v>333</v>
      </c>
      <c r="B159" s="159"/>
      <c r="C159" s="159"/>
      <c r="D159" s="31"/>
      <c r="E159" s="32"/>
      <c r="G159" s="31"/>
      <c r="I159" s="31"/>
      <c r="J159" s="159" t="s">
        <v>313</v>
      </c>
      <c r="K159" s="159"/>
      <c r="L159" s="159"/>
      <c r="M159" s="33"/>
      <c r="N159" s="35"/>
      <c r="O159" s="35"/>
      <c r="P159" s="149" t="s">
        <v>139</v>
      </c>
      <c r="Q159" s="149"/>
      <c r="R159" s="149"/>
    </row>
  </sheetData>
  <customSheetViews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J20" sqref="J20"/>
      <pageMargins left="0.75" right="0.5" top="0.8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35" activePane="bottomRight" state="frozen"/>
      <selection pane="bottomRight" activeCell="R134" sqref="R134"/>
      <pageMargins left="0.75" right="0.5" top="0.8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4:R154"/>
    <mergeCell ref="P158:R158"/>
    <mergeCell ref="P159:R159"/>
    <mergeCell ref="A154:C154"/>
    <mergeCell ref="A158:C158"/>
    <mergeCell ref="A159:C159"/>
    <mergeCell ref="J154:L154"/>
    <mergeCell ref="J158:L158"/>
    <mergeCell ref="J159:L159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61"/>
  <sheetViews>
    <sheetView view="pageBreakPreview" zoomScaleSheetLayoutView="100" workbookViewId="0">
      <pane xSplit="1" ySplit="14" topLeftCell="B156" activePane="bottomRight" state="frozen"/>
      <selection pane="topRight" activeCell="B1" sqref="B1"/>
      <selection pane="bottomLeft" activeCell="A15" sqref="A15"/>
      <selection pane="bottomRight" activeCell="D5" sqref="D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219</v>
      </c>
      <c r="H4" s="3"/>
      <c r="I4" s="3"/>
      <c r="R4" s="78">
        <v>1101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220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13917455.949999999</v>
      </c>
      <c r="K16" s="13"/>
      <c r="L16" s="7">
        <v>6401143.2999999998</v>
      </c>
      <c r="N16" s="7">
        <f t="shared" ref="N16:N21" si="0">P16-L16</f>
        <v>10905745.699999999</v>
      </c>
      <c r="P16" s="7">
        <v>17306889</v>
      </c>
      <c r="R16" s="7">
        <v>17611352.219999999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1042845.33</v>
      </c>
      <c r="K18" s="13"/>
      <c r="L18" s="7">
        <v>476473.68</v>
      </c>
      <c r="N18" s="7">
        <f t="shared" si="0"/>
        <v>723526.32000000007</v>
      </c>
      <c r="P18" s="7">
        <v>1200000</v>
      </c>
      <c r="R18" s="7">
        <v>1200000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141000</v>
      </c>
      <c r="K19" s="13"/>
      <c r="L19" s="7">
        <v>96000</v>
      </c>
      <c r="N19" s="7">
        <f t="shared" si="0"/>
        <v>96000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98500</v>
      </c>
      <c r="K20" s="13"/>
      <c r="L20" s="7">
        <v>96000</v>
      </c>
      <c r="N20" s="7">
        <f t="shared" si="0"/>
        <v>19500</v>
      </c>
      <c r="P20" s="7">
        <v>115500</v>
      </c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225000</v>
      </c>
      <c r="K21" s="13"/>
      <c r="L21" s="7">
        <v>258000</v>
      </c>
      <c r="N21" s="7">
        <f t="shared" si="0"/>
        <v>42000</v>
      </c>
      <c r="P21" s="7">
        <v>300000</v>
      </c>
      <c r="R21" s="7">
        <v>300000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1193024.1000000001</v>
      </c>
      <c r="N30" s="7">
        <f>P30-L30</f>
        <v>1468657</v>
      </c>
      <c r="P30" s="7">
        <v>1468657</v>
      </c>
      <c r="R30" s="7">
        <v>1469951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222000</v>
      </c>
      <c r="N31" s="7">
        <f t="shared" si="1"/>
        <v>250000</v>
      </c>
      <c r="P31" s="7">
        <v>250000</v>
      </c>
      <c r="R31" s="7">
        <v>250000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1186030</v>
      </c>
      <c r="K32" s="13"/>
      <c r="L32" s="7">
        <v>1167387</v>
      </c>
      <c r="N32" s="7">
        <f>P32-L32</f>
        <v>301270</v>
      </c>
      <c r="P32" s="7">
        <v>1468657</v>
      </c>
      <c r="R32" s="7">
        <v>1469951</v>
      </c>
    </row>
    <row r="33" spans="1:18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1670197.84</v>
      </c>
      <c r="L33" s="7">
        <v>704677.47</v>
      </c>
      <c r="N33" s="7">
        <f t="shared" si="1"/>
        <v>1372149.21</v>
      </c>
      <c r="P33" s="7">
        <v>2076826.68</v>
      </c>
      <c r="R33" s="7">
        <v>2116729.44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52200</v>
      </c>
      <c r="L34" s="7">
        <v>22000</v>
      </c>
      <c r="N34" s="7">
        <f t="shared" si="1"/>
        <v>38000</v>
      </c>
      <c r="P34" s="7">
        <v>60000</v>
      </c>
      <c r="R34" s="7">
        <v>60000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151450</v>
      </c>
      <c r="L35" s="7">
        <v>73242.929999999993</v>
      </c>
      <c r="N35" s="7">
        <f t="shared" si="1"/>
        <v>136262.36000000002</v>
      </c>
      <c r="P35" s="7">
        <v>209505.29</v>
      </c>
      <c r="R35" s="7">
        <v>209718.8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52206.02</v>
      </c>
      <c r="L36" s="7">
        <v>22000</v>
      </c>
      <c r="N36" s="7">
        <f t="shared" si="1"/>
        <v>38000</v>
      </c>
      <c r="P36" s="7">
        <v>60000</v>
      </c>
      <c r="R36" s="7">
        <v>60000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L38" s="7">
        <v>1185111.1299999999</v>
      </c>
      <c r="P38" s="7">
        <v>3527085.68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80964.820000000007</v>
      </c>
      <c r="P39" s="7">
        <v>1210880.22</v>
      </c>
      <c r="R39" s="7">
        <v>680811.6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690876.63</v>
      </c>
      <c r="N40" s="7">
        <f>P40-L40</f>
        <v>250000</v>
      </c>
      <c r="P40" s="7">
        <v>250000</v>
      </c>
      <c r="R40" s="7">
        <v>250000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20723750.689999998</v>
      </c>
      <c r="K42" s="18"/>
      <c r="L42" s="22">
        <f>SUM(L16:L41)</f>
        <v>10502035.510000002</v>
      </c>
      <c r="N42" s="22">
        <f>SUM(N16:N41)</f>
        <v>15641110.59</v>
      </c>
      <c r="P42" s="22">
        <f>SUM(P16:P41)</f>
        <v>29696000.869999997</v>
      </c>
      <c r="R42" s="22">
        <f>SUM(R16:R41)</f>
        <v>26062514.060000002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142820</v>
      </c>
      <c r="L45" s="7">
        <v>19150</v>
      </c>
      <c r="N45" s="7">
        <f t="shared" ref="N45:N76" si="2">P45-L45</f>
        <v>182450</v>
      </c>
      <c r="P45" s="7">
        <v>201600</v>
      </c>
      <c r="R45" s="7">
        <v>151200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22220</v>
      </c>
      <c r="L47" s="7">
        <v>20567</v>
      </c>
      <c r="N47" s="7">
        <f t="shared" si="2"/>
        <v>39433</v>
      </c>
      <c r="P47" s="7">
        <v>60000</v>
      </c>
      <c r="R47" s="7">
        <v>50000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  <c r="J49" s="7">
        <v>2731190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2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2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2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2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2"/>
        <v>0</v>
      </c>
    </row>
    <row r="56" spans="1:18" s="7" customFormat="1" ht="12.75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>
        <v>49820.69</v>
      </c>
      <c r="K56" s="19"/>
      <c r="N56" s="7">
        <f t="shared" si="2"/>
        <v>120000</v>
      </c>
      <c r="P56" s="7">
        <v>120000</v>
      </c>
      <c r="R56" s="7">
        <v>60000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2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2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2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2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2"/>
        <v>0</v>
      </c>
    </row>
    <row r="62" spans="1:18" s="7" customFormat="1" ht="12.75" hidden="1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8" s="7" customFormat="1" ht="12.75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J66" s="7">
        <v>2671985</v>
      </c>
      <c r="N66" s="7">
        <f t="shared" si="2"/>
        <v>15000</v>
      </c>
      <c r="P66" s="7">
        <v>15000</v>
      </c>
      <c r="R66" s="7">
        <v>30000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0</v>
      </c>
    </row>
    <row r="72" spans="1:18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N72" s="7">
        <f t="shared" si="2"/>
        <v>0</v>
      </c>
    </row>
    <row r="73" spans="1:18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2"/>
        <v>0</v>
      </c>
    </row>
    <row r="76" spans="1:18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8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3" si="3">P77-L77</f>
        <v>0</v>
      </c>
    </row>
    <row r="78" spans="1:18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8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8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8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8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8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8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8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8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8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8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8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8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8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8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8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8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8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N95" s="7">
        <f t="shared" si="3"/>
        <v>60000</v>
      </c>
      <c r="P95" s="7">
        <v>60000</v>
      </c>
      <c r="R95" s="7">
        <v>50000</v>
      </c>
    </row>
    <row r="96" spans="1:18" s="7" customFormat="1" ht="12.75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10000</v>
      </c>
      <c r="P96" s="7">
        <v>10000</v>
      </c>
      <c r="R96" s="7">
        <v>10000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62</v>
      </c>
      <c r="B112" s="40"/>
      <c r="C112" s="40"/>
      <c r="E112" s="14">
        <v>5</v>
      </c>
      <c r="F112" s="15" t="s">
        <v>12</v>
      </c>
      <c r="G112" s="14" t="s">
        <v>59</v>
      </c>
      <c r="H112" s="14" t="s">
        <v>10</v>
      </c>
      <c r="P112" s="7">
        <v>10000</v>
      </c>
      <c r="R112" s="7">
        <v>10000</v>
      </c>
    </row>
    <row r="113" spans="1:18" s="7" customFormat="1" ht="12.75" customHeight="1" x14ac:dyDescent="0.2">
      <c r="A113" s="66" t="s">
        <v>303</v>
      </c>
      <c r="B113" s="40"/>
      <c r="C113" s="40"/>
      <c r="E113" s="14">
        <v>5</v>
      </c>
      <c r="F113" s="15" t="s">
        <v>12</v>
      </c>
      <c r="G113" s="82">
        <v>99</v>
      </c>
      <c r="H113" s="89">
        <v>990</v>
      </c>
      <c r="N113" s="7">
        <f t="shared" si="3"/>
        <v>10000</v>
      </c>
      <c r="P113" s="7">
        <v>10000</v>
      </c>
      <c r="R113" s="7">
        <v>5000</v>
      </c>
    </row>
    <row r="114" spans="1:18" s="7" customFormat="1" ht="18.95" customHeight="1" x14ac:dyDescent="0.2">
      <c r="A114" s="161" t="s">
        <v>191</v>
      </c>
      <c r="B114" s="161"/>
      <c r="C114" s="161"/>
      <c r="J114" s="22">
        <f>SUM(J45:J113)</f>
        <v>5618035.6899999995</v>
      </c>
      <c r="K114" s="18"/>
      <c r="L114" s="22">
        <f>SUM(L45:L113)</f>
        <v>39717</v>
      </c>
      <c r="N114" s="22">
        <f>SUM(N45:N113)</f>
        <v>436883</v>
      </c>
      <c r="P114" s="22">
        <f>SUM(P45:P113)</f>
        <v>486600</v>
      </c>
      <c r="R114" s="22">
        <f>SUM(R45:R113)</f>
        <v>366200</v>
      </c>
    </row>
    <row r="115" spans="1:18" s="7" customFormat="1" ht="6" hidden="1" customHeight="1" x14ac:dyDescent="0.2">
      <c r="A115" s="20"/>
      <c r="B115" s="20"/>
      <c r="C115" s="20"/>
      <c r="J115" s="18"/>
      <c r="K115" s="18"/>
      <c r="P115" s="90"/>
    </row>
    <row r="116" spans="1:18" s="7" customFormat="1" ht="12" hidden="1" customHeight="1" x14ac:dyDescent="0.2">
      <c r="A116" s="69" t="s">
        <v>189</v>
      </c>
    </row>
    <row r="117" spans="1:18" s="7" customFormat="1" ht="12" hidden="1" customHeight="1" x14ac:dyDescent="0.2">
      <c r="A117" s="66" t="s">
        <v>109</v>
      </c>
      <c r="E117" s="14">
        <v>5</v>
      </c>
      <c r="F117" s="15" t="s">
        <v>29</v>
      </c>
      <c r="G117" s="14" t="s">
        <v>7</v>
      </c>
      <c r="H117" s="14" t="s">
        <v>17</v>
      </c>
    </row>
    <row r="118" spans="1:18" s="7" customFormat="1" ht="12" hidden="1" customHeight="1" x14ac:dyDescent="0.2">
      <c r="A118" s="66" t="s">
        <v>180</v>
      </c>
      <c r="E118" s="14">
        <v>5</v>
      </c>
      <c r="F118" s="15" t="s">
        <v>29</v>
      </c>
      <c r="G118" s="14" t="s">
        <v>7</v>
      </c>
      <c r="H118" s="14" t="s">
        <v>64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181</v>
      </c>
      <c r="E120" s="14">
        <v>5</v>
      </c>
      <c r="F120" s="15" t="s">
        <v>29</v>
      </c>
      <c r="G120" s="14" t="s">
        <v>7</v>
      </c>
      <c r="H120" s="16" t="s">
        <v>49</v>
      </c>
    </row>
    <row r="121" spans="1:18" s="7" customFormat="1" ht="12" hidden="1" customHeight="1" x14ac:dyDescent="0.2">
      <c r="A121" s="66" t="s">
        <v>182</v>
      </c>
      <c r="E121" s="14">
        <v>5</v>
      </c>
      <c r="F121" s="15" t="s">
        <v>29</v>
      </c>
      <c r="G121" s="14" t="s">
        <v>7</v>
      </c>
      <c r="H121" s="14" t="s">
        <v>10</v>
      </c>
    </row>
    <row r="122" spans="1:18" s="7" customFormat="1" ht="12" hidden="1" customHeight="1" x14ac:dyDescent="0.2">
      <c r="A122" s="66" t="s">
        <v>181</v>
      </c>
      <c r="E122" s="14">
        <v>5</v>
      </c>
      <c r="F122" s="15" t="s">
        <v>29</v>
      </c>
      <c r="G122" s="14" t="s">
        <v>7</v>
      </c>
      <c r="H122" s="16" t="s">
        <v>49</v>
      </c>
    </row>
    <row r="123" spans="1:18" s="7" customFormat="1" ht="12" hidden="1" customHeight="1" x14ac:dyDescent="0.2">
      <c r="A123" s="66" t="s">
        <v>183</v>
      </c>
      <c r="E123" s="14">
        <v>5</v>
      </c>
      <c r="F123" s="15" t="s">
        <v>29</v>
      </c>
      <c r="G123" s="14" t="s">
        <v>7</v>
      </c>
      <c r="H123" s="14" t="s">
        <v>8</v>
      </c>
    </row>
    <row r="124" spans="1:18" s="7" customFormat="1" ht="12" hidden="1" customHeight="1" x14ac:dyDescent="0.2">
      <c r="A124" s="66" t="s">
        <v>184</v>
      </c>
      <c r="E124" s="14">
        <v>5</v>
      </c>
      <c r="F124" s="15" t="s">
        <v>29</v>
      </c>
      <c r="G124" s="14" t="s">
        <v>7</v>
      </c>
      <c r="H124" s="14" t="s">
        <v>15</v>
      </c>
    </row>
    <row r="125" spans="1:18" s="7" customFormat="1" ht="18.95" hidden="1" customHeight="1" x14ac:dyDescent="0.2">
      <c r="A125" s="63" t="s">
        <v>185</v>
      </c>
      <c r="J125" s="64">
        <f>SUM(J117:J124)</f>
        <v>0</v>
      </c>
      <c r="K125" s="27"/>
      <c r="L125" s="64">
        <f>SUM(L117:L124)</f>
        <v>0</v>
      </c>
      <c r="M125" s="27"/>
      <c r="N125" s="64">
        <f>SUM(N117:N124)</f>
        <v>0</v>
      </c>
      <c r="O125" s="27"/>
      <c r="P125" s="64">
        <f>SUM(P117:P124)</f>
        <v>0</v>
      </c>
      <c r="Q125" s="27"/>
      <c r="R125" s="64">
        <f>SUM(R117:R124)</f>
        <v>0</v>
      </c>
    </row>
    <row r="126" spans="1:18" s="7" customFormat="1" ht="6" customHeight="1" x14ac:dyDescent="0.2"/>
    <row r="127" spans="1:18" s="7" customFormat="1" ht="12.75" customHeight="1" x14ac:dyDescent="0.2">
      <c r="A127" s="68" t="s">
        <v>190</v>
      </c>
      <c r="B127" s="11"/>
      <c r="C127" s="11"/>
    </row>
    <row r="128" spans="1:18" s="7" customFormat="1" ht="12.75" hidden="1" customHeight="1" x14ac:dyDescent="0.2">
      <c r="A128" s="11" t="s">
        <v>89</v>
      </c>
      <c r="B128" s="24"/>
      <c r="C128" s="24"/>
    </row>
    <row r="129" spans="1:18" s="7" customFormat="1" ht="12.75" hidden="1" customHeight="1" x14ac:dyDescent="0.2">
      <c r="A129" s="70" t="s">
        <v>90</v>
      </c>
      <c r="B129" s="9"/>
      <c r="C129" s="9"/>
      <c r="E129" s="14">
        <v>1</v>
      </c>
      <c r="F129" s="15" t="s">
        <v>12</v>
      </c>
      <c r="G129" s="14" t="s">
        <v>54</v>
      </c>
      <c r="H129" s="16" t="s">
        <v>10</v>
      </c>
    </row>
    <row r="130" spans="1:18" s="7" customFormat="1" ht="12.75" customHeight="1" x14ac:dyDescent="0.2">
      <c r="A130" s="71" t="s">
        <v>91</v>
      </c>
      <c r="B130" s="25"/>
      <c r="C130" s="25"/>
    </row>
    <row r="131" spans="1:18" s="7" customFormat="1" ht="12.75" hidden="1" customHeight="1" x14ac:dyDescent="0.2">
      <c r="A131" s="66" t="s">
        <v>92</v>
      </c>
      <c r="B131" s="40"/>
      <c r="C131" s="40"/>
      <c r="E131" s="14">
        <v>1</v>
      </c>
      <c r="F131" s="15" t="s">
        <v>93</v>
      </c>
      <c r="G131" s="14" t="s">
        <v>7</v>
      </c>
      <c r="H131" s="14" t="s">
        <v>8</v>
      </c>
    </row>
    <row r="132" spans="1:18" s="7" customFormat="1" ht="12.75" hidden="1" customHeight="1" x14ac:dyDescent="0.2">
      <c r="A132" s="66" t="s">
        <v>94</v>
      </c>
      <c r="B132" s="40"/>
      <c r="C132" s="40"/>
      <c r="E132" s="14">
        <v>1</v>
      </c>
      <c r="F132" s="15" t="s">
        <v>93</v>
      </c>
      <c r="G132" s="14" t="s">
        <v>34</v>
      </c>
      <c r="H132" s="14" t="s">
        <v>8</v>
      </c>
    </row>
    <row r="133" spans="1:18" s="7" customFormat="1" ht="12.75" hidden="1" customHeight="1" x14ac:dyDescent="0.2">
      <c r="A133" s="66" t="s">
        <v>95</v>
      </c>
      <c r="B133" s="42"/>
      <c r="C133" s="42"/>
      <c r="E133" s="14">
        <v>1</v>
      </c>
      <c r="F133" s="15" t="s">
        <v>93</v>
      </c>
      <c r="G133" s="14" t="s">
        <v>34</v>
      </c>
      <c r="H133" s="14" t="s">
        <v>49</v>
      </c>
    </row>
    <row r="134" spans="1:18" s="7" customFormat="1" ht="12.75" customHeight="1" x14ac:dyDescent="0.2">
      <c r="A134" s="66" t="s">
        <v>96</v>
      </c>
      <c r="B134" s="42"/>
      <c r="C134" s="42"/>
      <c r="D134" s="15"/>
      <c r="E134" s="14">
        <v>1</v>
      </c>
      <c r="F134" s="15" t="s">
        <v>93</v>
      </c>
      <c r="G134" s="14" t="s">
        <v>54</v>
      </c>
      <c r="H134" s="14" t="s">
        <v>10</v>
      </c>
      <c r="N134" s="7">
        <f>P134-L134</f>
        <v>0</v>
      </c>
      <c r="R134" s="7">
        <v>60000</v>
      </c>
    </row>
    <row r="135" spans="1:18" s="7" customFormat="1" ht="12.75" hidden="1" customHeight="1" x14ac:dyDescent="0.2">
      <c r="A135" s="66" t="s">
        <v>97</v>
      </c>
      <c r="B135" s="40"/>
      <c r="C135" s="40"/>
      <c r="E135" s="14">
        <v>1</v>
      </c>
      <c r="F135" s="15" t="s">
        <v>93</v>
      </c>
      <c r="G135" s="14" t="s">
        <v>93</v>
      </c>
      <c r="H135" s="14" t="s">
        <v>8</v>
      </c>
      <c r="N135" s="7">
        <f>P135-L135</f>
        <v>0</v>
      </c>
    </row>
    <row r="136" spans="1:18" s="7" customFormat="1" ht="12.75" hidden="1" customHeight="1" x14ac:dyDescent="0.2">
      <c r="A136" s="66" t="s">
        <v>98</v>
      </c>
      <c r="B136" s="42"/>
      <c r="C136" s="42"/>
      <c r="E136" s="14">
        <v>1</v>
      </c>
      <c r="F136" s="15" t="s">
        <v>93</v>
      </c>
      <c r="G136" s="14" t="s">
        <v>54</v>
      </c>
      <c r="H136" s="14" t="s">
        <v>15</v>
      </c>
      <c r="N136" s="7">
        <f>P136-L136</f>
        <v>0</v>
      </c>
    </row>
    <row r="137" spans="1:18" s="7" customFormat="1" ht="12.75" hidden="1" customHeight="1" x14ac:dyDescent="0.2">
      <c r="A137" s="66" t="s">
        <v>99</v>
      </c>
      <c r="B137" s="42"/>
      <c r="C137" s="42"/>
      <c r="D137" s="15"/>
      <c r="E137" s="14">
        <v>1</v>
      </c>
      <c r="F137" s="15" t="s">
        <v>93</v>
      </c>
      <c r="G137" s="14" t="s">
        <v>93</v>
      </c>
      <c r="H137" s="14" t="s">
        <v>10</v>
      </c>
    </row>
    <row r="138" spans="1:18" s="7" customFormat="1" ht="12.75" hidden="1" customHeight="1" x14ac:dyDescent="0.2">
      <c r="A138" s="66" t="s">
        <v>100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19</v>
      </c>
    </row>
    <row r="139" spans="1:18" s="7" customFormat="1" ht="12.75" hidden="1" customHeight="1" x14ac:dyDescent="0.2">
      <c r="A139" s="66" t="s">
        <v>175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82</v>
      </c>
    </row>
    <row r="140" spans="1:18" s="7" customFormat="1" ht="12.75" hidden="1" customHeight="1" x14ac:dyDescent="0.2">
      <c r="A140" s="66" t="s">
        <v>176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45</v>
      </c>
    </row>
    <row r="141" spans="1:18" s="7" customFormat="1" ht="12.75" hidden="1" customHeight="1" x14ac:dyDescent="0.2">
      <c r="A141" s="66" t="s">
        <v>177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146</v>
      </c>
    </row>
    <row r="142" spans="1:18" s="7" customFormat="1" ht="12.75" hidden="1" customHeight="1" x14ac:dyDescent="0.2">
      <c r="A142" s="66" t="s">
        <v>101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102</v>
      </c>
    </row>
    <row r="143" spans="1:18" s="7" customFormat="1" ht="12.75" hidden="1" customHeight="1" x14ac:dyDescent="0.2">
      <c r="A143" s="66" t="s">
        <v>103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24</v>
      </c>
    </row>
    <row r="144" spans="1:18" s="7" customFormat="1" ht="12.75" hidden="1" customHeight="1" x14ac:dyDescent="0.2">
      <c r="A144" s="66" t="s">
        <v>104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28</v>
      </c>
    </row>
    <row r="145" spans="1:18" s="7" customFormat="1" ht="12.75" hidden="1" customHeight="1" x14ac:dyDescent="0.2">
      <c r="A145" s="66" t="s">
        <v>105</v>
      </c>
      <c r="B145" s="40"/>
      <c r="C145" s="40"/>
      <c r="D145" s="15"/>
      <c r="E145" s="14">
        <v>1</v>
      </c>
      <c r="F145" s="15" t="s">
        <v>93</v>
      </c>
      <c r="G145" s="14" t="s">
        <v>54</v>
      </c>
      <c r="H145" s="16" t="s">
        <v>49</v>
      </c>
    </row>
    <row r="146" spans="1:18" s="7" customFormat="1" ht="12.75" hidden="1" customHeight="1" x14ac:dyDescent="0.2">
      <c r="A146" s="66" t="s">
        <v>106</v>
      </c>
      <c r="B146" s="40"/>
      <c r="C146" s="40"/>
      <c r="D146" s="15"/>
      <c r="E146" s="14">
        <v>1</v>
      </c>
      <c r="F146" s="15" t="s">
        <v>93</v>
      </c>
      <c r="G146" s="14" t="s">
        <v>67</v>
      </c>
      <c r="H146" s="14" t="s">
        <v>8</v>
      </c>
    </row>
    <row r="147" spans="1:18" s="7" customFormat="1" ht="12.75" hidden="1" customHeight="1" x14ac:dyDescent="0.2">
      <c r="A147" s="66" t="s">
        <v>107</v>
      </c>
      <c r="B147" s="40"/>
      <c r="C147" s="40"/>
      <c r="D147" s="15"/>
      <c r="E147" s="14">
        <v>1</v>
      </c>
      <c r="F147" s="15" t="s">
        <v>93</v>
      </c>
      <c r="G147" s="14" t="s">
        <v>59</v>
      </c>
      <c r="H147" s="16" t="s">
        <v>49</v>
      </c>
    </row>
    <row r="148" spans="1:18" s="7" customFormat="1" ht="12.75" hidden="1" customHeight="1" x14ac:dyDescent="0.2">
      <c r="A148" s="66" t="s">
        <v>178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8</v>
      </c>
    </row>
    <row r="149" spans="1:18" s="7" customFormat="1" ht="12.75" hidden="1" customHeight="1" x14ac:dyDescent="0.2">
      <c r="A149" s="66" t="s">
        <v>179</v>
      </c>
      <c r="B149" s="40"/>
      <c r="C149" s="40"/>
      <c r="D149" s="15"/>
      <c r="E149" s="14">
        <v>1</v>
      </c>
      <c r="F149" s="15" t="s">
        <v>93</v>
      </c>
      <c r="G149" s="14" t="s">
        <v>29</v>
      </c>
      <c r="H149" s="14" t="s">
        <v>45</v>
      </c>
    </row>
    <row r="150" spans="1:18" s="27" customFormat="1" ht="18.95" customHeight="1" x14ac:dyDescent="0.2">
      <c r="A150" s="63" t="s">
        <v>108</v>
      </c>
      <c r="B150" s="26"/>
      <c r="C150" s="26"/>
      <c r="J150" s="21">
        <f>SUM(J131:J149)</f>
        <v>0</v>
      </c>
      <c r="K150" s="23"/>
      <c r="L150" s="21">
        <f>SUM(L131:L145)</f>
        <v>0</v>
      </c>
      <c r="N150" s="21">
        <f>SUM(N131:N145)</f>
        <v>0</v>
      </c>
      <c r="P150" s="21">
        <f>SUM(P131:P145)</f>
        <v>0</v>
      </c>
      <c r="R150" s="21">
        <f>SUM(R131:R145)</f>
        <v>60000</v>
      </c>
    </row>
    <row r="151" spans="1:18" s="7" customFormat="1" ht="6" customHeight="1" x14ac:dyDescent="0.2"/>
    <row r="152" spans="1:18" s="7" customFormat="1" ht="20.100000000000001" customHeight="1" thickBot="1" x14ac:dyDescent="0.25">
      <c r="A152" s="11" t="s">
        <v>110</v>
      </c>
      <c r="B152" s="28"/>
      <c r="C152" s="28"/>
      <c r="J152" s="29">
        <f>J42+J114+J125+J150</f>
        <v>26341786.379999995</v>
      </c>
      <c r="K152" s="23"/>
      <c r="L152" s="29">
        <f>L42+L114+L125+L150</f>
        <v>10541752.510000002</v>
      </c>
      <c r="N152" s="29">
        <f>N42+N114+N125+N150</f>
        <v>16077993.59</v>
      </c>
      <c r="P152" s="29">
        <f>P42+P114+P125+P150</f>
        <v>30182600.869999997</v>
      </c>
      <c r="R152" s="29">
        <f>R42+R114+R125+R150</f>
        <v>26488714.060000002</v>
      </c>
    </row>
    <row r="153" spans="1:18" s="7" customFormat="1" ht="13.5" thickTop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s="7" customFormat="1" x14ac:dyDescent="0.2"/>
    <row r="155" spans="1:18" s="7" customFormat="1" x14ac:dyDescent="0.2"/>
    <row r="156" spans="1:18" x14ac:dyDescent="0.2">
      <c r="A156" s="159" t="s">
        <v>133</v>
      </c>
      <c r="B156" s="159"/>
      <c r="C156" s="159"/>
      <c r="D156" s="33"/>
      <c r="E156" s="32"/>
      <c r="G156" s="31"/>
      <c r="I156" s="31"/>
      <c r="J156" s="159" t="s">
        <v>134</v>
      </c>
      <c r="K156" s="159"/>
      <c r="L156" s="159"/>
      <c r="M156" s="47"/>
      <c r="N156" s="49"/>
      <c r="O156" s="49"/>
      <c r="P156" s="147" t="s">
        <v>135</v>
      </c>
      <c r="Q156" s="147"/>
      <c r="R156" s="147"/>
    </row>
    <row r="157" spans="1:18" x14ac:dyDescent="0.2">
      <c r="A157" s="50"/>
      <c r="D157" s="33"/>
      <c r="E157" s="51"/>
      <c r="G157" s="31"/>
      <c r="I157" s="31"/>
      <c r="J157" s="30"/>
      <c r="M157" s="30"/>
      <c r="N157" s="36"/>
      <c r="O157" s="36"/>
      <c r="P157" s="51"/>
    </row>
    <row r="158" spans="1:18" x14ac:dyDescent="0.2">
      <c r="A158" s="50"/>
      <c r="D158" s="33"/>
      <c r="E158" s="51"/>
      <c r="G158" s="31"/>
      <c r="I158" s="31"/>
      <c r="J158" s="113"/>
      <c r="M158" s="113"/>
      <c r="N158" s="36"/>
      <c r="O158" s="36"/>
      <c r="P158" s="51"/>
    </row>
    <row r="159" spans="1:18" x14ac:dyDescent="0.2">
      <c r="A159" s="52"/>
      <c r="D159" s="31"/>
      <c r="E159" s="53"/>
      <c r="G159" s="31"/>
      <c r="I159" s="31"/>
      <c r="J159" s="31"/>
      <c r="M159" s="31"/>
      <c r="P159" s="53"/>
    </row>
    <row r="160" spans="1:18" x14ac:dyDescent="0.2">
      <c r="A160" s="160" t="s">
        <v>334</v>
      </c>
      <c r="B160" s="160"/>
      <c r="C160" s="160"/>
      <c r="D160" s="55"/>
      <c r="E160" s="56"/>
      <c r="G160" s="31"/>
      <c r="I160" s="31"/>
      <c r="J160" s="160" t="s">
        <v>325</v>
      </c>
      <c r="K160" s="160"/>
      <c r="L160" s="160"/>
      <c r="M160" s="57"/>
      <c r="N160" s="59"/>
      <c r="O160" s="59"/>
      <c r="P160" s="148" t="s">
        <v>137</v>
      </c>
      <c r="Q160" s="148"/>
      <c r="R160" s="148"/>
    </row>
    <row r="161" spans="1:18" x14ac:dyDescent="0.2">
      <c r="A161" s="159" t="s">
        <v>355</v>
      </c>
      <c r="B161" s="159"/>
      <c r="C161" s="159"/>
      <c r="D161" s="31"/>
      <c r="E161" s="32"/>
      <c r="G161" s="31"/>
      <c r="I161" s="31"/>
      <c r="J161" s="159" t="s">
        <v>313</v>
      </c>
      <c r="K161" s="159"/>
      <c r="L161" s="159"/>
      <c r="M161" s="33"/>
      <c r="N161" s="35"/>
      <c r="O161" s="35"/>
      <c r="P161" s="149" t="s">
        <v>139</v>
      </c>
      <c r="Q161" s="149"/>
      <c r="R161" s="149"/>
    </row>
  </sheetData>
  <customSheetViews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2" sqref="C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9" activePane="bottomRight" state="frozen"/>
      <selection pane="bottomRight" activeCell="R154" sqref="R154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6:R156"/>
    <mergeCell ref="P160:R160"/>
    <mergeCell ref="P161:R161"/>
    <mergeCell ref="A156:C156"/>
    <mergeCell ref="A160:C160"/>
    <mergeCell ref="A161:C161"/>
    <mergeCell ref="J156:L156"/>
    <mergeCell ref="J160:L160"/>
    <mergeCell ref="J161:L161"/>
    <mergeCell ref="A13:C13"/>
    <mergeCell ref="E13:H13"/>
    <mergeCell ref="A114:C114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95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5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J55" sqref="J5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221</v>
      </c>
      <c r="H4" s="3"/>
      <c r="I4" s="3"/>
      <c r="R4" s="78">
        <v>1111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159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hidden="1" customHeight="1" x14ac:dyDescent="0.2">
      <c r="A16" s="66" t="s">
        <v>44</v>
      </c>
      <c r="B16" s="40"/>
      <c r="C16" s="40"/>
      <c r="D16" s="14"/>
      <c r="E16" s="14">
        <v>5</v>
      </c>
      <c r="F16" s="15" t="s">
        <v>12</v>
      </c>
      <c r="G16" s="14" t="s">
        <v>29</v>
      </c>
      <c r="H16" s="14" t="s">
        <v>45</v>
      </c>
    </row>
    <row r="17" spans="1:18" s="7" customFormat="1" ht="12.75" customHeight="1" x14ac:dyDescent="0.2">
      <c r="A17" s="66" t="s">
        <v>159</v>
      </c>
      <c r="B17" s="40"/>
      <c r="C17" s="40"/>
      <c r="E17" s="14">
        <v>5</v>
      </c>
      <c r="F17" s="15" t="s">
        <v>12</v>
      </c>
      <c r="G17" s="14" t="s">
        <v>70</v>
      </c>
      <c r="H17" s="14" t="s">
        <v>10</v>
      </c>
      <c r="J17" s="7">
        <v>53694.27</v>
      </c>
      <c r="L17" s="7">
        <v>39800</v>
      </c>
      <c r="N17" s="7">
        <f>P17-L17</f>
        <v>275200</v>
      </c>
      <c r="P17" s="7">
        <v>315000</v>
      </c>
      <c r="R17" s="7">
        <v>315000</v>
      </c>
    </row>
    <row r="18" spans="1:18" s="7" customFormat="1" ht="12.75" customHeight="1" x14ac:dyDescent="0.2">
      <c r="A18" s="66"/>
      <c r="B18" s="40"/>
      <c r="C18" s="40"/>
      <c r="E18" s="14"/>
      <c r="F18" s="15"/>
      <c r="G18" s="14"/>
      <c r="H18" s="14"/>
    </row>
    <row r="19" spans="1:18" s="7" customFormat="1" ht="18.95" customHeight="1" x14ac:dyDescent="0.2">
      <c r="A19" s="161" t="s">
        <v>191</v>
      </c>
      <c r="B19" s="161"/>
      <c r="C19" s="161"/>
      <c r="J19" s="22">
        <f>SUM(J16:J18)</f>
        <v>53694.27</v>
      </c>
      <c r="K19" s="18"/>
      <c r="L19" s="22">
        <f>SUM(L17:L17)</f>
        <v>39800</v>
      </c>
      <c r="N19" s="22">
        <f>SUM(N17:N17)</f>
        <v>275200</v>
      </c>
      <c r="P19" s="22">
        <f>SUM(P17:P17)</f>
        <v>315000</v>
      </c>
      <c r="R19" s="22">
        <f>SUM(R17:R17)</f>
        <v>315000</v>
      </c>
    </row>
    <row r="20" spans="1:18" s="7" customFormat="1" ht="6" hidden="1" customHeight="1" x14ac:dyDescent="0.2">
      <c r="A20" s="20"/>
      <c r="B20" s="20"/>
      <c r="C20" s="20"/>
      <c r="J20" s="18"/>
      <c r="K20" s="18"/>
    </row>
    <row r="21" spans="1:18" s="7" customFormat="1" ht="12" hidden="1" customHeight="1" x14ac:dyDescent="0.2">
      <c r="A21" s="69" t="s">
        <v>189</v>
      </c>
    </row>
    <row r="22" spans="1:18" s="7" customFormat="1" ht="12" hidden="1" customHeight="1" x14ac:dyDescent="0.2">
      <c r="A22" s="66" t="s">
        <v>109</v>
      </c>
      <c r="E22" s="14">
        <v>5</v>
      </c>
      <c r="F22" s="15" t="s">
        <v>29</v>
      </c>
      <c r="G22" s="14" t="s">
        <v>7</v>
      </c>
      <c r="H22" s="14" t="s">
        <v>17</v>
      </c>
    </row>
    <row r="23" spans="1:18" s="7" customFormat="1" ht="12" hidden="1" customHeight="1" x14ac:dyDescent="0.2">
      <c r="A23" s="66" t="s">
        <v>180</v>
      </c>
      <c r="E23" s="14">
        <v>5</v>
      </c>
      <c r="F23" s="15" t="s">
        <v>29</v>
      </c>
      <c r="G23" s="14" t="s">
        <v>7</v>
      </c>
      <c r="H23" s="14" t="s">
        <v>64</v>
      </c>
    </row>
    <row r="24" spans="1:18" s="7" customFormat="1" ht="12" hidden="1" customHeight="1" x14ac:dyDescent="0.2">
      <c r="A24" s="66" t="s">
        <v>181</v>
      </c>
      <c r="E24" s="14">
        <v>5</v>
      </c>
      <c r="F24" s="15" t="s">
        <v>29</v>
      </c>
      <c r="G24" s="14" t="s">
        <v>7</v>
      </c>
      <c r="H24" s="16" t="s">
        <v>49</v>
      </c>
    </row>
    <row r="25" spans="1:18" s="7" customFormat="1" ht="12" hidden="1" customHeight="1" x14ac:dyDescent="0.2">
      <c r="A25" s="66" t="s">
        <v>181</v>
      </c>
      <c r="E25" s="14">
        <v>5</v>
      </c>
      <c r="F25" s="15" t="s">
        <v>29</v>
      </c>
      <c r="G25" s="14" t="s">
        <v>7</v>
      </c>
      <c r="H25" s="16" t="s">
        <v>49</v>
      </c>
    </row>
    <row r="26" spans="1:18" s="7" customFormat="1" ht="12" hidden="1" customHeight="1" x14ac:dyDescent="0.2">
      <c r="A26" s="66" t="s">
        <v>182</v>
      </c>
      <c r="E26" s="14">
        <v>5</v>
      </c>
      <c r="F26" s="15" t="s">
        <v>29</v>
      </c>
      <c r="G26" s="14" t="s">
        <v>7</v>
      </c>
      <c r="H26" s="14" t="s">
        <v>10</v>
      </c>
    </row>
    <row r="27" spans="1:18" s="7" customFormat="1" ht="12" hidden="1" customHeight="1" x14ac:dyDescent="0.2">
      <c r="A27" s="66" t="s">
        <v>181</v>
      </c>
      <c r="E27" s="14">
        <v>5</v>
      </c>
      <c r="F27" s="15" t="s">
        <v>29</v>
      </c>
      <c r="G27" s="14" t="s">
        <v>7</v>
      </c>
      <c r="H27" s="16" t="s">
        <v>49</v>
      </c>
    </row>
    <row r="28" spans="1:18" s="7" customFormat="1" ht="12" hidden="1" customHeight="1" x14ac:dyDescent="0.2">
      <c r="A28" s="66" t="s">
        <v>183</v>
      </c>
      <c r="E28" s="14">
        <v>5</v>
      </c>
      <c r="F28" s="15" t="s">
        <v>29</v>
      </c>
      <c r="G28" s="14" t="s">
        <v>7</v>
      </c>
      <c r="H28" s="14" t="s">
        <v>8</v>
      </c>
    </row>
    <row r="29" spans="1:18" s="7" customFormat="1" ht="12" hidden="1" customHeight="1" x14ac:dyDescent="0.2">
      <c r="A29" s="66" t="s">
        <v>184</v>
      </c>
      <c r="E29" s="14">
        <v>5</v>
      </c>
      <c r="F29" s="15" t="s">
        <v>29</v>
      </c>
      <c r="G29" s="14" t="s">
        <v>7</v>
      </c>
      <c r="H29" s="14" t="s">
        <v>15</v>
      </c>
    </row>
    <row r="30" spans="1:18" s="7" customFormat="1" ht="18.95" hidden="1" customHeight="1" x14ac:dyDescent="0.2">
      <c r="A30" s="63" t="s">
        <v>185</v>
      </c>
      <c r="J30" s="64">
        <f>SUM(J22:J29)</f>
        <v>0</v>
      </c>
      <c r="K30" s="27"/>
      <c r="L30" s="64">
        <f>SUM(L22:L29)</f>
        <v>0</v>
      </c>
      <c r="M30" s="27"/>
      <c r="N30" s="64">
        <f>SUM(N22:N29)</f>
        <v>0</v>
      </c>
      <c r="O30" s="27"/>
      <c r="P30" s="64">
        <f>SUM(P22:P29)</f>
        <v>0</v>
      </c>
      <c r="Q30" s="27"/>
      <c r="R30" s="64">
        <f>SUM(R22:R29)</f>
        <v>0</v>
      </c>
    </row>
    <row r="31" spans="1:18" s="7" customFormat="1" ht="6" hidden="1" customHeight="1" x14ac:dyDescent="0.2"/>
    <row r="32" spans="1:18" s="7" customFormat="1" ht="12.75" hidden="1" customHeight="1" x14ac:dyDescent="0.2">
      <c r="A32" s="68" t="s">
        <v>190</v>
      </c>
      <c r="B32" s="11"/>
      <c r="C32" s="11"/>
    </row>
    <row r="33" spans="1:14" s="7" customFormat="1" ht="12.75" hidden="1" customHeight="1" x14ac:dyDescent="0.2">
      <c r="A33" s="71" t="s">
        <v>91</v>
      </c>
      <c r="B33" s="25"/>
      <c r="C33" s="25"/>
    </row>
    <row r="34" spans="1:14" s="7" customFormat="1" ht="12.75" hidden="1" customHeight="1" x14ac:dyDescent="0.2">
      <c r="A34" s="66" t="s">
        <v>92</v>
      </c>
      <c r="B34" s="40"/>
      <c r="C34" s="40"/>
      <c r="E34" s="14">
        <v>1</v>
      </c>
      <c r="F34" s="15" t="s">
        <v>93</v>
      </c>
      <c r="G34" s="14" t="s">
        <v>7</v>
      </c>
      <c r="H34" s="14" t="s">
        <v>8</v>
      </c>
    </row>
    <row r="35" spans="1:14" s="7" customFormat="1" ht="12.75" hidden="1" customHeight="1" x14ac:dyDescent="0.2">
      <c r="A35" s="66" t="s">
        <v>94</v>
      </c>
      <c r="B35" s="40"/>
      <c r="C35" s="40"/>
      <c r="E35" s="14">
        <v>1</v>
      </c>
      <c r="F35" s="15" t="s">
        <v>93</v>
      </c>
      <c r="G35" s="14" t="s">
        <v>34</v>
      </c>
      <c r="H35" s="14" t="s">
        <v>8</v>
      </c>
    </row>
    <row r="36" spans="1:14" s="7" customFormat="1" ht="12.75" hidden="1" customHeight="1" x14ac:dyDescent="0.2">
      <c r="A36" s="66" t="s">
        <v>95</v>
      </c>
      <c r="B36" s="42"/>
      <c r="C36" s="42"/>
      <c r="E36" s="14">
        <v>1</v>
      </c>
      <c r="F36" s="15" t="s">
        <v>93</v>
      </c>
      <c r="G36" s="14" t="s">
        <v>34</v>
      </c>
      <c r="H36" s="14" t="s">
        <v>49</v>
      </c>
    </row>
    <row r="37" spans="1:14" s="7" customFormat="1" ht="12.75" hidden="1" customHeight="1" x14ac:dyDescent="0.2">
      <c r="A37" s="66" t="s">
        <v>96</v>
      </c>
      <c r="B37" s="42"/>
      <c r="C37" s="42"/>
      <c r="D37" s="15"/>
      <c r="E37" s="14">
        <v>1</v>
      </c>
      <c r="F37" s="15" t="s">
        <v>93</v>
      </c>
      <c r="G37" s="14" t="s">
        <v>54</v>
      </c>
      <c r="H37" s="14" t="s">
        <v>10</v>
      </c>
      <c r="N37" s="7">
        <f>P37-L37</f>
        <v>0</v>
      </c>
    </row>
    <row r="38" spans="1:14" s="7" customFormat="1" ht="12.75" hidden="1" customHeight="1" x14ac:dyDescent="0.2">
      <c r="A38" s="66" t="s">
        <v>97</v>
      </c>
      <c r="B38" s="40"/>
      <c r="C38" s="40"/>
      <c r="E38" s="14">
        <v>1</v>
      </c>
      <c r="F38" s="15" t="s">
        <v>93</v>
      </c>
      <c r="G38" s="14" t="s">
        <v>93</v>
      </c>
      <c r="H38" s="14" t="s">
        <v>8</v>
      </c>
      <c r="N38" s="7">
        <f>P38-L38</f>
        <v>0</v>
      </c>
    </row>
    <row r="39" spans="1:14" s="7" customFormat="1" ht="12.75" hidden="1" customHeight="1" x14ac:dyDescent="0.2">
      <c r="A39" s="66" t="s">
        <v>98</v>
      </c>
      <c r="B39" s="42"/>
      <c r="C39" s="42"/>
      <c r="E39" s="14">
        <v>1</v>
      </c>
      <c r="F39" s="15" t="s">
        <v>93</v>
      </c>
      <c r="G39" s="14" t="s">
        <v>54</v>
      </c>
      <c r="H39" s="14" t="s">
        <v>15</v>
      </c>
      <c r="N39" s="7">
        <f>P39-L39</f>
        <v>0</v>
      </c>
    </row>
    <row r="40" spans="1:14" s="7" customFormat="1" ht="12.75" hidden="1" customHeight="1" x14ac:dyDescent="0.2">
      <c r="A40" s="66" t="s">
        <v>99</v>
      </c>
      <c r="B40" s="42"/>
      <c r="C40" s="42"/>
      <c r="D40" s="15"/>
      <c r="E40" s="14">
        <v>1</v>
      </c>
      <c r="F40" s="15" t="s">
        <v>93</v>
      </c>
      <c r="G40" s="14" t="s">
        <v>93</v>
      </c>
      <c r="H40" s="14" t="s">
        <v>10</v>
      </c>
    </row>
    <row r="41" spans="1:14" s="7" customFormat="1" ht="12.75" hidden="1" customHeight="1" x14ac:dyDescent="0.2">
      <c r="A41" s="66" t="s">
        <v>100</v>
      </c>
      <c r="B41" s="40"/>
      <c r="C41" s="40"/>
      <c r="E41" s="14">
        <v>1</v>
      </c>
      <c r="F41" s="15" t="s">
        <v>93</v>
      </c>
      <c r="G41" s="14" t="s">
        <v>54</v>
      </c>
      <c r="H41" s="14" t="s">
        <v>19</v>
      </c>
    </row>
    <row r="42" spans="1:14" s="7" customFormat="1" ht="12.75" hidden="1" customHeight="1" x14ac:dyDescent="0.2">
      <c r="A42" s="66" t="s">
        <v>175</v>
      </c>
      <c r="B42" s="40"/>
      <c r="C42" s="40"/>
      <c r="E42" s="14">
        <v>1</v>
      </c>
      <c r="F42" s="15" t="s">
        <v>93</v>
      </c>
      <c r="G42" s="14" t="s">
        <v>54</v>
      </c>
      <c r="H42" s="14" t="s">
        <v>82</v>
      </c>
    </row>
    <row r="43" spans="1:14" s="7" customFormat="1" ht="12.75" hidden="1" customHeight="1" x14ac:dyDescent="0.2">
      <c r="A43" s="66" t="s">
        <v>176</v>
      </c>
      <c r="B43" s="40"/>
      <c r="C43" s="40"/>
      <c r="E43" s="14">
        <v>1</v>
      </c>
      <c r="F43" s="15" t="s">
        <v>93</v>
      </c>
      <c r="G43" s="14" t="s">
        <v>54</v>
      </c>
      <c r="H43" s="14" t="s">
        <v>45</v>
      </c>
    </row>
    <row r="44" spans="1:14" s="7" customFormat="1" ht="12.75" hidden="1" customHeight="1" x14ac:dyDescent="0.2">
      <c r="A44" s="66" t="s">
        <v>177</v>
      </c>
      <c r="B44" s="40"/>
      <c r="C44" s="40"/>
      <c r="E44" s="14">
        <v>1</v>
      </c>
      <c r="F44" s="15" t="s">
        <v>93</v>
      </c>
      <c r="G44" s="14" t="s">
        <v>54</v>
      </c>
      <c r="H44" s="14" t="s">
        <v>146</v>
      </c>
    </row>
    <row r="45" spans="1:14" s="7" customFormat="1" ht="12.75" hidden="1" customHeight="1" x14ac:dyDescent="0.2">
      <c r="A45" s="66" t="s">
        <v>101</v>
      </c>
      <c r="B45" s="40"/>
      <c r="C45" s="40"/>
      <c r="E45" s="14">
        <v>1</v>
      </c>
      <c r="F45" s="15" t="s">
        <v>93</v>
      </c>
      <c r="G45" s="14" t="s">
        <v>54</v>
      </c>
      <c r="H45" s="14" t="s">
        <v>102</v>
      </c>
    </row>
    <row r="46" spans="1:14" s="7" customFormat="1" ht="12.75" hidden="1" customHeight="1" x14ac:dyDescent="0.2">
      <c r="A46" s="66" t="s">
        <v>103</v>
      </c>
      <c r="B46" s="40"/>
      <c r="C46" s="40"/>
      <c r="E46" s="14">
        <v>1</v>
      </c>
      <c r="F46" s="15" t="s">
        <v>93</v>
      </c>
      <c r="G46" s="14" t="s">
        <v>54</v>
      </c>
      <c r="H46" s="14" t="s">
        <v>24</v>
      </c>
    </row>
    <row r="47" spans="1:14" s="7" customFormat="1" ht="12.75" hidden="1" customHeight="1" x14ac:dyDescent="0.2">
      <c r="A47" s="66" t="s">
        <v>104</v>
      </c>
      <c r="B47" s="40"/>
      <c r="C47" s="40"/>
      <c r="E47" s="14">
        <v>1</v>
      </c>
      <c r="F47" s="15" t="s">
        <v>93</v>
      </c>
      <c r="G47" s="14" t="s">
        <v>54</v>
      </c>
      <c r="H47" s="14" t="s">
        <v>28</v>
      </c>
    </row>
    <row r="48" spans="1:14" s="7" customFormat="1" ht="12.75" hidden="1" customHeight="1" x14ac:dyDescent="0.2">
      <c r="A48" s="66" t="s">
        <v>105</v>
      </c>
      <c r="B48" s="40"/>
      <c r="C48" s="40"/>
      <c r="D48" s="15"/>
      <c r="E48" s="14">
        <v>1</v>
      </c>
      <c r="F48" s="15" t="s">
        <v>93</v>
      </c>
      <c r="G48" s="14" t="s">
        <v>54</v>
      </c>
      <c r="H48" s="16" t="s">
        <v>49</v>
      </c>
    </row>
    <row r="49" spans="1:18" s="7" customFormat="1" ht="12.75" hidden="1" customHeight="1" x14ac:dyDescent="0.2">
      <c r="A49" s="66" t="s">
        <v>106</v>
      </c>
      <c r="B49" s="40"/>
      <c r="C49" s="40"/>
      <c r="D49" s="15"/>
      <c r="E49" s="14">
        <v>1</v>
      </c>
      <c r="F49" s="15" t="s">
        <v>93</v>
      </c>
      <c r="G49" s="14" t="s">
        <v>67</v>
      </c>
      <c r="H49" s="14" t="s">
        <v>8</v>
      </c>
    </row>
    <row r="50" spans="1:18" s="7" customFormat="1" ht="12.75" hidden="1" customHeight="1" x14ac:dyDescent="0.2">
      <c r="A50" s="66" t="s">
        <v>107</v>
      </c>
      <c r="B50" s="40"/>
      <c r="C50" s="40"/>
      <c r="D50" s="15"/>
      <c r="E50" s="14">
        <v>1</v>
      </c>
      <c r="F50" s="15" t="s">
        <v>93</v>
      </c>
      <c r="G50" s="14" t="s">
        <v>59</v>
      </c>
      <c r="H50" s="16" t="s">
        <v>49</v>
      </c>
    </row>
    <row r="51" spans="1:18" s="7" customFormat="1" ht="12.75" hidden="1" customHeight="1" x14ac:dyDescent="0.2">
      <c r="A51" s="66" t="s">
        <v>178</v>
      </c>
      <c r="B51" s="40"/>
      <c r="C51" s="40"/>
      <c r="D51" s="15"/>
      <c r="E51" s="14">
        <v>1</v>
      </c>
      <c r="F51" s="15" t="s">
        <v>93</v>
      </c>
      <c r="G51" s="14" t="s">
        <v>29</v>
      </c>
      <c r="H51" s="14" t="s">
        <v>8</v>
      </c>
    </row>
    <row r="52" spans="1:18" s="7" customFormat="1" ht="12.75" hidden="1" customHeight="1" x14ac:dyDescent="0.2">
      <c r="A52" s="66" t="s">
        <v>179</v>
      </c>
      <c r="B52" s="40"/>
      <c r="C52" s="40"/>
      <c r="D52" s="15"/>
      <c r="E52" s="14">
        <v>1</v>
      </c>
      <c r="F52" s="15" t="s">
        <v>93</v>
      </c>
      <c r="G52" s="14" t="s">
        <v>29</v>
      </c>
      <c r="H52" s="14" t="s">
        <v>45</v>
      </c>
    </row>
    <row r="53" spans="1:18" s="27" customFormat="1" ht="18.95" hidden="1" customHeight="1" x14ac:dyDescent="0.2">
      <c r="A53" s="63" t="s">
        <v>108</v>
      </c>
      <c r="B53" s="26"/>
      <c r="C53" s="26"/>
      <c r="J53" s="21">
        <f>SUM(J34:J52)</f>
        <v>0</v>
      </c>
      <c r="K53" s="23"/>
      <c r="L53" s="21">
        <f>SUM(L34:L48)</f>
        <v>0</v>
      </c>
      <c r="N53" s="21">
        <f>SUM(N34:N48)</f>
        <v>0</v>
      </c>
      <c r="P53" s="21">
        <f>SUM(P34:P48)</f>
        <v>0</v>
      </c>
      <c r="R53" s="21">
        <f>SUM(R34:R48)</f>
        <v>0</v>
      </c>
    </row>
    <row r="54" spans="1:18" s="7" customFormat="1" ht="6" customHeight="1" x14ac:dyDescent="0.2"/>
    <row r="55" spans="1:18" s="7" customFormat="1" ht="20.100000000000001" customHeight="1" thickBot="1" x14ac:dyDescent="0.25">
      <c r="A55" s="11" t="s">
        <v>110</v>
      </c>
      <c r="B55" s="28"/>
      <c r="C55" s="28"/>
      <c r="J55" s="29">
        <f>J19+J53</f>
        <v>53694.27</v>
      </c>
      <c r="K55" s="23"/>
      <c r="L55" s="29">
        <f>L19+L53</f>
        <v>39800</v>
      </c>
      <c r="N55" s="29">
        <f>N19+N53</f>
        <v>275200</v>
      </c>
      <c r="P55" s="29">
        <f>P19+P53</f>
        <v>315000</v>
      </c>
      <c r="R55" s="29">
        <f>R19+R53</f>
        <v>315000</v>
      </c>
    </row>
    <row r="56" spans="1:18" s="7" customFormat="1" ht="13.5" thickTop="1" x14ac:dyDescent="0.2">
      <c r="A56" s="31"/>
      <c r="B56" s="31"/>
      <c r="C56" s="31"/>
      <c r="D56" s="34"/>
      <c r="E56" s="31"/>
      <c r="F56" s="31"/>
      <c r="H56" s="35"/>
      <c r="I56" s="35"/>
      <c r="J56" s="35"/>
      <c r="K56" s="35"/>
      <c r="L56" s="35"/>
      <c r="M56" s="35"/>
    </row>
    <row r="57" spans="1:18" s="7" customFormat="1" x14ac:dyDescent="0.2"/>
    <row r="58" spans="1:18" s="7" customFormat="1" x14ac:dyDescent="0.2"/>
    <row r="59" spans="1:18" x14ac:dyDescent="0.2">
      <c r="A59" s="159" t="s">
        <v>133</v>
      </c>
      <c r="B59" s="159"/>
      <c r="C59" s="159"/>
      <c r="D59" s="33"/>
      <c r="E59" s="32"/>
      <c r="G59" s="31"/>
      <c r="I59" s="31"/>
      <c r="J59" s="159" t="s">
        <v>326</v>
      </c>
      <c r="K59" s="159"/>
      <c r="L59" s="159"/>
      <c r="M59" s="47"/>
      <c r="N59" s="49"/>
      <c r="O59" s="49"/>
      <c r="P59" s="48" t="s">
        <v>135</v>
      </c>
    </row>
    <row r="60" spans="1:18" x14ac:dyDescent="0.2">
      <c r="A60" s="50"/>
      <c r="D60" s="33"/>
      <c r="E60" s="51"/>
      <c r="G60" s="31"/>
      <c r="I60" s="31"/>
      <c r="J60" s="30"/>
      <c r="M60" s="30"/>
      <c r="N60" s="36"/>
      <c r="O60" s="36"/>
      <c r="P60" s="51"/>
    </row>
    <row r="61" spans="1:18" x14ac:dyDescent="0.2">
      <c r="A61" s="50"/>
      <c r="D61" s="33"/>
      <c r="E61" s="51"/>
      <c r="G61" s="31"/>
      <c r="I61" s="31"/>
      <c r="J61" s="113"/>
      <c r="M61" s="113"/>
      <c r="N61" s="36"/>
      <c r="O61" s="36"/>
      <c r="P61" s="51"/>
    </row>
    <row r="62" spans="1:18" x14ac:dyDescent="0.2">
      <c r="A62" s="52"/>
      <c r="D62" s="31"/>
      <c r="E62" s="53"/>
      <c r="G62" s="31"/>
      <c r="I62" s="31"/>
      <c r="J62" s="31"/>
      <c r="M62" s="31"/>
      <c r="P62" s="53"/>
    </row>
    <row r="63" spans="1:18" x14ac:dyDescent="0.2">
      <c r="A63" s="160" t="s">
        <v>351</v>
      </c>
      <c r="B63" s="160"/>
      <c r="C63" s="160"/>
      <c r="D63" s="55"/>
      <c r="E63" s="56"/>
      <c r="G63" s="31"/>
      <c r="I63" s="31"/>
      <c r="J63" s="160" t="s">
        <v>325</v>
      </c>
      <c r="K63" s="160"/>
      <c r="L63" s="160"/>
      <c r="M63" s="57"/>
      <c r="N63" s="59"/>
      <c r="O63" s="59"/>
      <c r="P63" s="58" t="s">
        <v>137</v>
      </c>
    </row>
    <row r="64" spans="1:18" x14ac:dyDescent="0.2">
      <c r="A64" s="159" t="s">
        <v>352</v>
      </c>
      <c r="B64" s="159"/>
      <c r="C64" s="159"/>
      <c r="D64" s="31"/>
      <c r="E64" s="32"/>
      <c r="G64" s="31"/>
      <c r="I64" s="31"/>
      <c r="J64" s="159" t="s">
        <v>313</v>
      </c>
      <c r="K64" s="159"/>
      <c r="L64" s="159"/>
      <c r="M64" s="33"/>
      <c r="N64" s="35"/>
      <c r="O64" s="35"/>
      <c r="P64" s="60" t="s">
        <v>139</v>
      </c>
    </row>
    <row r="65" spans="1:3" x14ac:dyDescent="0.2">
      <c r="A65" s="159"/>
      <c r="B65" s="159"/>
      <c r="C65" s="159"/>
    </row>
  </sheetData>
  <customSheetViews>
    <customSheetView guid="{870B4CCF-089A-4C19-A059-259DAAB1F3BC}" showPageBreaks="1" printArea="1" hiddenRows="1" view="pageBreakPreview">
      <pane xSplit="1" ySplit="14" topLeftCell="B63" activePane="bottomRight" state="frozen"/>
      <selection pane="bottomRight" activeCell="J59" sqref="J59:L59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A16" sqref="A16:XFD16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6">
    <mergeCell ref="A65:C65"/>
    <mergeCell ref="A59:C59"/>
    <mergeCell ref="A63:C63"/>
    <mergeCell ref="A64:C64"/>
    <mergeCell ref="J59:L59"/>
    <mergeCell ref="J63:L63"/>
    <mergeCell ref="J64:L64"/>
    <mergeCell ref="A13:C13"/>
    <mergeCell ref="E13:H13"/>
    <mergeCell ref="A19:C19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160"/>
  <sheetViews>
    <sheetView view="pageBreakPreview" zoomScaleNormal="85" zoomScaleSheetLayoutView="100" workbookViewId="0">
      <pane xSplit="1" ySplit="14" topLeftCell="B152" activePane="bottomRight" state="frozen"/>
      <selection pane="topRight" activeCell="B1" sqref="B1"/>
      <selection pane="bottomLeft" activeCell="A15" sqref="A15"/>
      <selection pane="bottomRight" activeCell="C152" sqref="C15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222</v>
      </c>
      <c r="H4" s="3"/>
      <c r="I4" s="3"/>
      <c r="R4" s="78">
        <v>1131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158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4665572.2699999996</v>
      </c>
      <c r="K16" s="13"/>
      <c r="L16" s="7">
        <v>2049681.51</v>
      </c>
      <c r="N16" s="7">
        <f t="shared" ref="N16:N21" si="0">P16-L16</f>
        <v>4854365.49</v>
      </c>
      <c r="P16" s="7">
        <v>6904047</v>
      </c>
      <c r="R16" s="7">
        <v>7048716.5599999996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267777.78000000003</v>
      </c>
      <c r="K18" s="13"/>
      <c r="L18" s="7">
        <v>103473.68</v>
      </c>
      <c r="N18" s="7">
        <f t="shared" si="0"/>
        <v>232526.32</v>
      </c>
      <c r="P18" s="7">
        <v>336000</v>
      </c>
      <c r="R18" s="7">
        <v>336000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147000</v>
      </c>
      <c r="K19" s="13"/>
      <c r="L19" s="7">
        <v>51000</v>
      </c>
      <c r="N19" s="7">
        <f t="shared" si="0"/>
        <v>141000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147000</v>
      </c>
      <c r="K20" s="13"/>
      <c r="L20" s="7">
        <v>51000</v>
      </c>
      <c r="N20" s="7">
        <f t="shared" si="0"/>
        <v>141000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60000</v>
      </c>
      <c r="K21" s="13"/>
      <c r="L21" s="7">
        <v>54000</v>
      </c>
      <c r="N21" s="7">
        <f t="shared" si="0"/>
        <v>30000</v>
      </c>
      <c r="P21" s="7">
        <v>84000</v>
      </c>
      <c r="R21" s="7">
        <v>84000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347310</v>
      </c>
      <c r="L30" s="8"/>
      <c r="N30" s="7">
        <f>P30-L30</f>
        <v>589667</v>
      </c>
      <c r="P30" s="7">
        <v>589667</v>
      </c>
      <c r="R30" s="7">
        <v>588210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50000</v>
      </c>
      <c r="L31" s="8"/>
      <c r="N31" s="7">
        <f t="shared" si="1"/>
        <v>70000</v>
      </c>
      <c r="P31" s="7">
        <v>70000</v>
      </c>
      <c r="R31" s="7">
        <v>70000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403661</v>
      </c>
      <c r="K32" s="13"/>
      <c r="L32" s="7">
        <v>424088</v>
      </c>
      <c r="N32" s="7">
        <f>P32-L32</f>
        <v>165579</v>
      </c>
      <c r="P32" s="7">
        <v>589667</v>
      </c>
      <c r="R32" s="7">
        <v>588210</v>
      </c>
    </row>
    <row r="33" spans="1:18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559925.74</v>
      </c>
      <c r="L33" s="7">
        <v>220705.12</v>
      </c>
      <c r="N33" s="7">
        <f t="shared" si="1"/>
        <v>607780.52</v>
      </c>
      <c r="P33" s="7">
        <v>828485.64</v>
      </c>
      <c r="R33" s="7">
        <v>847022.4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13500</v>
      </c>
      <c r="L34" s="7">
        <v>4700</v>
      </c>
      <c r="N34" s="7">
        <f t="shared" si="1"/>
        <v>12100</v>
      </c>
      <c r="P34" s="7">
        <v>16800</v>
      </c>
      <c r="R34" s="7">
        <v>16800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42037.5</v>
      </c>
      <c r="L35" s="7">
        <v>18307.2</v>
      </c>
      <c r="N35" s="7">
        <f t="shared" si="1"/>
        <v>49085.240000000005</v>
      </c>
      <c r="P35" s="7">
        <v>67392.44</v>
      </c>
      <c r="R35" s="7">
        <v>67314.23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13478.02</v>
      </c>
      <c r="L36" s="7">
        <v>4699.43</v>
      </c>
      <c r="N36" s="7">
        <f t="shared" si="1"/>
        <v>12100.57</v>
      </c>
      <c r="P36" s="7">
        <v>16800</v>
      </c>
      <c r="R36" s="7">
        <v>16800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34183.17</v>
      </c>
      <c r="L39" s="7">
        <v>48186.33</v>
      </c>
      <c r="P39" s="7">
        <v>125064.76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142129.29999999999</v>
      </c>
      <c r="L40" s="8"/>
      <c r="N40" s="7">
        <f>P40-L40</f>
        <v>70000</v>
      </c>
      <c r="P40" s="7">
        <v>70000</v>
      </c>
      <c r="R40" s="7">
        <v>70000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6893574.7799999993</v>
      </c>
      <c r="K42" s="18"/>
      <c r="L42" s="22">
        <f>SUM(L16:L41)</f>
        <v>3029841.2700000005</v>
      </c>
      <c r="N42" s="22">
        <f>SUM(N16:N41)</f>
        <v>6975204.1400000006</v>
      </c>
      <c r="P42" s="22">
        <f>SUM(P16:P41)</f>
        <v>10081923.84</v>
      </c>
      <c r="R42" s="22">
        <f>SUM(R16:R41)</f>
        <v>10117073.189999999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8"/>
      <c r="N45" s="7">
        <f t="shared" ref="N45:N76" si="2">P45-L45</f>
        <v>45000</v>
      </c>
      <c r="P45" s="7">
        <v>45000</v>
      </c>
      <c r="R45" s="7">
        <v>72800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49280</v>
      </c>
      <c r="N47" s="7">
        <f t="shared" si="2"/>
        <v>55000</v>
      </c>
      <c r="P47" s="7">
        <v>55000</v>
      </c>
      <c r="R47" s="7">
        <v>48000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2"/>
        <v>0</v>
      </c>
    </row>
    <row r="49" spans="1:18" s="7" customFormat="1" ht="12.75" hidden="1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2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2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2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2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/>
      <c r="K56" s="19"/>
      <c r="N56" s="7">
        <f t="shared" si="2"/>
        <v>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2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2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2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2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2"/>
        <v>0</v>
      </c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N62" s="7">
        <f t="shared" si="2"/>
        <v>0</v>
      </c>
      <c r="R62" s="7">
        <v>1000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8" s="7" customFormat="1" ht="12.75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N66" s="7">
        <f t="shared" si="2"/>
        <v>20000</v>
      </c>
      <c r="P66" s="7">
        <v>20000</v>
      </c>
      <c r="R66" s="7">
        <v>2000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0</v>
      </c>
    </row>
    <row r="72" spans="1:18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N72" s="7">
        <f t="shared" si="2"/>
        <v>0</v>
      </c>
    </row>
    <row r="73" spans="1:18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2"/>
        <v>0</v>
      </c>
    </row>
    <row r="76" spans="1:18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8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2" si="3">P77-L77</f>
        <v>0</v>
      </c>
    </row>
    <row r="78" spans="1:18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8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8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8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8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8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8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8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8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8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8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8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8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8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8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8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8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8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N95" s="7">
        <f t="shared" si="3"/>
        <v>10000</v>
      </c>
      <c r="P95" s="7">
        <v>10000</v>
      </c>
      <c r="R95" s="7">
        <v>5000</v>
      </c>
    </row>
    <row r="96" spans="1:18" s="7" customFormat="1" ht="12.75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5000</v>
      </c>
      <c r="P96" s="7">
        <v>5000</v>
      </c>
      <c r="R96" s="7">
        <v>5000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303</v>
      </c>
      <c r="B112" s="40"/>
      <c r="C112" s="40"/>
      <c r="E112" s="14">
        <v>5</v>
      </c>
      <c r="F112" s="15" t="s">
        <v>12</v>
      </c>
      <c r="G112" s="82">
        <v>99</v>
      </c>
      <c r="H112" s="89">
        <v>990</v>
      </c>
      <c r="J112" s="7">
        <v>8060</v>
      </c>
      <c r="N112" s="7">
        <f t="shared" si="3"/>
        <v>350000</v>
      </c>
      <c r="P112" s="7">
        <v>350000</v>
      </c>
      <c r="R112" s="7">
        <v>164800</v>
      </c>
    </row>
    <row r="113" spans="1:18" s="7" customFormat="1" ht="15" customHeight="1" x14ac:dyDescent="0.2">
      <c r="A113" s="161" t="s">
        <v>191</v>
      </c>
      <c r="B113" s="161"/>
      <c r="C113" s="161"/>
      <c r="J113" s="22">
        <f>SUM(J45:J112)</f>
        <v>57340</v>
      </c>
      <c r="K113" s="18"/>
      <c r="L113" s="22">
        <f>SUM(L45:L112)</f>
        <v>0</v>
      </c>
      <c r="N113" s="22">
        <f>SUM(N45:N112)</f>
        <v>485000</v>
      </c>
      <c r="P113" s="22">
        <f>SUM(P45:P112)</f>
        <v>485000</v>
      </c>
      <c r="R113" s="22">
        <f>SUM(R45:R112)</f>
        <v>298600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  <c r="N121" s="7">
        <f>P121-L121</f>
        <v>0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7.2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12.75" customHeight="1" x14ac:dyDescent="0.2">
      <c r="A129" s="71" t="s">
        <v>91</v>
      </c>
      <c r="B129" s="25"/>
      <c r="C129" s="25"/>
    </row>
    <row r="130" spans="1:18" s="7" customFormat="1" ht="12.75" hidden="1" customHeight="1" x14ac:dyDescent="0.2">
      <c r="A130" s="66" t="s">
        <v>92</v>
      </c>
      <c r="B130" s="40"/>
      <c r="C130" s="40"/>
      <c r="E130" s="14">
        <v>1</v>
      </c>
      <c r="F130" s="15" t="s">
        <v>93</v>
      </c>
      <c r="G130" s="14" t="s">
        <v>7</v>
      </c>
      <c r="H130" s="14" t="s">
        <v>8</v>
      </c>
    </row>
    <row r="131" spans="1:18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8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8" s="7" customFormat="1" ht="12.75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  <c r="N133" s="7">
        <f>P133-L133</f>
        <v>20000</v>
      </c>
      <c r="P133" s="7">
        <v>20000</v>
      </c>
    </row>
    <row r="134" spans="1:18" s="7" customFormat="1" ht="12.75" hidden="1" customHeight="1" x14ac:dyDescent="0.2">
      <c r="A134" s="66" t="s">
        <v>97</v>
      </c>
      <c r="B134" s="40"/>
      <c r="C134" s="40"/>
      <c r="E134" s="14">
        <v>1</v>
      </c>
      <c r="F134" s="15" t="s">
        <v>93</v>
      </c>
      <c r="G134" s="14" t="s">
        <v>93</v>
      </c>
      <c r="H134" s="14" t="s">
        <v>8</v>
      </c>
      <c r="N134" s="7">
        <f>P134-L134</f>
        <v>0</v>
      </c>
    </row>
    <row r="135" spans="1:18" s="7" customFormat="1" ht="12.75" hidden="1" customHeight="1" x14ac:dyDescent="0.2">
      <c r="A135" s="66" t="s">
        <v>98</v>
      </c>
      <c r="B135" s="42"/>
      <c r="C135" s="42"/>
      <c r="E135" s="14">
        <v>1</v>
      </c>
      <c r="F135" s="15" t="s">
        <v>93</v>
      </c>
      <c r="G135" s="14" t="s">
        <v>54</v>
      </c>
      <c r="H135" s="14" t="s">
        <v>15</v>
      </c>
    </row>
    <row r="136" spans="1:18" s="7" customFormat="1" ht="12.75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  <c r="N136" s="7">
        <f>P136-L136</f>
        <v>50000</v>
      </c>
      <c r="P136" s="7">
        <v>50000</v>
      </c>
      <c r="R136" s="7">
        <v>260000</v>
      </c>
    </row>
    <row r="137" spans="1:18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</row>
    <row r="138" spans="1:18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</row>
    <row r="139" spans="1:18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</row>
    <row r="140" spans="1:18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</row>
    <row r="141" spans="1:18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</row>
    <row r="142" spans="1:18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</row>
    <row r="143" spans="1:18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8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18" s="7" customFormat="1" ht="12.75" hidden="1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5" customHeight="1" x14ac:dyDescent="0.2">
      <c r="A149" s="63" t="s">
        <v>108</v>
      </c>
      <c r="B149" s="26"/>
      <c r="C149" s="26"/>
      <c r="J149" s="21">
        <f>SUM(J130:J148)</f>
        <v>0</v>
      </c>
      <c r="K149" s="23"/>
      <c r="L149" s="21">
        <f>SUM(L130:L144)</f>
        <v>0</v>
      </c>
      <c r="N149" s="21">
        <f>SUM(N130:N144)</f>
        <v>70000</v>
      </c>
      <c r="P149" s="21">
        <f>SUM(P130:P144)</f>
        <v>70000</v>
      </c>
      <c r="R149" s="21">
        <f>SUM(R130:R144)</f>
        <v>260000</v>
      </c>
    </row>
    <row r="150" spans="1:18" s="7" customFormat="1" ht="6" customHeight="1" x14ac:dyDescent="0.2"/>
    <row r="151" spans="1:18" s="7" customFormat="1" ht="15.75" customHeight="1" thickBot="1" x14ac:dyDescent="0.25">
      <c r="A151" s="11" t="s">
        <v>110</v>
      </c>
      <c r="B151" s="28"/>
      <c r="C151" s="28"/>
      <c r="J151" s="29">
        <f>J42+J113+J124+J149</f>
        <v>6950914.7799999993</v>
      </c>
      <c r="K151" s="23"/>
      <c r="L151" s="29">
        <f>L42+L113+L124+L149</f>
        <v>3029841.2700000005</v>
      </c>
      <c r="N151" s="29">
        <f>N42+N113+N124+N149</f>
        <v>7530204.1400000006</v>
      </c>
      <c r="P151" s="29">
        <f>P42+P113+P124+P149</f>
        <v>10636923.84</v>
      </c>
      <c r="R151" s="29">
        <f>R42+R113+R124+R149</f>
        <v>10675673.189999999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/>
    <row r="154" spans="1:18" s="7" customFormat="1" x14ac:dyDescent="0.2"/>
    <row r="155" spans="1:18" x14ac:dyDescent="0.2">
      <c r="A155" s="76" t="s">
        <v>133</v>
      </c>
      <c r="D155" s="33"/>
      <c r="E155" s="32"/>
      <c r="G155" s="31"/>
      <c r="I155" s="31"/>
      <c r="J155" s="159" t="s">
        <v>326</v>
      </c>
      <c r="K155" s="159"/>
      <c r="L155" s="159"/>
      <c r="M155" s="47"/>
      <c r="N155" s="49"/>
      <c r="O155" s="49"/>
      <c r="P155" s="48" t="s">
        <v>135</v>
      </c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0"/>
      <c r="D157" s="33"/>
      <c r="E157" s="51"/>
      <c r="G157" s="31"/>
      <c r="I157" s="31"/>
      <c r="J157" s="114" t="s">
        <v>336</v>
      </c>
      <c r="M157" s="113"/>
      <c r="N157" s="36"/>
      <c r="O157" s="36"/>
      <c r="P157" s="51"/>
    </row>
    <row r="158" spans="1:18" x14ac:dyDescent="0.2">
      <c r="A158" s="52"/>
      <c r="D158" s="31"/>
      <c r="E158" s="53"/>
      <c r="G158" s="31"/>
      <c r="I158" s="31"/>
      <c r="J158" s="31"/>
      <c r="M158" s="31"/>
      <c r="P158" s="53"/>
    </row>
    <row r="159" spans="1:18" x14ac:dyDescent="0.2">
      <c r="A159" s="75" t="s">
        <v>321</v>
      </c>
      <c r="D159" s="55"/>
      <c r="E159" s="56"/>
      <c r="G159" s="31"/>
      <c r="I159" s="31"/>
      <c r="J159" s="160" t="s">
        <v>325</v>
      </c>
      <c r="K159" s="160"/>
      <c r="L159" s="160"/>
      <c r="M159" s="57"/>
      <c r="N159" s="59"/>
      <c r="O159" s="59"/>
      <c r="P159" s="58" t="s">
        <v>137</v>
      </c>
    </row>
    <row r="160" spans="1:18" x14ac:dyDescent="0.2">
      <c r="A160" s="74" t="s">
        <v>323</v>
      </c>
      <c r="D160" s="31"/>
      <c r="E160" s="32"/>
      <c r="G160" s="31"/>
      <c r="I160" s="31"/>
      <c r="J160" s="159" t="s">
        <v>313</v>
      </c>
      <c r="K160" s="159"/>
      <c r="L160" s="159"/>
      <c r="M160" s="33"/>
      <c r="N160" s="35"/>
      <c r="O160" s="35"/>
      <c r="P160" s="60" t="s">
        <v>139</v>
      </c>
    </row>
  </sheetData>
  <customSheetViews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52" sqref="C15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64" activePane="bottomRight" state="frozen"/>
      <selection pane="bottomRight" activeCell="R153" sqref="R153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155:L155"/>
    <mergeCell ref="J159:L159"/>
    <mergeCell ref="J160:L160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95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89"/>
  <sheetViews>
    <sheetView view="pageBreakPreview" zoomScale="90" zoomScaleNormal="85" zoomScaleSheetLayoutView="9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M87" sqref="M8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223</v>
      </c>
      <c r="H4" s="3"/>
      <c r="I4" s="3"/>
      <c r="R4" s="78">
        <v>1141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224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hidden="1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</row>
    <row r="17" spans="1:18" s="7" customFormat="1" ht="12.75" hidden="1" customHeight="1" x14ac:dyDescent="0.2">
      <c r="A17" s="66" t="s">
        <v>44</v>
      </c>
      <c r="B17" s="40"/>
      <c r="C17" s="40"/>
      <c r="D17" s="14"/>
      <c r="E17" s="14">
        <v>5</v>
      </c>
      <c r="F17" s="15" t="s">
        <v>12</v>
      </c>
      <c r="G17" s="14" t="s">
        <v>29</v>
      </c>
      <c r="H17" s="14" t="s">
        <v>45</v>
      </c>
      <c r="J17" s="19"/>
      <c r="K17" s="19"/>
    </row>
    <row r="18" spans="1:18" s="7" customFormat="1" ht="12.75" hidden="1" customHeight="1" x14ac:dyDescent="0.2">
      <c r="A18" s="66" t="s">
        <v>55</v>
      </c>
      <c r="B18" s="40"/>
      <c r="C18" s="40"/>
      <c r="E18" s="14">
        <v>5</v>
      </c>
      <c r="F18" s="15" t="s">
        <v>12</v>
      </c>
      <c r="G18" s="14" t="s">
        <v>54</v>
      </c>
      <c r="H18" s="14" t="s">
        <v>10</v>
      </c>
    </row>
    <row r="19" spans="1:18" s="7" customFormat="1" ht="12.75" customHeight="1" x14ac:dyDescent="0.2">
      <c r="A19" s="66"/>
      <c r="B19" s="40"/>
      <c r="C19" s="40"/>
      <c r="E19" s="14"/>
      <c r="F19" s="15"/>
      <c r="G19" s="14"/>
      <c r="H19" s="14"/>
    </row>
    <row r="20" spans="1:18" s="7" customFormat="1" ht="12.75" customHeight="1" x14ac:dyDescent="0.2">
      <c r="A20" s="66" t="s">
        <v>72</v>
      </c>
      <c r="B20" s="40"/>
      <c r="C20" s="40"/>
      <c r="E20" s="14">
        <v>5</v>
      </c>
      <c r="F20" s="15" t="s">
        <v>12</v>
      </c>
      <c r="G20" s="14" t="s">
        <v>70</v>
      </c>
      <c r="H20" s="14" t="s">
        <v>49</v>
      </c>
      <c r="J20" s="7">
        <v>610678.69999999995</v>
      </c>
      <c r="L20" s="7">
        <v>175803</v>
      </c>
      <c r="N20" s="7">
        <f>P20-L20</f>
        <v>469997</v>
      </c>
      <c r="P20" s="7">
        <v>645800</v>
      </c>
      <c r="R20" s="7">
        <v>712800</v>
      </c>
    </row>
    <row r="21" spans="1:18" s="7" customFormat="1" ht="12.75" hidden="1" customHeight="1" x14ac:dyDescent="0.2">
      <c r="A21" s="66" t="s">
        <v>164</v>
      </c>
      <c r="B21" s="40"/>
      <c r="C21" s="40"/>
      <c r="E21" s="14">
        <v>5</v>
      </c>
      <c r="F21" s="15" t="s">
        <v>12</v>
      </c>
      <c r="G21" s="14" t="s">
        <v>74</v>
      </c>
      <c r="H21" s="14" t="s">
        <v>10</v>
      </c>
    </row>
    <row r="22" spans="1:18" s="7" customFormat="1" ht="12.75" hidden="1" customHeight="1" x14ac:dyDescent="0.2">
      <c r="A22" s="66" t="s">
        <v>165</v>
      </c>
      <c r="B22" s="40"/>
      <c r="C22" s="40"/>
      <c r="E22" s="14">
        <v>5</v>
      </c>
      <c r="F22" s="15" t="s">
        <v>12</v>
      </c>
      <c r="G22" s="14" t="s">
        <v>74</v>
      </c>
      <c r="H22" s="14" t="s">
        <v>15</v>
      </c>
    </row>
    <row r="23" spans="1:18" s="7" customFormat="1" ht="12.75" hidden="1" customHeight="1" x14ac:dyDescent="0.2">
      <c r="A23" s="66" t="s">
        <v>166</v>
      </c>
      <c r="B23" s="40"/>
      <c r="C23" s="40"/>
      <c r="E23" s="14">
        <v>5</v>
      </c>
      <c r="F23" s="15" t="s">
        <v>12</v>
      </c>
      <c r="G23" s="14" t="s">
        <v>74</v>
      </c>
      <c r="H23" s="14" t="s">
        <v>17</v>
      </c>
    </row>
    <row r="24" spans="1:18" s="7" customFormat="1" ht="12.75" hidden="1" customHeight="1" x14ac:dyDescent="0.2">
      <c r="A24" s="66" t="s">
        <v>167</v>
      </c>
      <c r="B24" s="40"/>
      <c r="C24" s="40"/>
      <c r="E24" s="14">
        <v>5</v>
      </c>
      <c r="F24" s="15" t="s">
        <v>12</v>
      </c>
      <c r="G24" s="14" t="s">
        <v>74</v>
      </c>
      <c r="H24" s="14" t="s">
        <v>8</v>
      </c>
    </row>
    <row r="25" spans="1:18" s="7" customFormat="1" ht="12.75" hidden="1" customHeight="1" x14ac:dyDescent="0.2">
      <c r="A25" s="66" t="s">
        <v>168</v>
      </c>
      <c r="B25" s="40"/>
      <c r="C25" s="40"/>
      <c r="E25" s="14">
        <v>5</v>
      </c>
      <c r="F25" s="15" t="s">
        <v>12</v>
      </c>
      <c r="G25" s="14" t="s">
        <v>74</v>
      </c>
      <c r="H25" s="14" t="s">
        <v>45</v>
      </c>
    </row>
    <row r="26" spans="1:18" s="7" customFormat="1" ht="12.75" hidden="1" customHeight="1" x14ac:dyDescent="0.2">
      <c r="A26" s="66" t="s">
        <v>73</v>
      </c>
      <c r="B26" s="40"/>
      <c r="C26" s="40"/>
      <c r="E26" s="14">
        <v>5</v>
      </c>
      <c r="F26" s="15" t="s">
        <v>12</v>
      </c>
      <c r="G26" s="14" t="s">
        <v>74</v>
      </c>
      <c r="H26" s="14" t="s">
        <v>64</v>
      </c>
    </row>
    <row r="27" spans="1:18" s="7" customFormat="1" ht="12.75" hidden="1" customHeight="1" x14ac:dyDescent="0.2">
      <c r="A27" s="66" t="s">
        <v>75</v>
      </c>
      <c r="B27" s="40"/>
      <c r="C27" s="40"/>
      <c r="E27" s="14">
        <v>5</v>
      </c>
      <c r="F27" s="15" t="s">
        <v>12</v>
      </c>
      <c r="G27" s="14" t="s">
        <v>74</v>
      </c>
      <c r="H27" s="14" t="s">
        <v>19</v>
      </c>
    </row>
    <row r="28" spans="1:18" s="7" customFormat="1" ht="12.75" hidden="1" customHeight="1" x14ac:dyDescent="0.2">
      <c r="A28" s="66" t="s">
        <v>76</v>
      </c>
      <c r="B28" s="40"/>
      <c r="C28" s="40"/>
      <c r="E28" s="14">
        <v>5</v>
      </c>
      <c r="F28" s="15" t="s">
        <v>12</v>
      </c>
      <c r="G28" s="14" t="s">
        <v>74</v>
      </c>
      <c r="H28" s="14" t="s">
        <v>60</v>
      </c>
    </row>
    <row r="29" spans="1:18" s="7" customFormat="1" ht="12.75" hidden="1" customHeight="1" x14ac:dyDescent="0.2">
      <c r="A29" s="66" t="s">
        <v>77</v>
      </c>
      <c r="B29" s="40"/>
      <c r="C29" s="40"/>
      <c r="E29" s="14">
        <v>5</v>
      </c>
      <c r="F29" s="15" t="s">
        <v>12</v>
      </c>
      <c r="G29" s="14" t="s">
        <v>74</v>
      </c>
      <c r="H29" s="14" t="s">
        <v>49</v>
      </c>
    </row>
    <row r="30" spans="1:18" s="7" customFormat="1" ht="12.75" hidden="1" customHeight="1" x14ac:dyDescent="0.2">
      <c r="A30" s="66" t="s">
        <v>165</v>
      </c>
      <c r="B30" s="40"/>
      <c r="C30" s="40"/>
      <c r="E30" s="14">
        <v>5</v>
      </c>
      <c r="F30" s="15" t="s">
        <v>12</v>
      </c>
      <c r="G30" s="14" t="s">
        <v>74</v>
      </c>
      <c r="H30" s="14" t="s">
        <v>15</v>
      </c>
    </row>
    <row r="31" spans="1:18" s="7" customFormat="1" ht="12.75" hidden="1" customHeight="1" x14ac:dyDescent="0.2">
      <c r="A31" s="66" t="s">
        <v>78</v>
      </c>
      <c r="B31" s="40"/>
      <c r="C31" s="40"/>
      <c r="E31" s="14">
        <v>5</v>
      </c>
      <c r="F31" s="15" t="s">
        <v>12</v>
      </c>
      <c r="G31" s="14" t="s">
        <v>79</v>
      </c>
      <c r="H31" s="14" t="s">
        <v>10</v>
      </c>
    </row>
    <row r="32" spans="1:18" s="7" customFormat="1" ht="12.75" hidden="1" customHeight="1" x14ac:dyDescent="0.2">
      <c r="A32" s="66" t="s">
        <v>80</v>
      </c>
      <c r="B32" s="40"/>
      <c r="C32" s="40"/>
      <c r="E32" s="14">
        <v>5</v>
      </c>
      <c r="F32" s="15" t="s">
        <v>12</v>
      </c>
      <c r="G32" s="14" t="s">
        <v>79</v>
      </c>
      <c r="H32" s="14" t="s">
        <v>15</v>
      </c>
    </row>
    <row r="33" spans="1:18" s="7" customFormat="1" ht="12.75" hidden="1" customHeight="1" x14ac:dyDescent="0.2">
      <c r="A33" s="66" t="s">
        <v>169</v>
      </c>
      <c r="B33" s="40"/>
      <c r="C33" s="40"/>
      <c r="E33" s="14">
        <v>5</v>
      </c>
      <c r="F33" s="15" t="s">
        <v>12</v>
      </c>
      <c r="G33" s="14" t="s">
        <v>79</v>
      </c>
      <c r="H33" s="15" t="s">
        <v>60</v>
      </c>
    </row>
    <row r="34" spans="1:18" s="7" customFormat="1" ht="12.75" hidden="1" customHeight="1" x14ac:dyDescent="0.2">
      <c r="A34" s="66" t="s">
        <v>170</v>
      </c>
      <c r="B34" s="40"/>
      <c r="C34" s="40"/>
      <c r="E34" s="14">
        <v>5</v>
      </c>
      <c r="F34" s="15" t="s">
        <v>12</v>
      </c>
      <c r="G34" s="14" t="s">
        <v>79</v>
      </c>
      <c r="H34" s="15" t="s">
        <v>19</v>
      </c>
    </row>
    <row r="35" spans="1:18" s="7" customFormat="1" ht="12.75" hidden="1" customHeight="1" x14ac:dyDescent="0.2">
      <c r="A35" s="66" t="s">
        <v>171</v>
      </c>
      <c r="B35" s="40"/>
      <c r="C35" s="40"/>
      <c r="E35" s="14">
        <v>5</v>
      </c>
      <c r="F35" s="15" t="s">
        <v>12</v>
      </c>
      <c r="G35" s="14" t="s">
        <v>79</v>
      </c>
      <c r="H35" s="15" t="s">
        <v>82</v>
      </c>
    </row>
    <row r="36" spans="1:18" s="7" customFormat="1" ht="12.75" hidden="1" customHeight="1" x14ac:dyDescent="0.2">
      <c r="A36" s="66" t="s">
        <v>81</v>
      </c>
      <c r="B36" s="40"/>
      <c r="C36" s="40"/>
      <c r="E36" s="14">
        <v>5</v>
      </c>
      <c r="F36" s="15" t="s">
        <v>12</v>
      </c>
      <c r="G36" s="14" t="s">
        <v>59</v>
      </c>
      <c r="H36" s="15" t="s">
        <v>82</v>
      </c>
    </row>
    <row r="37" spans="1:18" s="7" customFormat="1" ht="12.75" hidden="1" customHeight="1" x14ac:dyDescent="0.2">
      <c r="A37" s="66" t="s">
        <v>83</v>
      </c>
      <c r="B37" s="40"/>
      <c r="C37" s="40"/>
      <c r="E37" s="14">
        <v>5</v>
      </c>
      <c r="F37" s="15" t="s">
        <v>12</v>
      </c>
      <c r="G37" s="14" t="s">
        <v>84</v>
      </c>
      <c r="H37" s="15" t="s">
        <v>8</v>
      </c>
    </row>
    <row r="38" spans="1:18" s="7" customFormat="1" ht="12.75" hidden="1" customHeight="1" x14ac:dyDescent="0.2">
      <c r="A38" s="66" t="s">
        <v>85</v>
      </c>
      <c r="B38" s="40"/>
      <c r="C38" s="40"/>
      <c r="E38" s="14">
        <v>5</v>
      </c>
      <c r="F38" s="15" t="s">
        <v>12</v>
      </c>
      <c r="G38" s="14" t="s">
        <v>84</v>
      </c>
      <c r="H38" s="15" t="s">
        <v>10</v>
      </c>
    </row>
    <row r="39" spans="1:18" s="7" customFormat="1" ht="12.75" hidden="1" customHeight="1" x14ac:dyDescent="0.2">
      <c r="A39" s="66" t="s">
        <v>86</v>
      </c>
      <c r="B39" s="40"/>
      <c r="C39" s="40"/>
      <c r="E39" s="14">
        <v>5</v>
      </c>
      <c r="F39" s="15" t="s">
        <v>12</v>
      </c>
      <c r="G39" s="14" t="s">
        <v>84</v>
      </c>
      <c r="H39" s="15" t="s">
        <v>15</v>
      </c>
    </row>
    <row r="40" spans="1:18" s="7" customFormat="1" ht="12.75" hidden="1" customHeight="1" x14ac:dyDescent="0.2">
      <c r="A40" s="66" t="s">
        <v>172</v>
      </c>
      <c r="B40" s="40"/>
      <c r="C40" s="40"/>
      <c r="E40" s="14">
        <v>5</v>
      </c>
      <c r="F40" s="15" t="s">
        <v>12</v>
      </c>
      <c r="G40" s="14" t="s">
        <v>174</v>
      </c>
      <c r="H40" s="15" t="s">
        <v>8</v>
      </c>
    </row>
    <row r="41" spans="1:18" s="7" customFormat="1" ht="12.75" hidden="1" customHeight="1" x14ac:dyDescent="0.2">
      <c r="A41" s="66" t="s">
        <v>173</v>
      </c>
      <c r="B41" s="40"/>
      <c r="C41" s="40"/>
      <c r="E41" s="14">
        <v>5</v>
      </c>
      <c r="F41" s="15" t="s">
        <v>12</v>
      </c>
      <c r="G41" s="14" t="s">
        <v>174</v>
      </c>
      <c r="H41" s="15" t="s">
        <v>10</v>
      </c>
    </row>
    <row r="42" spans="1:18" s="7" customFormat="1" ht="12.75" hidden="1" customHeight="1" x14ac:dyDescent="0.2">
      <c r="A42" s="66" t="s">
        <v>87</v>
      </c>
      <c r="B42" s="40"/>
      <c r="C42" s="40"/>
      <c r="E42" s="14">
        <v>5</v>
      </c>
      <c r="F42" s="15" t="s">
        <v>12</v>
      </c>
      <c r="G42" s="14" t="s">
        <v>174</v>
      </c>
      <c r="H42" s="15" t="s">
        <v>15</v>
      </c>
    </row>
    <row r="43" spans="1:18" s="7" customFormat="1" ht="12.75" hidden="1" customHeight="1" x14ac:dyDescent="0.2">
      <c r="A43" s="66" t="s">
        <v>303</v>
      </c>
      <c r="B43" s="40"/>
      <c r="C43" s="40"/>
      <c r="E43" s="14">
        <v>5</v>
      </c>
      <c r="F43" s="15" t="s">
        <v>12</v>
      </c>
      <c r="G43" s="82">
        <v>99</v>
      </c>
      <c r="H43" s="89">
        <v>990</v>
      </c>
    </row>
    <row r="44" spans="1:18" s="7" customFormat="1" ht="18.95" customHeight="1" x14ac:dyDescent="0.2">
      <c r="A44" s="161" t="s">
        <v>191</v>
      </c>
      <c r="B44" s="161"/>
      <c r="C44" s="161"/>
      <c r="J44" s="22">
        <f>SUM(J20:J43)</f>
        <v>610678.69999999995</v>
      </c>
      <c r="K44" s="18"/>
      <c r="L44" s="22">
        <f>SUM(L16:L43)</f>
        <v>175803</v>
      </c>
      <c r="N44" s="22">
        <f>SUM(N16:N43)</f>
        <v>469997</v>
      </c>
      <c r="P44" s="22">
        <f>SUM(P16:P43)</f>
        <v>645800</v>
      </c>
      <c r="R44" s="22">
        <f>SUM(R16:R43)</f>
        <v>712800</v>
      </c>
    </row>
    <row r="45" spans="1:18" s="7" customFormat="1" ht="6" customHeight="1" x14ac:dyDescent="0.2">
      <c r="A45" s="20"/>
      <c r="B45" s="20"/>
      <c r="C45" s="20"/>
      <c r="J45" s="18"/>
      <c r="K45" s="18"/>
    </row>
    <row r="46" spans="1:18" s="7" customFormat="1" ht="12" hidden="1" customHeight="1" x14ac:dyDescent="0.2">
      <c r="A46" s="69" t="s">
        <v>189</v>
      </c>
    </row>
    <row r="47" spans="1:18" s="7" customFormat="1" ht="12" hidden="1" customHeight="1" x14ac:dyDescent="0.2">
      <c r="A47" s="66" t="s">
        <v>109</v>
      </c>
      <c r="E47" s="14">
        <v>5</v>
      </c>
      <c r="F47" s="15" t="s">
        <v>29</v>
      </c>
      <c r="G47" s="14" t="s">
        <v>7</v>
      </c>
      <c r="H47" s="14" t="s">
        <v>17</v>
      </c>
    </row>
    <row r="48" spans="1:18" s="7" customFormat="1" ht="12" hidden="1" customHeight="1" x14ac:dyDescent="0.2">
      <c r="A48" s="66" t="s">
        <v>180</v>
      </c>
      <c r="E48" s="14">
        <v>5</v>
      </c>
      <c r="F48" s="15" t="s">
        <v>29</v>
      </c>
      <c r="G48" s="14" t="s">
        <v>7</v>
      </c>
      <c r="H48" s="14" t="s">
        <v>64</v>
      </c>
    </row>
    <row r="49" spans="1:18" s="7" customFormat="1" ht="12" hidden="1" customHeight="1" x14ac:dyDescent="0.2">
      <c r="A49" s="66" t="s">
        <v>181</v>
      </c>
      <c r="E49" s="14">
        <v>5</v>
      </c>
      <c r="F49" s="15" t="s">
        <v>29</v>
      </c>
      <c r="G49" s="14" t="s">
        <v>7</v>
      </c>
      <c r="H49" s="16" t="s">
        <v>49</v>
      </c>
    </row>
    <row r="50" spans="1:18" s="7" customFormat="1" ht="12" hidden="1" customHeight="1" x14ac:dyDescent="0.2">
      <c r="A50" s="66" t="s">
        <v>181</v>
      </c>
      <c r="E50" s="14">
        <v>5</v>
      </c>
      <c r="F50" s="15" t="s">
        <v>29</v>
      </c>
      <c r="G50" s="14" t="s">
        <v>7</v>
      </c>
      <c r="H50" s="16" t="s">
        <v>49</v>
      </c>
    </row>
    <row r="51" spans="1:18" s="7" customFormat="1" ht="12" hidden="1" customHeight="1" x14ac:dyDescent="0.2">
      <c r="A51" s="66" t="s">
        <v>182</v>
      </c>
      <c r="E51" s="14">
        <v>5</v>
      </c>
      <c r="F51" s="15" t="s">
        <v>29</v>
      </c>
      <c r="G51" s="14" t="s">
        <v>7</v>
      </c>
      <c r="H51" s="14" t="s">
        <v>10</v>
      </c>
    </row>
    <row r="52" spans="1:18" s="7" customFormat="1" ht="12" hidden="1" customHeight="1" x14ac:dyDescent="0.2">
      <c r="A52" s="66" t="s">
        <v>181</v>
      </c>
      <c r="E52" s="14">
        <v>5</v>
      </c>
      <c r="F52" s="15" t="s">
        <v>29</v>
      </c>
      <c r="G52" s="14" t="s">
        <v>7</v>
      </c>
      <c r="H52" s="16" t="s">
        <v>49</v>
      </c>
    </row>
    <row r="53" spans="1:18" s="7" customFormat="1" ht="12" hidden="1" customHeight="1" x14ac:dyDescent="0.2">
      <c r="A53" s="66" t="s">
        <v>183</v>
      </c>
      <c r="E53" s="14">
        <v>5</v>
      </c>
      <c r="F53" s="15" t="s">
        <v>29</v>
      </c>
      <c r="G53" s="14" t="s">
        <v>7</v>
      </c>
      <c r="H53" s="14" t="s">
        <v>8</v>
      </c>
    </row>
    <row r="54" spans="1:18" s="7" customFormat="1" ht="12" hidden="1" customHeight="1" x14ac:dyDescent="0.2">
      <c r="A54" s="66" t="s">
        <v>184</v>
      </c>
      <c r="E54" s="14">
        <v>5</v>
      </c>
      <c r="F54" s="15" t="s">
        <v>29</v>
      </c>
      <c r="G54" s="14" t="s">
        <v>7</v>
      </c>
      <c r="H54" s="14" t="s">
        <v>15</v>
      </c>
    </row>
    <row r="55" spans="1:18" s="7" customFormat="1" ht="18.95" hidden="1" customHeight="1" x14ac:dyDescent="0.2">
      <c r="A55" s="63" t="s">
        <v>185</v>
      </c>
      <c r="J55" s="64">
        <f>SUM(J47:J54)</f>
        <v>0</v>
      </c>
      <c r="K55" s="27"/>
      <c r="L55" s="64">
        <f>SUM(L47:L54)</f>
        <v>0</v>
      </c>
      <c r="M55" s="27"/>
      <c r="N55" s="64">
        <f>SUM(N47:N54)</f>
        <v>0</v>
      </c>
      <c r="O55" s="27"/>
      <c r="P55" s="64">
        <f>SUM(P47:P54)</f>
        <v>0</v>
      </c>
      <c r="Q55" s="27"/>
      <c r="R55" s="64">
        <f>SUM(R47:R54)</f>
        <v>0</v>
      </c>
    </row>
    <row r="56" spans="1:18" s="7" customFormat="1" ht="6" hidden="1" customHeight="1" x14ac:dyDescent="0.2"/>
    <row r="57" spans="1:18" s="7" customFormat="1" ht="12.75" hidden="1" customHeight="1" x14ac:dyDescent="0.2">
      <c r="A57" s="68" t="s">
        <v>190</v>
      </c>
      <c r="B57" s="11"/>
      <c r="C57" s="11"/>
    </row>
    <row r="58" spans="1:18" s="7" customFormat="1" ht="12.75" hidden="1" customHeight="1" x14ac:dyDescent="0.2">
      <c r="A58" s="71" t="s">
        <v>91</v>
      </c>
      <c r="B58" s="25"/>
      <c r="C58" s="25"/>
    </row>
    <row r="59" spans="1:18" s="7" customFormat="1" ht="12.75" hidden="1" customHeight="1" x14ac:dyDescent="0.2">
      <c r="A59" s="66" t="s">
        <v>92</v>
      </c>
      <c r="B59" s="40"/>
      <c r="C59" s="40"/>
      <c r="E59" s="14">
        <v>1</v>
      </c>
      <c r="F59" s="15" t="s">
        <v>93</v>
      </c>
      <c r="G59" s="14" t="s">
        <v>7</v>
      </c>
      <c r="H59" s="14" t="s">
        <v>8</v>
      </c>
    </row>
    <row r="60" spans="1:18" s="7" customFormat="1" ht="12.75" hidden="1" customHeight="1" x14ac:dyDescent="0.2">
      <c r="A60" s="66" t="s">
        <v>94</v>
      </c>
      <c r="B60" s="40"/>
      <c r="C60" s="40"/>
      <c r="E60" s="14">
        <v>1</v>
      </c>
      <c r="F60" s="15" t="s">
        <v>93</v>
      </c>
      <c r="G60" s="14" t="s">
        <v>34</v>
      </c>
      <c r="H60" s="14" t="s">
        <v>8</v>
      </c>
    </row>
    <row r="61" spans="1:18" s="7" customFormat="1" ht="12.75" hidden="1" customHeight="1" x14ac:dyDescent="0.2">
      <c r="A61" s="66" t="s">
        <v>95</v>
      </c>
      <c r="B61" s="42"/>
      <c r="C61" s="42"/>
      <c r="E61" s="14">
        <v>1</v>
      </c>
      <c r="F61" s="15" t="s">
        <v>93</v>
      </c>
      <c r="G61" s="14" t="s">
        <v>34</v>
      </c>
      <c r="H61" s="14" t="s">
        <v>49</v>
      </c>
    </row>
    <row r="62" spans="1:18" s="7" customFormat="1" ht="12.75" hidden="1" customHeight="1" x14ac:dyDescent="0.2">
      <c r="A62" s="66" t="s">
        <v>96</v>
      </c>
      <c r="B62" s="42"/>
      <c r="C62" s="42"/>
      <c r="D62" s="15"/>
      <c r="E62" s="14">
        <v>1</v>
      </c>
      <c r="F62" s="15" t="s">
        <v>93</v>
      </c>
      <c r="G62" s="14" t="s">
        <v>54</v>
      </c>
      <c r="H62" s="14" t="s">
        <v>10</v>
      </c>
    </row>
    <row r="63" spans="1:18" s="7" customFormat="1" ht="12.75" hidden="1" customHeight="1" x14ac:dyDescent="0.2">
      <c r="A63" s="66" t="s">
        <v>97</v>
      </c>
      <c r="B63" s="40"/>
      <c r="C63" s="40"/>
      <c r="E63" s="14">
        <v>1</v>
      </c>
      <c r="F63" s="15" t="s">
        <v>93</v>
      </c>
      <c r="G63" s="14" t="s">
        <v>93</v>
      </c>
      <c r="H63" s="14" t="s">
        <v>8</v>
      </c>
    </row>
    <row r="64" spans="1:18" s="7" customFormat="1" ht="12.75" hidden="1" customHeight="1" x14ac:dyDescent="0.2">
      <c r="A64" s="66" t="s">
        <v>98</v>
      </c>
      <c r="B64" s="42"/>
      <c r="C64" s="42"/>
      <c r="E64" s="14">
        <v>1</v>
      </c>
      <c r="F64" s="15" t="s">
        <v>93</v>
      </c>
      <c r="G64" s="14" t="s">
        <v>54</v>
      </c>
      <c r="H64" s="14" t="s">
        <v>15</v>
      </c>
    </row>
    <row r="65" spans="1:18" s="7" customFormat="1" ht="12.75" hidden="1" customHeight="1" x14ac:dyDescent="0.2">
      <c r="A65" s="66" t="s">
        <v>99</v>
      </c>
      <c r="B65" s="42"/>
      <c r="C65" s="42"/>
      <c r="D65" s="15"/>
      <c r="E65" s="14">
        <v>1</v>
      </c>
      <c r="F65" s="15" t="s">
        <v>93</v>
      </c>
      <c r="G65" s="14" t="s">
        <v>93</v>
      </c>
      <c r="H65" s="14" t="s">
        <v>10</v>
      </c>
    </row>
    <row r="66" spans="1:18" s="7" customFormat="1" ht="12.75" hidden="1" customHeight="1" x14ac:dyDescent="0.2">
      <c r="A66" s="66" t="s">
        <v>100</v>
      </c>
      <c r="B66" s="40"/>
      <c r="C66" s="40"/>
      <c r="E66" s="14">
        <v>1</v>
      </c>
      <c r="F66" s="15" t="s">
        <v>93</v>
      </c>
      <c r="G66" s="14" t="s">
        <v>54</v>
      </c>
      <c r="H66" s="14" t="s">
        <v>19</v>
      </c>
    </row>
    <row r="67" spans="1:18" s="7" customFormat="1" ht="12.75" hidden="1" customHeight="1" x14ac:dyDescent="0.2">
      <c r="A67" s="66" t="s">
        <v>175</v>
      </c>
      <c r="B67" s="40"/>
      <c r="C67" s="40"/>
      <c r="E67" s="14">
        <v>1</v>
      </c>
      <c r="F67" s="15" t="s">
        <v>93</v>
      </c>
      <c r="G67" s="14" t="s">
        <v>54</v>
      </c>
      <c r="H67" s="14" t="s">
        <v>82</v>
      </c>
    </row>
    <row r="68" spans="1:18" s="7" customFormat="1" ht="12.75" hidden="1" customHeight="1" x14ac:dyDescent="0.2">
      <c r="A68" s="66" t="s">
        <v>176</v>
      </c>
      <c r="B68" s="40"/>
      <c r="C68" s="40"/>
      <c r="E68" s="14">
        <v>1</v>
      </c>
      <c r="F68" s="15" t="s">
        <v>93</v>
      </c>
      <c r="G68" s="14" t="s">
        <v>54</v>
      </c>
      <c r="H68" s="14" t="s">
        <v>45</v>
      </c>
    </row>
    <row r="69" spans="1:18" s="7" customFormat="1" ht="12.75" hidden="1" customHeight="1" x14ac:dyDescent="0.2">
      <c r="A69" s="66" t="s">
        <v>177</v>
      </c>
      <c r="B69" s="40"/>
      <c r="C69" s="40"/>
      <c r="E69" s="14">
        <v>1</v>
      </c>
      <c r="F69" s="15" t="s">
        <v>93</v>
      </c>
      <c r="G69" s="14" t="s">
        <v>54</v>
      </c>
      <c r="H69" s="14" t="s">
        <v>146</v>
      </c>
    </row>
    <row r="70" spans="1:18" s="7" customFormat="1" ht="12.75" hidden="1" customHeight="1" x14ac:dyDescent="0.2">
      <c r="A70" s="66" t="s">
        <v>101</v>
      </c>
      <c r="B70" s="40"/>
      <c r="C70" s="40"/>
      <c r="E70" s="14">
        <v>1</v>
      </c>
      <c r="F70" s="15" t="s">
        <v>93</v>
      </c>
      <c r="G70" s="14" t="s">
        <v>54</v>
      </c>
      <c r="H70" s="14" t="s">
        <v>102</v>
      </c>
    </row>
    <row r="71" spans="1:18" s="7" customFormat="1" ht="12.75" hidden="1" customHeight="1" x14ac:dyDescent="0.2">
      <c r="A71" s="66" t="s">
        <v>103</v>
      </c>
      <c r="B71" s="40"/>
      <c r="C71" s="40"/>
      <c r="E71" s="14">
        <v>1</v>
      </c>
      <c r="F71" s="15" t="s">
        <v>93</v>
      </c>
      <c r="G71" s="14" t="s">
        <v>54</v>
      </c>
      <c r="H71" s="14" t="s">
        <v>24</v>
      </c>
    </row>
    <row r="72" spans="1:18" s="7" customFormat="1" ht="12.75" hidden="1" customHeight="1" x14ac:dyDescent="0.2">
      <c r="A72" s="66" t="s">
        <v>104</v>
      </c>
      <c r="B72" s="40"/>
      <c r="C72" s="40"/>
      <c r="E72" s="14">
        <v>1</v>
      </c>
      <c r="F72" s="15" t="s">
        <v>93</v>
      </c>
      <c r="G72" s="14" t="s">
        <v>54</v>
      </c>
      <c r="H72" s="14" t="s">
        <v>28</v>
      </c>
    </row>
    <row r="73" spans="1:18" s="7" customFormat="1" ht="12.75" hidden="1" customHeight="1" x14ac:dyDescent="0.2">
      <c r="A73" s="66" t="s">
        <v>105</v>
      </c>
      <c r="B73" s="40"/>
      <c r="C73" s="40"/>
      <c r="D73" s="15"/>
      <c r="E73" s="14">
        <v>1</v>
      </c>
      <c r="F73" s="15" t="s">
        <v>93</v>
      </c>
      <c r="G73" s="14" t="s">
        <v>54</v>
      </c>
      <c r="H73" s="16" t="s">
        <v>49</v>
      </c>
    </row>
    <row r="74" spans="1:18" s="7" customFormat="1" ht="12.75" hidden="1" customHeight="1" x14ac:dyDescent="0.2">
      <c r="A74" s="66" t="s">
        <v>106</v>
      </c>
      <c r="B74" s="40"/>
      <c r="C74" s="40"/>
      <c r="D74" s="15"/>
      <c r="E74" s="14">
        <v>1</v>
      </c>
      <c r="F74" s="15" t="s">
        <v>93</v>
      </c>
      <c r="G74" s="14" t="s">
        <v>67</v>
      </c>
      <c r="H74" s="14" t="s">
        <v>8</v>
      </c>
    </row>
    <row r="75" spans="1:18" s="7" customFormat="1" ht="12.75" hidden="1" customHeight="1" x14ac:dyDescent="0.2">
      <c r="A75" s="66" t="s">
        <v>107</v>
      </c>
      <c r="B75" s="40"/>
      <c r="C75" s="40"/>
      <c r="D75" s="15"/>
      <c r="E75" s="14">
        <v>1</v>
      </c>
      <c r="F75" s="15" t="s">
        <v>93</v>
      </c>
      <c r="G75" s="14" t="s">
        <v>59</v>
      </c>
      <c r="H75" s="16" t="s">
        <v>49</v>
      </c>
    </row>
    <row r="76" spans="1:18" s="7" customFormat="1" ht="12.75" hidden="1" customHeight="1" x14ac:dyDescent="0.2">
      <c r="A76" s="66" t="s">
        <v>178</v>
      </c>
      <c r="B76" s="40"/>
      <c r="C76" s="40"/>
      <c r="D76" s="15"/>
      <c r="E76" s="14">
        <v>1</v>
      </c>
      <c r="F76" s="15" t="s">
        <v>93</v>
      </c>
      <c r="G76" s="14" t="s">
        <v>29</v>
      </c>
      <c r="H76" s="14" t="s">
        <v>8</v>
      </c>
    </row>
    <row r="77" spans="1:18" s="7" customFormat="1" ht="12.75" hidden="1" customHeight="1" x14ac:dyDescent="0.2">
      <c r="A77" s="66" t="s">
        <v>179</v>
      </c>
      <c r="B77" s="40"/>
      <c r="C77" s="40"/>
      <c r="D77" s="15"/>
      <c r="E77" s="14">
        <v>1</v>
      </c>
      <c r="F77" s="15" t="s">
        <v>93</v>
      </c>
      <c r="G77" s="14" t="s">
        <v>29</v>
      </c>
      <c r="H77" s="14" t="s">
        <v>45</v>
      </c>
    </row>
    <row r="78" spans="1:18" s="27" customFormat="1" ht="18.95" hidden="1" customHeight="1" x14ac:dyDescent="0.2">
      <c r="A78" s="63" t="s">
        <v>108</v>
      </c>
      <c r="B78" s="26"/>
      <c r="C78" s="26"/>
      <c r="J78" s="21">
        <f>SUM(J59:J77)</f>
        <v>0</v>
      </c>
      <c r="K78" s="23"/>
      <c r="L78" s="21">
        <f>SUM(L59:L73)</f>
        <v>0</v>
      </c>
      <c r="N78" s="21">
        <f>SUM(N59:N73)</f>
        <v>0</v>
      </c>
      <c r="P78" s="21">
        <f>SUM(P59:P73)</f>
        <v>0</v>
      </c>
      <c r="R78" s="21">
        <f>SUM(R59:R73)</f>
        <v>0</v>
      </c>
    </row>
    <row r="79" spans="1:18" s="7" customFormat="1" ht="6" hidden="1" customHeight="1" x14ac:dyDescent="0.2"/>
    <row r="80" spans="1:18" s="7" customFormat="1" ht="20.100000000000001" customHeight="1" thickBot="1" x14ac:dyDescent="0.25">
      <c r="A80" s="11" t="s">
        <v>110</v>
      </c>
      <c r="B80" s="28"/>
      <c r="C80" s="28"/>
      <c r="J80" s="29">
        <f>J44+J78</f>
        <v>610678.69999999995</v>
      </c>
      <c r="K80" s="23"/>
      <c r="L80" s="29">
        <f t="shared" ref="L80:R80" si="0">L44+L78</f>
        <v>175803</v>
      </c>
      <c r="M80" s="29">
        <f t="shared" si="0"/>
        <v>0</v>
      </c>
      <c r="N80" s="29">
        <f t="shared" si="0"/>
        <v>469997</v>
      </c>
      <c r="O80" s="29">
        <f t="shared" si="0"/>
        <v>0</v>
      </c>
      <c r="P80" s="29">
        <f t="shared" si="0"/>
        <v>645800</v>
      </c>
      <c r="Q80" s="29">
        <f t="shared" si="0"/>
        <v>0</v>
      </c>
      <c r="R80" s="29">
        <f t="shared" si="0"/>
        <v>712800</v>
      </c>
    </row>
    <row r="81" spans="1:16" s="7" customFormat="1" ht="13.5" thickTop="1" x14ac:dyDescent="0.2">
      <c r="A81" s="31"/>
      <c r="B81" s="31"/>
      <c r="C81" s="31"/>
      <c r="D81" s="34"/>
      <c r="E81" s="31"/>
      <c r="F81" s="31"/>
      <c r="H81" s="35"/>
      <c r="I81" s="35"/>
      <c r="J81" s="35"/>
      <c r="K81" s="35"/>
      <c r="L81" s="35"/>
      <c r="M81" s="35"/>
    </row>
    <row r="82" spans="1:16" s="7" customFormat="1" x14ac:dyDescent="0.2"/>
    <row r="83" spans="1:16" s="7" customFormat="1" x14ac:dyDescent="0.2"/>
    <row r="84" spans="1:16" x14ac:dyDescent="0.2">
      <c r="A84" s="159" t="s">
        <v>133</v>
      </c>
      <c r="B84" s="159"/>
      <c r="C84" s="159"/>
      <c r="D84" s="33"/>
      <c r="E84" s="32"/>
      <c r="G84" s="31"/>
      <c r="I84" s="31"/>
      <c r="J84" s="159" t="s">
        <v>326</v>
      </c>
      <c r="K84" s="159"/>
      <c r="L84" s="159"/>
      <c r="M84" s="47"/>
      <c r="N84" s="49"/>
      <c r="O84" s="49"/>
      <c r="P84" s="48" t="s">
        <v>135</v>
      </c>
    </row>
    <row r="85" spans="1:16" x14ac:dyDescent="0.2">
      <c r="A85" s="50"/>
      <c r="D85" s="33"/>
      <c r="E85" s="51"/>
      <c r="G85" s="31"/>
      <c r="I85" s="31"/>
      <c r="J85" s="30"/>
      <c r="M85" s="30"/>
      <c r="N85" s="36"/>
      <c r="O85" s="36"/>
      <c r="P85" s="51"/>
    </row>
    <row r="86" spans="1:16" x14ac:dyDescent="0.2">
      <c r="A86" s="50"/>
      <c r="D86" s="33"/>
      <c r="E86" s="51"/>
      <c r="G86" s="31"/>
      <c r="I86" s="31"/>
      <c r="J86" s="113"/>
      <c r="M86" s="113"/>
      <c r="N86" s="36"/>
      <c r="O86" s="36"/>
      <c r="P86" s="51"/>
    </row>
    <row r="87" spans="1:16" x14ac:dyDescent="0.2">
      <c r="A87" s="52"/>
      <c r="D87" s="31"/>
      <c r="E87" s="53"/>
      <c r="G87" s="31"/>
      <c r="I87" s="31"/>
      <c r="J87" s="31"/>
      <c r="M87" s="31"/>
      <c r="P87" s="53"/>
    </row>
    <row r="88" spans="1:16" x14ac:dyDescent="0.2">
      <c r="A88" s="160" t="s">
        <v>322</v>
      </c>
      <c r="B88" s="160"/>
      <c r="C88" s="160"/>
      <c r="D88" s="55"/>
      <c r="E88" s="56"/>
      <c r="G88" s="31"/>
      <c r="I88" s="31"/>
      <c r="J88" s="160" t="s">
        <v>325</v>
      </c>
      <c r="K88" s="160"/>
      <c r="L88" s="160"/>
      <c r="M88" s="57"/>
      <c r="N88" s="59"/>
      <c r="O88" s="59"/>
      <c r="P88" s="58" t="s">
        <v>137</v>
      </c>
    </row>
    <row r="89" spans="1:16" x14ac:dyDescent="0.2">
      <c r="A89" s="159" t="s">
        <v>225</v>
      </c>
      <c r="B89" s="159"/>
      <c r="C89" s="159"/>
      <c r="D89" s="31"/>
      <c r="E89" s="32"/>
      <c r="G89" s="31"/>
      <c r="I89" s="31"/>
      <c r="J89" s="159" t="s">
        <v>313</v>
      </c>
      <c r="K89" s="159"/>
      <c r="L89" s="159"/>
      <c r="M89" s="33"/>
      <c r="N89" s="35"/>
      <c r="O89" s="35"/>
      <c r="P89" s="60" t="s">
        <v>139</v>
      </c>
    </row>
  </sheetData>
  <customSheetViews>
    <customSheetView guid="{870B4CCF-089A-4C19-A059-259DAAB1F3BC}" scale="90" showPageBreaks="1" printArea="1" hiddenRows="1" view="pageBreakPreview">
      <pane xSplit="1" ySplit="14" topLeftCell="B80" activePane="bottomRight" state="frozen"/>
      <selection pane="bottomRight" activeCell="M87" sqref="M87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cale="90" showPageBreaks="1" printArea="1" hiddenRows="1" view="pageBreakPreview">
      <pane xSplit="1" ySplit="14" topLeftCell="B15" activePane="bottomRight" state="frozen"/>
      <selection pane="bottomRight" activeCell="R20" sqref="R20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5">
    <mergeCell ref="A84:C84"/>
    <mergeCell ref="A88:C88"/>
    <mergeCell ref="A89:C89"/>
    <mergeCell ref="J84:L84"/>
    <mergeCell ref="J88:L88"/>
    <mergeCell ref="J89:L89"/>
    <mergeCell ref="A13:C13"/>
    <mergeCell ref="E13:H13"/>
    <mergeCell ref="A44:C44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62"/>
  <sheetViews>
    <sheetView view="pageBreakPreview" zoomScaleNormal="85" zoomScaleSheetLayoutView="100" workbookViewId="0">
      <pane xSplit="1" ySplit="14" topLeftCell="B30" activePane="bottomRight" state="frozen"/>
      <selection pane="topRight" activeCell="D1" sqref="D1"/>
      <selection pane="bottomLeft" activeCell="A16" sqref="A16"/>
      <selection pane="bottomRight" activeCell="F150" sqref="F15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4.886718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5.33203125" style="1" customWidth="1"/>
    <col min="21" max="21" width="9.6640625" style="1" customWidth="1"/>
    <col min="22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226</v>
      </c>
      <c r="H4" s="3"/>
      <c r="I4" s="3"/>
      <c r="R4" s="78">
        <v>7611</v>
      </c>
    </row>
    <row r="5" spans="1:19" ht="15" customHeight="1" x14ac:dyDescent="0.2">
      <c r="A5" s="5" t="s">
        <v>119</v>
      </c>
      <c r="B5" s="2" t="s">
        <v>113</v>
      </c>
      <c r="C5" s="5" t="s">
        <v>231</v>
      </c>
    </row>
    <row r="6" spans="1:19" ht="15" customHeight="1" x14ac:dyDescent="0.2">
      <c r="A6" s="5" t="s">
        <v>120</v>
      </c>
      <c r="B6" s="2" t="s">
        <v>113</v>
      </c>
      <c r="C6" s="5" t="s">
        <v>227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129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9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128"/>
      <c r="B12" s="128"/>
      <c r="C12" s="128"/>
      <c r="D12" s="9"/>
      <c r="E12" s="128"/>
      <c r="F12" s="128"/>
      <c r="G12" s="128"/>
      <c r="H12" s="128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30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4629896.8099999996</v>
      </c>
      <c r="K16" s="13"/>
      <c r="L16" s="7">
        <v>2715807.65</v>
      </c>
      <c r="N16" s="7">
        <f>P16-L16</f>
        <v>5106740.3499999996</v>
      </c>
      <c r="P16" s="7">
        <v>7822548</v>
      </c>
      <c r="R16" s="7">
        <v>8103543.6200000001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546397.82999999996</v>
      </c>
      <c r="K18" s="13"/>
      <c r="L18" s="7">
        <v>289421.05</v>
      </c>
      <c r="N18" s="7">
        <f t="shared" ref="N18:N21" si="0">P18-L18</f>
        <v>406578.95</v>
      </c>
      <c r="P18" s="7">
        <v>696000</v>
      </c>
      <c r="R18" s="7">
        <v>696000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102000</v>
      </c>
      <c r="K19" s="13"/>
      <c r="L19" s="7">
        <v>42500</v>
      </c>
      <c r="N19" s="7">
        <f t="shared" si="0"/>
        <v>59500</v>
      </c>
      <c r="P19" s="7">
        <v>102000</v>
      </c>
      <c r="R19" s="7">
        <v>102000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102000</v>
      </c>
      <c r="K20" s="13"/>
      <c r="L20" s="7">
        <v>42500</v>
      </c>
      <c r="N20" s="7">
        <f t="shared" si="0"/>
        <v>59500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110000</v>
      </c>
      <c r="K21" s="13"/>
      <c r="L21" s="7">
        <v>162000</v>
      </c>
      <c r="N21" s="7">
        <f t="shared" si="0"/>
        <v>12000</v>
      </c>
      <c r="P21" s="7">
        <v>174000</v>
      </c>
      <c r="R21" s="7">
        <v>174000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60000</v>
      </c>
      <c r="P27" s="7">
        <v>60000</v>
      </c>
      <c r="R27" s="7">
        <v>60000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419256.6</v>
      </c>
      <c r="N30" s="7">
        <f>P30-L30</f>
        <v>676270</v>
      </c>
      <c r="P30" s="7">
        <v>676270</v>
      </c>
      <c r="R30" s="7">
        <v>676232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118000</v>
      </c>
      <c r="N31" s="7">
        <f t="shared" si="1"/>
        <v>145000</v>
      </c>
      <c r="P31" s="7">
        <v>145000</v>
      </c>
      <c r="R31" s="7">
        <v>145000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386160</v>
      </c>
      <c r="K32" s="13"/>
      <c r="L32" s="7">
        <v>503656</v>
      </c>
      <c r="N32" s="7">
        <f>P32-L32</f>
        <v>172614</v>
      </c>
      <c r="P32" s="7">
        <v>676270</v>
      </c>
      <c r="R32" s="7">
        <v>676232</v>
      </c>
    </row>
    <row r="33" spans="1:18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556164.65</v>
      </c>
      <c r="L33" s="7">
        <v>295733.39</v>
      </c>
      <c r="N33" s="7">
        <f t="shared" si="1"/>
        <v>642972.37</v>
      </c>
      <c r="P33" s="7">
        <v>938705.76</v>
      </c>
      <c r="R33" s="7">
        <v>973774.08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27400</v>
      </c>
      <c r="L34" s="7">
        <v>13200</v>
      </c>
      <c r="N34" s="7">
        <f t="shared" si="1"/>
        <v>21600</v>
      </c>
      <c r="P34" s="7">
        <v>34800</v>
      </c>
      <c r="R34" s="7">
        <v>34800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54812.5</v>
      </c>
      <c r="L35" s="7">
        <v>32533.61</v>
      </c>
      <c r="N35" s="7">
        <f t="shared" si="1"/>
        <v>61991.53</v>
      </c>
      <c r="P35" s="7">
        <v>94525.14</v>
      </c>
      <c r="R35" s="7">
        <v>95808.9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27354.45</v>
      </c>
      <c r="L36" s="7">
        <v>13100</v>
      </c>
      <c r="N36" s="7">
        <f t="shared" si="1"/>
        <v>21700</v>
      </c>
      <c r="P36" s="7">
        <v>34800</v>
      </c>
      <c r="R36" s="7">
        <v>34800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</row>
    <row r="39" spans="1:18" s="7" customFormat="1" ht="12.75" hidden="1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209832.65</v>
      </c>
      <c r="N40" s="7">
        <f>P40-L40</f>
        <v>145000</v>
      </c>
      <c r="P40" s="7">
        <v>145000</v>
      </c>
      <c r="R40" s="7">
        <v>145000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7289275.4900000002</v>
      </c>
      <c r="K42" s="18"/>
      <c r="L42" s="22">
        <f>SUM(L16:L41)</f>
        <v>4110451.6999999997</v>
      </c>
      <c r="N42" s="22">
        <f>SUM(N16:N41)</f>
        <v>7591467.2000000002</v>
      </c>
      <c r="P42" s="22">
        <f>SUM(P16:P41)</f>
        <v>11701918.9</v>
      </c>
      <c r="R42" s="22">
        <f>SUM(R16:R40)</f>
        <v>12019190.600000001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33107</v>
      </c>
      <c r="L45" s="7">
        <v>9465</v>
      </c>
      <c r="N45" s="7">
        <f t="shared" ref="N45:N52" si="2">P45-L45</f>
        <v>99735</v>
      </c>
      <c r="P45" s="7">
        <v>109200</v>
      </c>
      <c r="R45" s="7">
        <v>117600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15586</v>
      </c>
      <c r="L47" s="7">
        <v>980</v>
      </c>
      <c r="N47" s="7">
        <f t="shared" si="2"/>
        <v>199020</v>
      </c>
      <c r="P47" s="7">
        <v>200000</v>
      </c>
      <c r="R47" s="7">
        <v>1400000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2"/>
        <v>0</v>
      </c>
    </row>
    <row r="49" spans="1:18" s="7" customFormat="1" ht="12.75" hidden="1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2"/>
        <v>0</v>
      </c>
    </row>
    <row r="52" spans="1:18" s="7" customFormat="1" ht="12.75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J52" s="7">
        <v>371716.38</v>
      </c>
      <c r="L52" s="7">
        <v>208733.12</v>
      </c>
      <c r="N52" s="7">
        <f t="shared" si="2"/>
        <v>1886266.88</v>
      </c>
      <c r="P52" s="7">
        <v>2095000</v>
      </c>
      <c r="R52" s="7">
        <v>1642500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</row>
    <row r="56" spans="1:18" s="7" customFormat="1" ht="12.75" customHeight="1" x14ac:dyDescent="0.2">
      <c r="A56" s="66" t="s">
        <v>88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6" t="s">
        <v>60</v>
      </c>
      <c r="J56" s="19"/>
      <c r="K56" s="19"/>
      <c r="N56" s="7">
        <f t="shared" ref="N56:N113" si="3">P56-L56</f>
        <v>500000</v>
      </c>
      <c r="P56" s="7">
        <v>500000</v>
      </c>
      <c r="R56" s="7">
        <v>500000</v>
      </c>
    </row>
    <row r="57" spans="1:18" s="7" customFormat="1" ht="12.75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>
        <v>60893</v>
      </c>
      <c r="K57" s="19"/>
      <c r="L57" s="7">
        <v>24000</v>
      </c>
      <c r="N57" s="7">
        <f t="shared" si="3"/>
        <v>156000</v>
      </c>
      <c r="P57" s="7">
        <v>180000</v>
      </c>
      <c r="R57" s="7">
        <v>120000</v>
      </c>
    </row>
    <row r="58" spans="1:18" s="7" customFormat="1" ht="12.75" hidden="1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3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3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3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3"/>
        <v>0</v>
      </c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J62" s="7">
        <v>49596</v>
      </c>
      <c r="L62" s="7">
        <v>9340</v>
      </c>
      <c r="N62" s="7">
        <f t="shared" si="3"/>
        <v>132660</v>
      </c>
      <c r="P62" s="7">
        <v>142000</v>
      </c>
      <c r="R62" s="7">
        <v>133600</v>
      </c>
    </row>
    <row r="63" spans="1:18" s="7" customFormat="1" ht="12.75" customHeight="1" x14ac:dyDescent="0.2">
      <c r="A63" s="66" t="s">
        <v>66</v>
      </c>
      <c r="B63" s="40"/>
      <c r="C63" s="40"/>
      <c r="E63" s="131">
        <v>5</v>
      </c>
      <c r="F63" s="132" t="s">
        <v>12</v>
      </c>
      <c r="G63" s="131" t="s">
        <v>67</v>
      </c>
      <c r="H63" s="131" t="s">
        <v>8</v>
      </c>
      <c r="P63" s="7">
        <v>220000</v>
      </c>
      <c r="R63" s="7">
        <v>318000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</row>
    <row r="66" spans="1:18" s="7" customFormat="1" ht="12.75" hidden="1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</row>
    <row r="70" spans="1:18" s="7" customFormat="1" ht="12.75" customHeight="1" x14ac:dyDescent="0.2">
      <c r="A70" s="66" t="s">
        <v>68</v>
      </c>
      <c r="B70" s="40"/>
      <c r="C70" s="40"/>
      <c r="E70" s="131">
        <v>5</v>
      </c>
      <c r="F70" s="132" t="s">
        <v>12</v>
      </c>
      <c r="G70" s="131" t="s">
        <v>67</v>
      </c>
      <c r="H70" s="131" t="s">
        <v>10</v>
      </c>
      <c r="P70" s="7">
        <v>340000</v>
      </c>
      <c r="R70" s="7">
        <v>335000</v>
      </c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3"/>
        <v>0</v>
      </c>
    </row>
    <row r="72" spans="1:18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N72" s="7">
        <f t="shared" si="3"/>
        <v>0</v>
      </c>
    </row>
    <row r="73" spans="1:18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3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3"/>
        <v>0</v>
      </c>
    </row>
    <row r="75" spans="1:18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3"/>
        <v>0</v>
      </c>
    </row>
    <row r="76" spans="1:18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3"/>
        <v>0</v>
      </c>
    </row>
    <row r="77" spans="1:18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si="3"/>
        <v>0</v>
      </c>
    </row>
    <row r="78" spans="1:18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8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8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8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8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8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8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8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8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8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8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8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8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8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8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8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8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8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N95" s="7">
        <f t="shared" si="3"/>
        <v>5590</v>
      </c>
      <c r="P95" s="7">
        <v>5590</v>
      </c>
      <c r="R95" s="7">
        <v>55000</v>
      </c>
    </row>
    <row r="96" spans="1:18" s="7" customFormat="1" ht="12.75" hidden="1" customHeight="1" x14ac:dyDescent="0.2">
      <c r="A96" s="97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0</v>
      </c>
    </row>
    <row r="97" spans="1:18" s="7" customFormat="1" ht="12.75" hidden="1" customHeight="1" x14ac:dyDescent="0.2">
      <c r="A97" s="97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97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97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customHeight="1" x14ac:dyDescent="0.2">
      <c r="A100" s="97" t="s">
        <v>342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J100" s="7">
        <v>289654.78999999998</v>
      </c>
      <c r="L100" s="7">
        <v>42688.32</v>
      </c>
      <c r="N100" s="7">
        <f t="shared" si="3"/>
        <v>437311.68</v>
      </c>
      <c r="P100" s="7">
        <v>480000</v>
      </c>
      <c r="R100" s="7">
        <v>480000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97" t="s">
        <v>314</v>
      </c>
      <c r="B105" s="40"/>
      <c r="C105" s="40"/>
      <c r="E105" s="14">
        <v>5</v>
      </c>
      <c r="F105" s="15" t="s">
        <v>12</v>
      </c>
      <c r="G105" s="14" t="s">
        <v>79</v>
      </c>
      <c r="H105" s="82">
        <v>990</v>
      </c>
    </row>
    <row r="106" spans="1:18" s="7" customFormat="1" ht="12.75" hidden="1" customHeight="1" x14ac:dyDescent="0.2">
      <c r="A106" s="97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97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97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97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97" t="s">
        <v>81</v>
      </c>
      <c r="B112" s="40"/>
      <c r="C112" s="40"/>
      <c r="E112" s="14">
        <v>5</v>
      </c>
      <c r="F112" s="15" t="s">
        <v>12</v>
      </c>
      <c r="G112" s="14" t="s">
        <v>59</v>
      </c>
      <c r="H112" s="15" t="s">
        <v>82</v>
      </c>
      <c r="J112" s="7">
        <v>10628265</v>
      </c>
      <c r="L112" s="7">
        <v>5264280</v>
      </c>
      <c r="N112" s="7">
        <f t="shared" si="3"/>
        <v>7571720</v>
      </c>
      <c r="P112" s="7">
        <v>12836000</v>
      </c>
      <c r="R112" s="7">
        <v>20722000</v>
      </c>
    </row>
    <row r="113" spans="1:18" s="7" customFormat="1" ht="12.75" customHeight="1" x14ac:dyDescent="0.2">
      <c r="A113" s="66" t="s">
        <v>303</v>
      </c>
      <c r="B113" s="40"/>
      <c r="C113" s="40"/>
      <c r="E113" s="14">
        <v>5</v>
      </c>
      <c r="F113" s="15" t="s">
        <v>12</v>
      </c>
      <c r="G113" s="82">
        <v>99</v>
      </c>
      <c r="H113" s="89">
        <v>990</v>
      </c>
      <c r="J113" s="7">
        <v>294155</v>
      </c>
      <c r="L113" s="7">
        <v>90217</v>
      </c>
      <c r="N113" s="7">
        <f t="shared" si="3"/>
        <v>1501783</v>
      </c>
      <c r="P113" s="7">
        <v>1592000</v>
      </c>
      <c r="R113" s="7">
        <v>2148000</v>
      </c>
    </row>
    <row r="114" spans="1:18" s="7" customFormat="1" ht="18.95" customHeight="1" x14ac:dyDescent="0.2">
      <c r="A114" s="161" t="s">
        <v>191</v>
      </c>
      <c r="B114" s="161"/>
      <c r="C114" s="161"/>
      <c r="J114" s="22">
        <f>SUM(J45:J113)</f>
        <v>11742973.17</v>
      </c>
      <c r="K114" s="18"/>
      <c r="L114" s="22">
        <f>SUM(L45:L113)</f>
        <v>5649703.4400000004</v>
      </c>
      <c r="N114" s="22">
        <f>SUM(N45:N113)</f>
        <v>12490086.560000001</v>
      </c>
      <c r="P114" s="22">
        <f>SUM(P45:P113)</f>
        <v>18699790</v>
      </c>
      <c r="R114" s="22">
        <f>SUM(R45:R113)</f>
        <v>27971700</v>
      </c>
    </row>
    <row r="115" spans="1:18" s="7" customFormat="1" ht="6" hidden="1" customHeight="1" x14ac:dyDescent="0.2">
      <c r="A115" s="20"/>
      <c r="B115" s="20"/>
      <c r="C115" s="20"/>
      <c r="J115" s="18"/>
      <c r="K115" s="18"/>
    </row>
    <row r="116" spans="1:18" s="7" customFormat="1" ht="12" hidden="1" customHeight="1" x14ac:dyDescent="0.2">
      <c r="A116" s="69" t="s">
        <v>189</v>
      </c>
    </row>
    <row r="117" spans="1:18" s="7" customFormat="1" ht="12" hidden="1" customHeight="1" x14ac:dyDescent="0.2">
      <c r="A117" s="66" t="s">
        <v>109</v>
      </c>
      <c r="E117" s="14">
        <v>5</v>
      </c>
      <c r="F117" s="15" t="s">
        <v>29</v>
      </c>
      <c r="G117" s="14" t="s">
        <v>7</v>
      </c>
      <c r="H117" s="14" t="s">
        <v>17</v>
      </c>
    </row>
    <row r="118" spans="1:18" s="7" customFormat="1" ht="12" hidden="1" customHeight="1" x14ac:dyDescent="0.2">
      <c r="A118" s="66" t="s">
        <v>180</v>
      </c>
      <c r="E118" s="14">
        <v>5</v>
      </c>
      <c r="F118" s="15" t="s">
        <v>29</v>
      </c>
      <c r="G118" s="14" t="s">
        <v>7</v>
      </c>
      <c r="H118" s="14" t="s">
        <v>64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181</v>
      </c>
      <c r="E120" s="14">
        <v>5</v>
      </c>
      <c r="F120" s="15" t="s">
        <v>29</v>
      </c>
      <c r="G120" s="14" t="s">
        <v>7</v>
      </c>
      <c r="H120" s="16" t="s">
        <v>49</v>
      </c>
    </row>
    <row r="121" spans="1:18" s="7" customFormat="1" ht="12" hidden="1" customHeight="1" x14ac:dyDescent="0.2">
      <c r="A121" s="66" t="s">
        <v>182</v>
      </c>
      <c r="E121" s="14">
        <v>5</v>
      </c>
      <c r="F121" s="15" t="s">
        <v>29</v>
      </c>
      <c r="G121" s="14" t="s">
        <v>7</v>
      </c>
      <c r="H121" s="14" t="s">
        <v>10</v>
      </c>
    </row>
    <row r="122" spans="1:18" s="7" customFormat="1" ht="12" hidden="1" customHeight="1" x14ac:dyDescent="0.2">
      <c r="A122" s="66" t="s">
        <v>181</v>
      </c>
      <c r="E122" s="14">
        <v>5</v>
      </c>
      <c r="F122" s="15" t="s">
        <v>29</v>
      </c>
      <c r="G122" s="14" t="s">
        <v>7</v>
      </c>
      <c r="H122" s="16" t="s">
        <v>49</v>
      </c>
    </row>
    <row r="123" spans="1:18" s="7" customFormat="1" ht="12" hidden="1" customHeight="1" x14ac:dyDescent="0.2">
      <c r="A123" s="66" t="s">
        <v>183</v>
      </c>
      <c r="E123" s="14">
        <v>5</v>
      </c>
      <c r="F123" s="15" t="s">
        <v>29</v>
      </c>
      <c r="G123" s="14" t="s">
        <v>7</v>
      </c>
      <c r="H123" s="14" t="s">
        <v>8</v>
      </c>
    </row>
    <row r="124" spans="1:18" s="7" customFormat="1" ht="12" hidden="1" customHeight="1" x14ac:dyDescent="0.2">
      <c r="A124" s="66" t="s">
        <v>184</v>
      </c>
      <c r="E124" s="14">
        <v>5</v>
      </c>
      <c r="F124" s="15" t="s">
        <v>29</v>
      </c>
      <c r="G124" s="14" t="s">
        <v>7</v>
      </c>
      <c r="H124" s="14" t="s">
        <v>15</v>
      </c>
    </row>
    <row r="125" spans="1:18" s="7" customFormat="1" ht="18.95" hidden="1" customHeight="1" x14ac:dyDescent="0.2">
      <c r="A125" s="63" t="s">
        <v>185</v>
      </c>
      <c r="J125" s="64">
        <f>SUM(J117:J124)</f>
        <v>0</v>
      </c>
      <c r="K125" s="27"/>
      <c r="L125" s="64">
        <f>SUM(L117:L124)</f>
        <v>0</v>
      </c>
      <c r="M125" s="27"/>
      <c r="N125" s="64">
        <f>SUM(N117:N124)</f>
        <v>0</v>
      </c>
      <c r="O125" s="27"/>
      <c r="P125" s="64">
        <f>SUM(P117:P124)</f>
        <v>0</v>
      </c>
      <c r="Q125" s="27"/>
      <c r="R125" s="64">
        <f>SUM(R117:R124)</f>
        <v>0</v>
      </c>
    </row>
    <row r="126" spans="1:18" s="7" customFormat="1" ht="6" customHeight="1" x14ac:dyDescent="0.2"/>
    <row r="127" spans="1:18" s="7" customFormat="1" ht="12.75" customHeight="1" x14ac:dyDescent="0.2">
      <c r="A127" s="68" t="s">
        <v>190</v>
      </c>
      <c r="B127" s="11"/>
      <c r="C127" s="11"/>
    </row>
    <row r="128" spans="1:18" s="7" customFormat="1" ht="12.75" hidden="1" customHeight="1" x14ac:dyDescent="0.2">
      <c r="A128" s="11" t="s">
        <v>89</v>
      </c>
      <c r="B128" s="24"/>
      <c r="C128" s="24"/>
    </row>
    <row r="129" spans="1:16" s="7" customFormat="1" ht="12.75" hidden="1" customHeight="1" x14ac:dyDescent="0.2">
      <c r="A129" s="70" t="s">
        <v>90</v>
      </c>
      <c r="B129" s="9"/>
      <c r="C129" s="9"/>
      <c r="E129" s="14">
        <v>1</v>
      </c>
      <c r="F129" s="15" t="s">
        <v>12</v>
      </c>
      <c r="G129" s="14" t="s">
        <v>54</v>
      </c>
      <c r="H129" s="16" t="s">
        <v>10</v>
      </c>
    </row>
    <row r="130" spans="1:16" s="7" customFormat="1" ht="12.75" customHeight="1" x14ac:dyDescent="0.2">
      <c r="A130" s="71" t="s">
        <v>91</v>
      </c>
      <c r="B130" s="25"/>
      <c r="C130" s="25"/>
    </row>
    <row r="131" spans="1:16" s="7" customFormat="1" ht="12.75" hidden="1" customHeight="1" x14ac:dyDescent="0.2">
      <c r="A131" s="66" t="s">
        <v>92</v>
      </c>
      <c r="B131" s="40"/>
      <c r="C131" s="40"/>
      <c r="E131" s="14">
        <v>1</v>
      </c>
      <c r="F131" s="15" t="s">
        <v>93</v>
      </c>
      <c r="G131" s="14" t="s">
        <v>7</v>
      </c>
      <c r="H131" s="14" t="s">
        <v>8</v>
      </c>
    </row>
    <row r="132" spans="1:16" s="7" customFormat="1" ht="12.75" hidden="1" customHeight="1" x14ac:dyDescent="0.2">
      <c r="A132" s="66" t="s">
        <v>94</v>
      </c>
      <c r="B132" s="40"/>
      <c r="C132" s="40"/>
      <c r="E132" s="14">
        <v>1</v>
      </c>
      <c r="F132" s="15" t="s">
        <v>93</v>
      </c>
      <c r="G132" s="14" t="s">
        <v>34</v>
      </c>
      <c r="H132" s="14" t="s">
        <v>8</v>
      </c>
    </row>
    <row r="133" spans="1:16" s="7" customFormat="1" ht="12.75" hidden="1" customHeight="1" x14ac:dyDescent="0.2">
      <c r="A133" s="66" t="s">
        <v>95</v>
      </c>
      <c r="B133" s="42"/>
      <c r="C133" s="42"/>
      <c r="E133" s="14">
        <v>1</v>
      </c>
      <c r="F133" s="15" t="s">
        <v>93</v>
      </c>
      <c r="G133" s="14" t="s">
        <v>34</v>
      </c>
      <c r="H133" s="14" t="s">
        <v>49</v>
      </c>
    </row>
    <row r="134" spans="1:16" s="7" customFormat="1" ht="12.75" hidden="1" customHeight="1" x14ac:dyDescent="0.2">
      <c r="A134" s="66" t="s">
        <v>96</v>
      </c>
      <c r="B134" s="42"/>
      <c r="C134" s="42"/>
      <c r="D134" s="15"/>
      <c r="E134" s="14">
        <v>1</v>
      </c>
      <c r="F134" s="15" t="s">
        <v>93</v>
      </c>
      <c r="G134" s="14" t="s">
        <v>54</v>
      </c>
      <c r="H134" s="14" t="s">
        <v>10</v>
      </c>
    </row>
    <row r="135" spans="1:16" s="7" customFormat="1" ht="12.75" hidden="1" customHeight="1" x14ac:dyDescent="0.2">
      <c r="A135" s="66" t="s">
        <v>100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19</v>
      </c>
    </row>
    <row r="136" spans="1:16" s="7" customFormat="1" ht="12.75" hidden="1" customHeight="1" x14ac:dyDescent="0.2">
      <c r="A136" s="66" t="s">
        <v>103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24</v>
      </c>
    </row>
    <row r="137" spans="1:16" s="7" customFormat="1" ht="12.75" customHeight="1" x14ac:dyDescent="0.2">
      <c r="A137" s="66" t="s">
        <v>335</v>
      </c>
      <c r="B137" s="40"/>
      <c r="C137" s="40"/>
      <c r="D137" s="15"/>
      <c r="E137" s="14">
        <v>1</v>
      </c>
      <c r="F137" s="15" t="s">
        <v>93</v>
      </c>
      <c r="G137" s="14" t="s">
        <v>54</v>
      </c>
      <c r="H137" s="14" t="s">
        <v>45</v>
      </c>
      <c r="P137" s="7">
        <v>100000</v>
      </c>
    </row>
    <row r="138" spans="1:16" s="7" customFormat="1" ht="12.75" customHeight="1" x14ac:dyDescent="0.2">
      <c r="A138" s="66" t="s">
        <v>105</v>
      </c>
      <c r="B138" s="40"/>
      <c r="C138" s="40"/>
      <c r="D138" s="15"/>
      <c r="E138" s="14">
        <v>1</v>
      </c>
      <c r="F138" s="15" t="s">
        <v>93</v>
      </c>
      <c r="G138" s="14" t="s">
        <v>54</v>
      </c>
      <c r="H138" s="16" t="s">
        <v>49</v>
      </c>
      <c r="P138" s="7">
        <v>100000</v>
      </c>
    </row>
    <row r="139" spans="1:16" s="7" customFormat="1" ht="12.75" hidden="1" customHeight="1" x14ac:dyDescent="0.2">
      <c r="A139" s="66" t="s">
        <v>175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82</v>
      </c>
    </row>
    <row r="140" spans="1:16" s="7" customFormat="1" ht="12.75" hidden="1" customHeight="1" x14ac:dyDescent="0.2">
      <c r="A140" s="66" t="s">
        <v>176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45</v>
      </c>
    </row>
    <row r="141" spans="1:16" s="7" customFormat="1" ht="12.75" hidden="1" customHeight="1" x14ac:dyDescent="0.2">
      <c r="A141" s="66" t="s">
        <v>177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146</v>
      </c>
    </row>
    <row r="142" spans="1:16" s="7" customFormat="1" ht="12.75" hidden="1" customHeight="1" x14ac:dyDescent="0.2">
      <c r="A142" s="66" t="s">
        <v>101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102</v>
      </c>
    </row>
    <row r="143" spans="1:16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6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21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21" s="7" customFormat="1" ht="12.75" hidden="1" customHeight="1" x14ac:dyDescent="0.2">
      <c r="A146" s="66" t="s">
        <v>97</v>
      </c>
      <c r="B146" s="40"/>
      <c r="C146" s="40"/>
      <c r="E146" s="14">
        <v>1</v>
      </c>
      <c r="F146" s="15" t="s">
        <v>93</v>
      </c>
      <c r="G146" s="14" t="s">
        <v>93</v>
      </c>
      <c r="H146" s="14" t="s">
        <v>8</v>
      </c>
    </row>
    <row r="147" spans="1:21" s="7" customFormat="1" ht="12.75" hidden="1" customHeight="1" x14ac:dyDescent="0.2">
      <c r="A147" s="66" t="s">
        <v>107</v>
      </c>
      <c r="B147" s="40"/>
      <c r="C147" s="40"/>
      <c r="D147" s="15"/>
      <c r="E147" s="14">
        <v>1</v>
      </c>
      <c r="F147" s="15" t="s">
        <v>93</v>
      </c>
      <c r="G147" s="14" t="s">
        <v>59</v>
      </c>
      <c r="H147" s="16" t="s">
        <v>49</v>
      </c>
    </row>
    <row r="148" spans="1:21" s="7" customFormat="1" ht="12.75" hidden="1" customHeight="1" x14ac:dyDescent="0.2">
      <c r="A148" s="66" t="s">
        <v>178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8</v>
      </c>
    </row>
    <row r="149" spans="1:21" s="7" customFormat="1" ht="12.75" hidden="1" customHeight="1" x14ac:dyDescent="0.2">
      <c r="A149" s="66" t="s">
        <v>179</v>
      </c>
      <c r="B149" s="40"/>
      <c r="C149" s="40"/>
      <c r="D149" s="15"/>
      <c r="E149" s="14">
        <v>1</v>
      </c>
      <c r="F149" s="15" t="s">
        <v>93</v>
      </c>
      <c r="G149" s="14" t="s">
        <v>29</v>
      </c>
      <c r="H149" s="14" t="s">
        <v>45</v>
      </c>
    </row>
    <row r="150" spans="1:21" s="27" customFormat="1" ht="18.95" customHeight="1" x14ac:dyDescent="0.2">
      <c r="A150" s="63" t="s">
        <v>108</v>
      </c>
      <c r="B150" s="26"/>
      <c r="C150" s="26"/>
      <c r="J150" s="21">
        <f>SUM(J131:J149)</f>
        <v>0</v>
      </c>
      <c r="K150" s="23"/>
      <c r="L150" s="21">
        <f>SUM(L131:L149)</f>
        <v>0</v>
      </c>
      <c r="N150" s="21">
        <f>SUM(N131:N149)</f>
        <v>0</v>
      </c>
      <c r="P150" s="21">
        <f>SUM(P131:P149)</f>
        <v>200000</v>
      </c>
      <c r="R150" s="21">
        <f>SUM(R131:R149)</f>
        <v>0</v>
      </c>
    </row>
    <row r="151" spans="1:21" s="7" customFormat="1" ht="6" customHeight="1" x14ac:dyDescent="0.2"/>
    <row r="152" spans="1:21" s="7" customFormat="1" ht="20.100000000000001" customHeight="1" thickBot="1" x14ac:dyDescent="0.25">
      <c r="A152" s="11" t="s">
        <v>110</v>
      </c>
      <c r="B152" s="28"/>
      <c r="C152" s="28"/>
      <c r="J152" s="29">
        <f>J42+J114+J125+J150</f>
        <v>19032248.66</v>
      </c>
      <c r="K152" s="23"/>
      <c r="L152" s="29">
        <f>L42+L114+L125+L150</f>
        <v>9760155.1400000006</v>
      </c>
      <c r="N152" s="29">
        <f>N42+N114+N125+N150</f>
        <v>20081553.760000002</v>
      </c>
      <c r="P152" s="29">
        <f>P42+P114+P125+P150</f>
        <v>30601708.899999999</v>
      </c>
      <c r="R152" s="29">
        <f>R42+R114+R125+R150</f>
        <v>39990890.600000001</v>
      </c>
      <c r="T152" s="7">
        <v>23145426.030000001</v>
      </c>
      <c r="U152" s="7">
        <f>R152-T152</f>
        <v>16845464.57</v>
      </c>
    </row>
    <row r="153" spans="1:21" s="7" customFormat="1" ht="13.5" thickTop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21" s="7" customFormat="1" x14ac:dyDescent="0.2"/>
    <row r="155" spans="1:21" x14ac:dyDescent="0.2">
      <c r="A155" s="159" t="s">
        <v>133</v>
      </c>
      <c r="B155" s="159"/>
      <c r="C155" s="159"/>
      <c r="D155" s="33"/>
      <c r="E155" s="32"/>
      <c r="G155" s="31"/>
      <c r="I155" s="31"/>
      <c r="J155" s="159" t="s">
        <v>326</v>
      </c>
      <c r="K155" s="159"/>
      <c r="L155" s="159"/>
      <c r="M155" s="47"/>
      <c r="N155" s="49"/>
      <c r="O155" s="49"/>
      <c r="P155" s="48" t="s">
        <v>135</v>
      </c>
    </row>
    <row r="156" spans="1:21" x14ac:dyDescent="0.2">
      <c r="A156" s="50"/>
      <c r="D156" s="33"/>
      <c r="E156" s="51"/>
      <c r="G156" s="31"/>
      <c r="I156" s="31"/>
      <c r="J156" s="130"/>
      <c r="M156" s="130"/>
      <c r="N156" s="36"/>
      <c r="O156" s="36"/>
      <c r="P156" s="51"/>
    </row>
    <row r="157" spans="1:21" x14ac:dyDescent="0.2">
      <c r="A157" s="50"/>
      <c r="D157" s="33"/>
      <c r="E157" s="51"/>
      <c r="G157" s="31"/>
      <c r="I157" s="31"/>
      <c r="J157" s="130"/>
      <c r="M157" s="130"/>
      <c r="N157" s="36"/>
      <c r="O157" s="36"/>
      <c r="P157" s="51"/>
    </row>
    <row r="158" spans="1:21" x14ac:dyDescent="0.2">
      <c r="A158" s="52"/>
      <c r="D158" s="31"/>
      <c r="E158" s="53"/>
      <c r="G158" s="31"/>
      <c r="I158" s="31"/>
      <c r="J158" s="31"/>
      <c r="M158" s="31"/>
      <c r="P158" s="53"/>
    </row>
    <row r="159" spans="1:21" x14ac:dyDescent="0.2">
      <c r="A159" s="160" t="s">
        <v>310</v>
      </c>
      <c r="B159" s="160"/>
      <c r="C159" s="160"/>
      <c r="D159" s="55"/>
      <c r="E159" s="56"/>
      <c r="G159" s="31"/>
      <c r="I159" s="31"/>
      <c r="J159" s="160" t="s">
        <v>325</v>
      </c>
      <c r="K159" s="160"/>
      <c r="L159" s="160"/>
      <c r="M159" s="57"/>
      <c r="N159" s="59"/>
      <c r="O159" s="59"/>
      <c r="P159" s="58" t="s">
        <v>137</v>
      </c>
    </row>
    <row r="160" spans="1:21" x14ac:dyDescent="0.2">
      <c r="A160" s="159" t="s">
        <v>343</v>
      </c>
      <c r="B160" s="159"/>
      <c r="C160" s="159"/>
      <c r="D160" s="31"/>
      <c r="E160" s="32"/>
      <c r="G160" s="31"/>
      <c r="I160" s="31"/>
      <c r="J160" s="159" t="s">
        <v>313</v>
      </c>
      <c r="K160" s="159"/>
      <c r="L160" s="159"/>
      <c r="M160" s="33"/>
      <c r="N160" s="35"/>
      <c r="O160" s="35"/>
      <c r="P160" s="60" t="s">
        <v>139</v>
      </c>
    </row>
    <row r="162" spans="10:10" x14ac:dyDescent="0.2">
      <c r="J162" s="1">
        <f>J152-14256112.93</f>
        <v>4776135.7300000004</v>
      </c>
    </row>
  </sheetData>
  <customSheetViews>
    <customSheetView guid="{870B4CCF-089A-4C19-A059-259DAAB1F3BC}" showPageBreaks="1" printArea="1" hiddenRows="1" view="pageBreakPreview">
      <pane xSplit="1" ySplit="14" topLeftCell="B130" activePane="bottomRight" state="frozen"/>
      <selection pane="bottomRight" activeCell="F150" sqref="F150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30" activePane="bottomRight" state="frozen"/>
      <selection pane="bottomRight" activeCell="F150" sqref="F150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5">
    <mergeCell ref="J160:L160"/>
    <mergeCell ref="A159:C159"/>
    <mergeCell ref="A160:C160"/>
    <mergeCell ref="A155:C155"/>
    <mergeCell ref="A1:S1"/>
    <mergeCell ref="A2:S2"/>
    <mergeCell ref="L9:P9"/>
    <mergeCell ref="P10:P12"/>
    <mergeCell ref="A11:C11"/>
    <mergeCell ref="E11:H11"/>
    <mergeCell ref="A13:C13"/>
    <mergeCell ref="E13:H13"/>
    <mergeCell ref="A114:C114"/>
    <mergeCell ref="J155:L155"/>
    <mergeCell ref="J159:L159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69" max="1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164"/>
  <sheetViews>
    <sheetView view="pageBreakPreview" zoomScaleNormal="85" zoomScaleSheetLayoutView="10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C149" sqref="C14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228</v>
      </c>
      <c r="H4" s="3"/>
      <c r="I4" s="3"/>
      <c r="R4" s="78">
        <v>8711</v>
      </c>
    </row>
    <row r="5" spans="1:19" ht="15" customHeight="1" x14ac:dyDescent="0.2">
      <c r="A5" s="5" t="s">
        <v>119</v>
      </c>
      <c r="B5" s="2" t="s">
        <v>113</v>
      </c>
      <c r="C5" s="5" t="s">
        <v>232</v>
      </c>
    </row>
    <row r="6" spans="1:19" ht="15" customHeight="1" x14ac:dyDescent="0.2">
      <c r="A6" s="5" t="s">
        <v>120</v>
      </c>
      <c r="B6" s="2" t="s">
        <v>113</v>
      </c>
      <c r="C6" s="5" t="s">
        <v>233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12550132.1</v>
      </c>
      <c r="K16" s="13"/>
      <c r="L16" s="7">
        <v>5834945.9400000004</v>
      </c>
      <c r="N16" s="7">
        <f t="shared" ref="N16:N21" si="0">P16-L16</f>
        <v>11169211.09</v>
      </c>
      <c r="P16" s="7">
        <v>17004157.030000001</v>
      </c>
      <c r="R16" s="7">
        <v>17319690.48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1208247.6599999999</v>
      </c>
      <c r="K18" s="13"/>
      <c r="L18" s="7">
        <v>537994.74</v>
      </c>
      <c r="N18" s="7">
        <f t="shared" si="0"/>
        <v>1016005.26</v>
      </c>
      <c r="P18" s="7">
        <v>1554000</v>
      </c>
      <c r="R18" s="7">
        <v>1560000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/>
      <c r="K19" s="13"/>
      <c r="N19" s="7">
        <f t="shared" si="0"/>
        <v>102000</v>
      </c>
      <c r="P19" s="7">
        <v>102000</v>
      </c>
      <c r="R19" s="7">
        <v>102000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/>
      <c r="K20" s="13"/>
      <c r="N20" s="7">
        <f t="shared" si="0"/>
        <v>102000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255000</v>
      </c>
      <c r="K21" s="13"/>
      <c r="L21" s="7">
        <v>294000</v>
      </c>
      <c r="N21" s="7">
        <f t="shared" si="0"/>
        <v>95000</v>
      </c>
      <c r="P21" s="7">
        <v>389000</v>
      </c>
      <c r="R21" s="7">
        <v>390000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40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1051475</v>
      </c>
      <c r="N30" s="7">
        <f>P30-L30</f>
        <v>1450753</v>
      </c>
      <c r="P30" s="7">
        <v>1450753</v>
      </c>
      <c r="R30" s="7">
        <v>1444098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250000</v>
      </c>
      <c r="N31" s="7">
        <f t="shared" si="1"/>
        <v>325000</v>
      </c>
      <c r="P31" s="7">
        <v>325000</v>
      </c>
      <c r="R31" s="7">
        <v>325000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1061743</v>
      </c>
      <c r="K32" s="13"/>
      <c r="L32" s="7">
        <v>1090613</v>
      </c>
      <c r="N32" s="7">
        <f>P32-L32</f>
        <v>360140</v>
      </c>
      <c r="P32" s="7">
        <v>1450753</v>
      </c>
      <c r="R32" s="7">
        <v>1444098</v>
      </c>
    </row>
    <row r="33" spans="1:18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1506422.14</v>
      </c>
      <c r="L33" s="7">
        <v>638222.15</v>
      </c>
      <c r="N33" s="7">
        <f t="shared" si="1"/>
        <v>1423170.9700000002</v>
      </c>
      <c r="P33" s="7">
        <v>2061393.12</v>
      </c>
      <c r="R33" s="7">
        <v>2079501.12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60800</v>
      </c>
      <c r="L34" s="7">
        <v>24700</v>
      </c>
      <c r="N34" s="7">
        <f t="shared" si="1"/>
        <v>53000</v>
      </c>
      <c r="P34" s="7">
        <v>77700</v>
      </c>
      <c r="R34" s="7">
        <v>78000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146875</v>
      </c>
      <c r="L35" s="7">
        <v>69965.539999999994</v>
      </c>
      <c r="N35" s="7">
        <f t="shared" si="1"/>
        <v>151134.38</v>
      </c>
      <c r="P35" s="7">
        <v>221099.92</v>
      </c>
      <c r="R35" s="7">
        <v>221198.51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60492.7</v>
      </c>
      <c r="L36" s="7">
        <v>24699.43</v>
      </c>
      <c r="N36" s="7">
        <f t="shared" si="1"/>
        <v>53000.57</v>
      </c>
      <c r="P36" s="7">
        <v>77700</v>
      </c>
      <c r="R36" s="7">
        <v>78000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N37" s="7">
        <f t="shared" si="1"/>
        <v>0</v>
      </c>
    </row>
    <row r="38" spans="1:18" s="7" customFormat="1" ht="12.75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L38" s="7">
        <v>108175.28</v>
      </c>
      <c r="N38" s="7">
        <f t="shared" si="1"/>
        <v>644474.4</v>
      </c>
      <c r="P38" s="7">
        <v>752649.68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231181.78</v>
      </c>
      <c r="N39" s="7">
        <f t="shared" si="1"/>
        <v>854490.75</v>
      </c>
      <c r="P39" s="7">
        <v>854490.75</v>
      </c>
      <c r="R39" s="7">
        <v>147626.81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559881.97</v>
      </c>
      <c r="N40" s="7">
        <f t="shared" si="1"/>
        <v>325000</v>
      </c>
      <c r="P40" s="7">
        <v>325000</v>
      </c>
      <c r="R40" s="7">
        <v>325000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18942251.349999998</v>
      </c>
      <c r="K42" s="18"/>
      <c r="L42" s="22">
        <f>SUM(L16:L41)</f>
        <v>8623316.0799999982</v>
      </c>
      <c r="N42" s="22">
        <f>SUM(N16:N41)</f>
        <v>18124380.420000002</v>
      </c>
      <c r="P42" s="22">
        <f>SUM(P16:P41)</f>
        <v>26747696.500000004</v>
      </c>
      <c r="R42" s="22">
        <f>SUM(R16:R41)</f>
        <v>25616212.920000002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131808</v>
      </c>
      <c r="L45" s="7">
        <v>47566</v>
      </c>
      <c r="N45" s="7">
        <f t="shared" ref="N45:N75" si="2">P45-L45</f>
        <v>152434</v>
      </c>
      <c r="P45" s="7">
        <v>200000</v>
      </c>
      <c r="R45" s="7">
        <v>243600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6240</v>
      </c>
      <c r="N47" s="7">
        <f t="shared" si="2"/>
        <v>30000</v>
      </c>
      <c r="P47" s="7">
        <v>30000</v>
      </c>
      <c r="R47" s="7">
        <v>30000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2"/>
        <v>0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2"/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2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2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2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J53" s="19"/>
      <c r="K53" s="19"/>
      <c r="N53" s="7">
        <f t="shared" si="2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J54" s="19"/>
      <c r="K54" s="19"/>
      <c r="N54" s="7">
        <f t="shared" si="2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19">
        <v>132448.04</v>
      </c>
      <c r="K55" s="19"/>
      <c r="L55" s="7">
        <v>50290.22</v>
      </c>
      <c r="N55" s="7">
        <f t="shared" si="2"/>
        <v>673709.78</v>
      </c>
      <c r="P55" s="7">
        <v>724000</v>
      </c>
      <c r="R55" s="7">
        <v>568800</v>
      </c>
    </row>
    <row r="56" spans="1:18" s="7" customFormat="1" ht="12.75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2"/>
        <v>300000</v>
      </c>
      <c r="P56" s="7">
        <v>300000</v>
      </c>
      <c r="R56" s="7">
        <v>200000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2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2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2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2"/>
        <v>0</v>
      </c>
    </row>
    <row r="61" spans="1:18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R61" s="7">
        <v>80000</v>
      </c>
    </row>
    <row r="62" spans="1:18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N62" s="7">
        <f t="shared" si="2"/>
        <v>0</v>
      </c>
    </row>
    <row r="63" spans="1:18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N63" s="7">
        <f t="shared" si="2"/>
        <v>0</v>
      </c>
    </row>
    <row r="64" spans="1:18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2"/>
        <v>0</v>
      </c>
    </row>
    <row r="65" spans="1:14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2"/>
        <v>0</v>
      </c>
    </row>
    <row r="66" spans="1:14" s="7" customFormat="1" ht="12.75" hidden="1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N66" s="7">
        <f t="shared" si="2"/>
        <v>0</v>
      </c>
    </row>
    <row r="67" spans="1:14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2"/>
        <v>0</v>
      </c>
    </row>
    <row r="68" spans="1:14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2"/>
        <v>0</v>
      </c>
    </row>
    <row r="69" spans="1:14" s="7" customFormat="1" ht="12.75" hidden="1" customHeight="1" x14ac:dyDescent="0.2">
      <c r="A69" s="66" t="s">
        <v>58</v>
      </c>
      <c r="B69" s="40"/>
      <c r="C69" s="40"/>
      <c r="E69" s="14">
        <v>5</v>
      </c>
      <c r="F69" s="14" t="s">
        <v>12</v>
      </c>
      <c r="G69" s="14" t="s">
        <v>59</v>
      </c>
      <c r="H69" s="14" t="s">
        <v>60</v>
      </c>
      <c r="N69" s="7">
        <f t="shared" si="2"/>
        <v>0</v>
      </c>
    </row>
    <row r="70" spans="1:14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2"/>
        <v>0</v>
      </c>
    </row>
    <row r="71" spans="1:14" s="7" customFormat="1" ht="12.75" hidden="1" customHeight="1" x14ac:dyDescent="0.2">
      <c r="A71" s="66" t="s">
        <v>61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8</v>
      </c>
      <c r="N71" s="7">
        <f t="shared" si="2"/>
        <v>0</v>
      </c>
    </row>
    <row r="72" spans="1:14" s="7" customFormat="1" ht="12.75" hidden="1" customHeight="1" x14ac:dyDescent="0.2">
      <c r="A72" s="66" t="s">
        <v>62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10</v>
      </c>
      <c r="N72" s="7">
        <f t="shared" si="2"/>
        <v>0</v>
      </c>
    </row>
    <row r="73" spans="1:14" s="7" customFormat="1" ht="12.75" hidden="1" customHeight="1" x14ac:dyDescent="0.2">
      <c r="A73" s="66" t="s">
        <v>63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64</v>
      </c>
      <c r="N73" s="7">
        <f t="shared" si="2"/>
        <v>0</v>
      </c>
    </row>
    <row r="74" spans="1:14" s="7" customFormat="1" ht="12.75" hidden="1" customHeight="1" x14ac:dyDescent="0.2">
      <c r="A74" s="66" t="s">
        <v>155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15</v>
      </c>
      <c r="N74" s="7">
        <f t="shared" si="2"/>
        <v>0</v>
      </c>
    </row>
    <row r="75" spans="1:14" s="7" customFormat="1" ht="12.75" hidden="1" customHeight="1" x14ac:dyDescent="0.2">
      <c r="A75" s="66" t="s">
        <v>156</v>
      </c>
      <c r="B75" s="40"/>
      <c r="C75" s="40"/>
      <c r="E75" s="14">
        <v>5</v>
      </c>
      <c r="F75" s="14" t="s">
        <v>12</v>
      </c>
      <c r="G75" s="14" t="s">
        <v>59</v>
      </c>
      <c r="H75" s="14" t="s">
        <v>17</v>
      </c>
      <c r="N75" s="7">
        <f t="shared" si="2"/>
        <v>0</v>
      </c>
    </row>
    <row r="76" spans="1:14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N76" s="7">
        <f t="shared" ref="N76:N110" si="3">P76-L76</f>
        <v>0</v>
      </c>
    </row>
    <row r="77" spans="1:14" s="7" customFormat="1" ht="12.75" hidden="1" customHeight="1" x14ac:dyDescent="0.2">
      <c r="A77" s="66" t="s">
        <v>65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19</v>
      </c>
      <c r="N77" s="7">
        <f t="shared" si="3"/>
        <v>0</v>
      </c>
    </row>
    <row r="78" spans="1:14" s="7" customFormat="1" ht="12.75" hidden="1" customHeight="1" x14ac:dyDescent="0.2">
      <c r="A78" s="66" t="s">
        <v>157</v>
      </c>
      <c r="B78" s="40"/>
      <c r="C78" s="40"/>
      <c r="E78" s="14">
        <v>5</v>
      </c>
      <c r="F78" s="15" t="s">
        <v>12</v>
      </c>
      <c r="G78" s="14" t="s">
        <v>93</v>
      </c>
      <c r="H78" s="14" t="s">
        <v>8</v>
      </c>
      <c r="N78" s="7">
        <f t="shared" si="3"/>
        <v>0</v>
      </c>
    </row>
    <row r="79" spans="1:14" s="7" customFormat="1" ht="12.75" hidden="1" customHeight="1" x14ac:dyDescent="0.2">
      <c r="A79" s="66" t="s">
        <v>66</v>
      </c>
      <c r="B79" s="40"/>
      <c r="C79" s="40"/>
      <c r="E79" s="14">
        <v>5</v>
      </c>
      <c r="F79" s="15" t="s">
        <v>12</v>
      </c>
      <c r="G79" s="14" t="s">
        <v>67</v>
      </c>
      <c r="H79" s="14" t="s">
        <v>8</v>
      </c>
      <c r="N79" s="7">
        <f t="shared" si="3"/>
        <v>0</v>
      </c>
    </row>
    <row r="80" spans="1:14" s="7" customFormat="1" ht="12.75" hidden="1" customHeight="1" x14ac:dyDescent="0.2">
      <c r="A80" s="66" t="s">
        <v>68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10</v>
      </c>
      <c r="N80" s="7">
        <f t="shared" si="3"/>
        <v>0</v>
      </c>
    </row>
    <row r="81" spans="1:14" s="7" customFormat="1" ht="12.75" hidden="1" customHeight="1" x14ac:dyDescent="0.2">
      <c r="A81" s="66" t="s">
        <v>158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8</v>
      </c>
      <c r="N81" s="7">
        <f t="shared" si="3"/>
        <v>0</v>
      </c>
    </row>
    <row r="82" spans="1:14" s="7" customFormat="1" ht="12.75" hidden="1" customHeight="1" x14ac:dyDescent="0.2">
      <c r="A82" s="66" t="s">
        <v>159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10</v>
      </c>
      <c r="N82" s="7">
        <f t="shared" si="3"/>
        <v>0</v>
      </c>
    </row>
    <row r="83" spans="1:14" s="7" customFormat="1" ht="12.75" hidden="1" customHeight="1" x14ac:dyDescent="0.2">
      <c r="A83" s="66" t="s">
        <v>69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15</v>
      </c>
      <c r="N83" s="7">
        <f t="shared" si="3"/>
        <v>0</v>
      </c>
    </row>
    <row r="84" spans="1:14" s="7" customFormat="1" ht="12.75" hidden="1" customHeight="1" x14ac:dyDescent="0.2">
      <c r="A84" s="66" t="s">
        <v>160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8</v>
      </c>
      <c r="N84" s="7">
        <f t="shared" si="3"/>
        <v>0</v>
      </c>
    </row>
    <row r="85" spans="1:14" s="7" customFormat="1" ht="12.75" hidden="1" customHeight="1" x14ac:dyDescent="0.2">
      <c r="A85" s="66" t="s">
        <v>161</v>
      </c>
      <c r="B85" s="40"/>
      <c r="C85" s="40"/>
      <c r="E85" s="14">
        <v>5</v>
      </c>
      <c r="F85" s="15" t="s">
        <v>12</v>
      </c>
      <c r="G85" s="14" t="s">
        <v>163</v>
      </c>
      <c r="H85" s="16" t="s">
        <v>49</v>
      </c>
      <c r="N85" s="7">
        <f t="shared" si="3"/>
        <v>0</v>
      </c>
    </row>
    <row r="86" spans="1:14" s="7" customFormat="1" ht="12.75" hidden="1" customHeight="1" x14ac:dyDescent="0.2">
      <c r="A86" s="66" t="s">
        <v>71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10</v>
      </c>
      <c r="N86" s="7">
        <f t="shared" si="3"/>
        <v>0</v>
      </c>
    </row>
    <row r="87" spans="1:14" s="7" customFormat="1" ht="12.75" hidden="1" customHeight="1" x14ac:dyDescent="0.2">
      <c r="A87" s="66" t="s">
        <v>162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15</v>
      </c>
      <c r="N87" s="7">
        <f t="shared" si="3"/>
        <v>0</v>
      </c>
    </row>
    <row r="88" spans="1:14" s="7" customFormat="1" ht="12.75" hidden="1" customHeight="1" x14ac:dyDescent="0.2">
      <c r="A88" s="66" t="s">
        <v>72</v>
      </c>
      <c r="B88" s="40"/>
      <c r="C88" s="40"/>
      <c r="E88" s="14">
        <v>5</v>
      </c>
      <c r="F88" s="15" t="s">
        <v>12</v>
      </c>
      <c r="G88" s="14" t="s">
        <v>70</v>
      </c>
      <c r="H88" s="14" t="s">
        <v>49</v>
      </c>
      <c r="N88" s="7">
        <f t="shared" si="3"/>
        <v>0</v>
      </c>
    </row>
    <row r="89" spans="1:14" s="7" customFormat="1" ht="12.75" hidden="1" customHeight="1" x14ac:dyDescent="0.2">
      <c r="A89" s="66" t="s">
        <v>164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10</v>
      </c>
      <c r="N89" s="7">
        <f t="shared" si="3"/>
        <v>0</v>
      </c>
    </row>
    <row r="90" spans="1:14" s="7" customFormat="1" ht="12.75" hidden="1" customHeight="1" x14ac:dyDescent="0.2">
      <c r="A90" s="66" t="s">
        <v>165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15</v>
      </c>
      <c r="N90" s="7">
        <f t="shared" si="3"/>
        <v>0</v>
      </c>
    </row>
    <row r="91" spans="1:14" s="7" customFormat="1" ht="12.75" hidden="1" customHeight="1" x14ac:dyDescent="0.2">
      <c r="A91" s="66" t="s">
        <v>166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17</v>
      </c>
      <c r="N91" s="7">
        <f t="shared" si="3"/>
        <v>0</v>
      </c>
    </row>
    <row r="92" spans="1:14" s="7" customFormat="1" ht="12.75" hidden="1" customHeight="1" x14ac:dyDescent="0.2">
      <c r="A92" s="66" t="s">
        <v>167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8</v>
      </c>
      <c r="N92" s="7">
        <f t="shared" si="3"/>
        <v>0</v>
      </c>
    </row>
    <row r="93" spans="1:14" s="7" customFormat="1" ht="12.75" hidden="1" customHeight="1" x14ac:dyDescent="0.2">
      <c r="A93" s="66" t="s">
        <v>168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45</v>
      </c>
      <c r="N93" s="7">
        <f t="shared" si="3"/>
        <v>0</v>
      </c>
    </row>
    <row r="94" spans="1:14" s="7" customFormat="1" ht="12.75" hidden="1" customHeight="1" x14ac:dyDescent="0.2">
      <c r="A94" s="66" t="s">
        <v>75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19</v>
      </c>
      <c r="N94" s="7">
        <f t="shared" si="3"/>
        <v>0</v>
      </c>
    </row>
    <row r="95" spans="1:14" s="7" customFormat="1" ht="12.75" hidden="1" customHeight="1" x14ac:dyDescent="0.2">
      <c r="A95" s="66" t="s">
        <v>76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60</v>
      </c>
      <c r="N95" s="7">
        <f t="shared" si="3"/>
        <v>0</v>
      </c>
    </row>
    <row r="96" spans="1:14" s="7" customFormat="1" ht="12.75" hidden="1" customHeight="1" x14ac:dyDescent="0.2">
      <c r="A96" s="66" t="s">
        <v>77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49</v>
      </c>
      <c r="N96" s="7">
        <f t="shared" si="3"/>
        <v>0</v>
      </c>
    </row>
    <row r="97" spans="1:18" s="7" customFormat="1" ht="12.75" hidden="1" customHeight="1" x14ac:dyDescent="0.2">
      <c r="A97" s="66" t="s">
        <v>165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15</v>
      </c>
      <c r="N97" s="7">
        <f t="shared" si="3"/>
        <v>0</v>
      </c>
    </row>
    <row r="98" spans="1:18" s="7" customFormat="1" ht="12.75" hidden="1" customHeight="1" x14ac:dyDescent="0.2">
      <c r="A98" s="66" t="s">
        <v>78</v>
      </c>
      <c r="B98" s="40"/>
      <c r="C98" s="40"/>
      <c r="E98" s="14">
        <v>5</v>
      </c>
      <c r="F98" s="15" t="s">
        <v>12</v>
      </c>
      <c r="G98" s="14" t="s">
        <v>79</v>
      </c>
      <c r="H98" s="14" t="s">
        <v>10</v>
      </c>
      <c r="N98" s="7">
        <f t="shared" si="3"/>
        <v>0</v>
      </c>
    </row>
    <row r="99" spans="1:18" s="7" customFormat="1" ht="12.75" hidden="1" customHeight="1" x14ac:dyDescent="0.2">
      <c r="A99" s="66" t="s">
        <v>80</v>
      </c>
      <c r="B99" s="40"/>
      <c r="C99" s="40"/>
      <c r="E99" s="14">
        <v>5</v>
      </c>
      <c r="F99" s="15" t="s">
        <v>12</v>
      </c>
      <c r="G99" s="14" t="s">
        <v>79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169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60</v>
      </c>
      <c r="N100" s="7">
        <f t="shared" si="3"/>
        <v>0</v>
      </c>
    </row>
    <row r="101" spans="1:18" s="7" customFormat="1" ht="12.75" hidden="1" customHeight="1" x14ac:dyDescent="0.2">
      <c r="A101" s="66" t="s">
        <v>170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19</v>
      </c>
      <c r="N101" s="7">
        <f t="shared" si="3"/>
        <v>0</v>
      </c>
    </row>
    <row r="102" spans="1:18" s="7" customFormat="1" ht="12.75" hidden="1" customHeight="1" x14ac:dyDescent="0.2">
      <c r="A102" s="66" t="s">
        <v>171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82</v>
      </c>
      <c r="N102" s="7">
        <f t="shared" si="3"/>
        <v>0</v>
      </c>
    </row>
    <row r="103" spans="1:18" s="7" customFormat="1" ht="12.75" hidden="1" customHeight="1" x14ac:dyDescent="0.2">
      <c r="A103" s="66" t="s">
        <v>81</v>
      </c>
      <c r="B103" s="40"/>
      <c r="C103" s="40"/>
      <c r="E103" s="14">
        <v>5</v>
      </c>
      <c r="F103" s="15" t="s">
        <v>12</v>
      </c>
      <c r="G103" s="14" t="s">
        <v>59</v>
      </c>
      <c r="H103" s="15" t="s">
        <v>82</v>
      </c>
      <c r="N103" s="7">
        <f t="shared" si="3"/>
        <v>0</v>
      </c>
    </row>
    <row r="104" spans="1:18" s="7" customFormat="1" ht="12.75" hidden="1" customHeight="1" x14ac:dyDescent="0.2">
      <c r="A104" s="66" t="s">
        <v>83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8</v>
      </c>
      <c r="N104" s="7">
        <f t="shared" si="3"/>
        <v>0</v>
      </c>
    </row>
    <row r="105" spans="1:18" s="7" customFormat="1" ht="12.75" hidden="1" customHeight="1" x14ac:dyDescent="0.2">
      <c r="A105" s="66" t="s">
        <v>85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10</v>
      </c>
      <c r="N105" s="7">
        <f t="shared" si="3"/>
        <v>0</v>
      </c>
    </row>
    <row r="106" spans="1:18" s="7" customFormat="1" ht="12.75" hidden="1" customHeight="1" x14ac:dyDescent="0.2">
      <c r="A106" s="66" t="s">
        <v>86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15</v>
      </c>
      <c r="N106" s="7">
        <f t="shared" si="3"/>
        <v>0</v>
      </c>
    </row>
    <row r="107" spans="1:18" s="7" customFormat="1" ht="12.75" hidden="1" customHeight="1" x14ac:dyDescent="0.2">
      <c r="A107" s="66" t="s">
        <v>172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8</v>
      </c>
      <c r="N107" s="7">
        <f t="shared" si="3"/>
        <v>0</v>
      </c>
    </row>
    <row r="108" spans="1:18" s="7" customFormat="1" ht="12.75" hidden="1" customHeight="1" x14ac:dyDescent="0.2">
      <c r="A108" s="66" t="s">
        <v>173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10</v>
      </c>
      <c r="N108" s="7">
        <f t="shared" si="3"/>
        <v>0</v>
      </c>
    </row>
    <row r="109" spans="1:18" s="7" customFormat="1" ht="12.75" hidden="1" customHeight="1" x14ac:dyDescent="0.2">
      <c r="A109" s="66" t="s">
        <v>87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15</v>
      </c>
      <c r="N109" s="7">
        <f t="shared" si="3"/>
        <v>0</v>
      </c>
    </row>
    <row r="110" spans="1:18" s="7" customFormat="1" ht="12.75" customHeight="1" x14ac:dyDescent="0.2">
      <c r="A110" s="66" t="s">
        <v>303</v>
      </c>
      <c r="B110" s="40"/>
      <c r="C110" s="40"/>
      <c r="E110" s="14">
        <v>5</v>
      </c>
      <c r="F110" s="15" t="s">
        <v>12</v>
      </c>
      <c r="G110" s="82">
        <v>99</v>
      </c>
      <c r="H110" s="89">
        <v>990</v>
      </c>
      <c r="J110" s="7">
        <v>15225</v>
      </c>
      <c r="N110" s="7">
        <f t="shared" si="3"/>
        <v>30000</v>
      </c>
      <c r="P110" s="7">
        <v>30000</v>
      </c>
      <c r="R110" s="7">
        <v>100000</v>
      </c>
    </row>
    <row r="111" spans="1:18" s="7" customFormat="1" ht="18.95" customHeight="1" x14ac:dyDescent="0.2">
      <c r="A111" s="161" t="s">
        <v>191</v>
      </c>
      <c r="B111" s="161"/>
      <c r="C111" s="161"/>
      <c r="J111" s="22">
        <f>SUM(J45:J110)</f>
        <v>285721.04000000004</v>
      </c>
      <c r="K111" s="18"/>
      <c r="L111" s="22">
        <f>SUM(L45:L110)</f>
        <v>97856.22</v>
      </c>
      <c r="N111" s="22">
        <f>SUM(N45:N110)</f>
        <v>1186143.78</v>
      </c>
      <c r="P111" s="22">
        <f>SUM(P45:P110)</f>
        <v>1284000</v>
      </c>
      <c r="R111" s="22">
        <f>SUM(R45:R110)</f>
        <v>1222400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18.95" customHeight="1" x14ac:dyDescent="0.2">
      <c r="A123" s="63"/>
      <c r="J123" s="27"/>
      <c r="K123" s="27"/>
      <c r="L123" s="27"/>
      <c r="M123" s="27"/>
      <c r="N123" s="27"/>
      <c r="O123" s="27"/>
      <c r="P123" s="27"/>
      <c r="Q123" s="27"/>
      <c r="R123" s="27"/>
    </row>
    <row r="124" spans="1:18" s="7" customFormat="1" ht="12.7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12.75" customHeight="1" x14ac:dyDescent="0.2">
      <c r="A127" s="71" t="s">
        <v>91</v>
      </c>
      <c r="B127" s="25"/>
      <c r="C127" s="25"/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8" s="7" customFormat="1" ht="12.75" hidden="1" customHeight="1" x14ac:dyDescent="0.2">
      <c r="A129" s="66" t="s">
        <v>94</v>
      </c>
      <c r="B129" s="40"/>
      <c r="C129" s="40"/>
      <c r="E129" s="14">
        <v>1</v>
      </c>
      <c r="F129" s="15" t="s">
        <v>93</v>
      </c>
      <c r="G129" s="14" t="s">
        <v>34</v>
      </c>
      <c r="H129" s="14" t="s">
        <v>8</v>
      </c>
    </row>
    <row r="130" spans="1:8" s="7" customFormat="1" ht="12.75" hidden="1" customHeight="1" x14ac:dyDescent="0.2">
      <c r="A130" s="66" t="s">
        <v>95</v>
      </c>
      <c r="B130" s="42"/>
      <c r="C130" s="42"/>
      <c r="E130" s="14">
        <v>1</v>
      </c>
      <c r="F130" s="15" t="s">
        <v>93</v>
      </c>
      <c r="G130" s="14" t="s">
        <v>34</v>
      </c>
      <c r="H130" s="14" t="s">
        <v>49</v>
      </c>
    </row>
    <row r="131" spans="1:8" s="7" customFormat="1" ht="12.75" hidden="1" customHeight="1" x14ac:dyDescent="0.2">
      <c r="A131" s="66" t="s">
        <v>96</v>
      </c>
      <c r="B131" s="42"/>
      <c r="C131" s="42"/>
      <c r="D131" s="15"/>
      <c r="E131" s="14">
        <v>1</v>
      </c>
      <c r="F131" s="15" t="s">
        <v>93</v>
      </c>
      <c r="G131" s="14" t="s">
        <v>54</v>
      </c>
      <c r="H131" s="14" t="s">
        <v>10</v>
      </c>
    </row>
    <row r="132" spans="1:8" s="7" customFormat="1" ht="12.75" hidden="1" customHeight="1" x14ac:dyDescent="0.2">
      <c r="A132" s="66" t="s">
        <v>97</v>
      </c>
      <c r="B132" s="40"/>
      <c r="C132" s="40"/>
      <c r="E132" s="14">
        <v>1</v>
      </c>
      <c r="F132" s="15" t="s">
        <v>93</v>
      </c>
      <c r="G132" s="14" t="s">
        <v>93</v>
      </c>
      <c r="H132" s="14" t="s">
        <v>8</v>
      </c>
    </row>
    <row r="133" spans="1:8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</row>
    <row r="134" spans="1:8" s="7" customFormat="1" ht="12.75" hidden="1" customHeight="1" x14ac:dyDescent="0.2">
      <c r="A134" s="66" t="s">
        <v>99</v>
      </c>
      <c r="B134" s="42"/>
      <c r="C134" s="42"/>
      <c r="D134" s="15"/>
      <c r="E134" s="14">
        <v>1</v>
      </c>
      <c r="F134" s="15" t="s">
        <v>93</v>
      </c>
      <c r="G134" s="14" t="s">
        <v>93</v>
      </c>
      <c r="H134" s="14" t="s">
        <v>10</v>
      </c>
    </row>
    <row r="135" spans="1:8" s="7" customFormat="1" ht="12.75" hidden="1" customHeight="1" x14ac:dyDescent="0.2">
      <c r="A135" s="66" t="s">
        <v>100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19</v>
      </c>
    </row>
    <row r="136" spans="1:8" s="7" customFormat="1" ht="12.75" hidden="1" customHeight="1" x14ac:dyDescent="0.2">
      <c r="A136" s="66" t="s">
        <v>175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82</v>
      </c>
    </row>
    <row r="137" spans="1:8" s="7" customFormat="1" ht="12.75" hidden="1" customHeight="1" x14ac:dyDescent="0.2">
      <c r="A137" s="66" t="s">
        <v>176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45</v>
      </c>
    </row>
    <row r="138" spans="1:8" s="7" customFormat="1" ht="12.75" hidden="1" customHeight="1" x14ac:dyDescent="0.2">
      <c r="A138" s="66" t="s">
        <v>177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146</v>
      </c>
    </row>
    <row r="139" spans="1:8" s="7" customFormat="1" ht="12.75" hidden="1" customHeight="1" x14ac:dyDescent="0.2">
      <c r="A139" s="66" t="s">
        <v>101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102</v>
      </c>
    </row>
    <row r="140" spans="1:8" s="7" customFormat="1" ht="12.75" hidden="1" customHeight="1" x14ac:dyDescent="0.2">
      <c r="A140" s="66" t="s">
        <v>103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24</v>
      </c>
    </row>
    <row r="141" spans="1:8" s="7" customFormat="1" ht="12.75" hidden="1" customHeight="1" x14ac:dyDescent="0.2">
      <c r="A141" s="66" t="s">
        <v>104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28</v>
      </c>
    </row>
    <row r="142" spans="1:8" s="7" customFormat="1" ht="12.75" hidden="1" customHeight="1" x14ac:dyDescent="0.2">
      <c r="A142" s="66" t="s">
        <v>105</v>
      </c>
      <c r="B142" s="40"/>
      <c r="C142" s="40"/>
      <c r="D142" s="15"/>
      <c r="E142" s="14">
        <v>1</v>
      </c>
      <c r="F142" s="15" t="s">
        <v>93</v>
      </c>
      <c r="G142" s="14" t="s">
        <v>54</v>
      </c>
      <c r="H142" s="16" t="s">
        <v>49</v>
      </c>
    </row>
    <row r="143" spans="1:8" s="7" customFormat="1" ht="12.75" hidden="1" customHeight="1" x14ac:dyDescent="0.2">
      <c r="A143" s="66" t="s">
        <v>106</v>
      </c>
      <c r="B143" s="40"/>
      <c r="C143" s="40"/>
      <c r="D143" s="15"/>
      <c r="E143" s="14">
        <v>1</v>
      </c>
      <c r="F143" s="15" t="s">
        <v>93</v>
      </c>
      <c r="G143" s="14" t="s">
        <v>67</v>
      </c>
      <c r="H143" s="14" t="s">
        <v>8</v>
      </c>
    </row>
    <row r="144" spans="1:8" s="7" customFormat="1" ht="12.75" hidden="1" customHeight="1" x14ac:dyDescent="0.2">
      <c r="A144" s="66" t="s">
        <v>107</v>
      </c>
      <c r="B144" s="40"/>
      <c r="C144" s="40"/>
      <c r="D144" s="15"/>
      <c r="E144" s="14">
        <v>1</v>
      </c>
      <c r="F144" s="15" t="s">
        <v>93</v>
      </c>
      <c r="G144" s="14" t="s">
        <v>59</v>
      </c>
      <c r="H144" s="16" t="s">
        <v>49</v>
      </c>
    </row>
    <row r="145" spans="1:18" s="7" customFormat="1" ht="12.75" hidden="1" customHeight="1" x14ac:dyDescent="0.2">
      <c r="A145" s="66" t="s">
        <v>178</v>
      </c>
      <c r="B145" s="40"/>
      <c r="C145" s="40"/>
      <c r="D145" s="15"/>
      <c r="E145" s="14">
        <v>1</v>
      </c>
      <c r="F145" s="15" t="s">
        <v>93</v>
      </c>
      <c r="G145" s="14" t="s">
        <v>29</v>
      </c>
      <c r="H145" s="14" t="s">
        <v>8</v>
      </c>
    </row>
    <row r="146" spans="1:18" s="7" customFormat="1" ht="12.75" hidden="1" customHeight="1" x14ac:dyDescent="0.2">
      <c r="A146" s="66" t="s">
        <v>179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45</v>
      </c>
    </row>
    <row r="147" spans="1:18" s="27" customFormat="1" ht="18.95" customHeight="1" x14ac:dyDescent="0.2">
      <c r="A147" s="63" t="s">
        <v>108</v>
      </c>
      <c r="B147" s="26"/>
      <c r="C147" s="26"/>
      <c r="J147" s="21">
        <f>SUM(J128:J146)</f>
        <v>0</v>
      </c>
      <c r="K147" s="23"/>
      <c r="L147" s="21">
        <f>SUM(L128:L142)</f>
        <v>0</v>
      </c>
      <c r="N147" s="21">
        <f>SUM(N128:N142)</f>
        <v>0</v>
      </c>
      <c r="P147" s="21">
        <f>SUM(P128:P142)</f>
        <v>0</v>
      </c>
      <c r="R147" s="21">
        <f>SUM(R128:R142)</f>
        <v>0</v>
      </c>
    </row>
    <row r="148" spans="1:18" s="7" customFormat="1" ht="6" customHeight="1" x14ac:dyDescent="0.2"/>
    <row r="149" spans="1:18" s="7" customFormat="1" ht="20.100000000000001" customHeight="1" thickBot="1" x14ac:dyDescent="0.25">
      <c r="A149" s="11" t="s">
        <v>110</v>
      </c>
      <c r="B149" s="28"/>
      <c r="C149" s="28"/>
      <c r="J149" s="29">
        <f>J42+J111+J122+J147</f>
        <v>19227972.389999997</v>
      </c>
      <c r="K149" s="23"/>
      <c r="L149" s="29">
        <f>L42+L111+L122+L147</f>
        <v>8721172.2999999989</v>
      </c>
      <c r="N149" s="29">
        <f>N42+N111+N122+N147</f>
        <v>19310524.200000003</v>
      </c>
      <c r="P149" s="29">
        <f>P42+P111+P122+P147</f>
        <v>28031696.500000004</v>
      </c>
      <c r="R149" s="29">
        <f>R42+R111+R122+R147</f>
        <v>26838612.920000002</v>
      </c>
    </row>
    <row r="150" spans="1:18" s="7" customFormat="1" ht="13.5" thickTop="1" x14ac:dyDescent="0.2">
      <c r="A150" s="31"/>
      <c r="B150" s="31"/>
      <c r="C150" s="31"/>
      <c r="D150" s="34"/>
      <c r="E150" s="31"/>
      <c r="F150" s="31"/>
      <c r="H150" s="35"/>
      <c r="I150" s="35"/>
      <c r="J150" s="35"/>
      <c r="K150" s="35"/>
      <c r="L150" s="35"/>
      <c r="M150" s="35"/>
    </row>
    <row r="151" spans="1:18" s="7" customFormat="1" x14ac:dyDescent="0.2"/>
    <row r="152" spans="1:18" s="7" customFormat="1" x14ac:dyDescent="0.2"/>
    <row r="153" spans="1:18" x14ac:dyDescent="0.2">
      <c r="A153" s="76" t="s">
        <v>133</v>
      </c>
      <c r="D153" s="33"/>
      <c r="E153" s="32"/>
      <c r="G153" s="31"/>
      <c r="I153" s="31"/>
      <c r="J153" s="159" t="s">
        <v>326</v>
      </c>
      <c r="K153" s="159"/>
      <c r="L153" s="159"/>
      <c r="M153" s="47"/>
      <c r="N153" s="49"/>
      <c r="O153" s="49"/>
      <c r="P153" s="48" t="s">
        <v>135</v>
      </c>
    </row>
    <row r="154" spans="1:18" x14ac:dyDescent="0.2">
      <c r="A154" s="76"/>
      <c r="D154" s="33"/>
      <c r="E154" s="32"/>
      <c r="G154" s="31"/>
      <c r="I154" s="31"/>
      <c r="J154" s="109"/>
      <c r="K154" s="109"/>
      <c r="L154" s="109"/>
      <c r="M154" s="47"/>
      <c r="N154" s="49"/>
      <c r="O154" s="49"/>
      <c r="P154" s="48"/>
    </row>
    <row r="155" spans="1:18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77" t="s">
        <v>230</v>
      </c>
      <c r="D157" s="55"/>
      <c r="E157" s="56"/>
      <c r="G157" s="31"/>
      <c r="I157" s="31"/>
      <c r="J157" s="160" t="s">
        <v>325</v>
      </c>
      <c r="K157" s="160"/>
      <c r="L157" s="160"/>
      <c r="M157" s="57"/>
      <c r="N157" s="59"/>
      <c r="O157" s="59"/>
      <c r="P157" s="58" t="s">
        <v>137</v>
      </c>
    </row>
    <row r="158" spans="1:18" x14ac:dyDescent="0.2">
      <c r="A158" s="46" t="s">
        <v>229</v>
      </c>
      <c r="D158" s="31"/>
      <c r="E158" s="32"/>
      <c r="G158" s="31"/>
      <c r="I158" s="31"/>
      <c r="J158" s="159" t="s">
        <v>313</v>
      </c>
      <c r="K158" s="159"/>
      <c r="L158" s="159"/>
      <c r="M158" s="33"/>
      <c r="N158" s="35"/>
      <c r="O158" s="35"/>
      <c r="P158" s="60" t="s">
        <v>139</v>
      </c>
    </row>
    <row r="164" spans="18:18" x14ac:dyDescent="0.2">
      <c r="R164" s="1">
        <f>R149+'8721'!R149+'8751'!R152+'3361 (1)'!R124+'3361 (2)'!R110</f>
        <v>129909989.27000001</v>
      </c>
    </row>
  </sheetData>
  <customSheetViews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C149" sqref="C149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24" activePane="bottomRight" state="frozen"/>
      <selection pane="bottomRight" activeCell="R153" sqref="R153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153:L153"/>
    <mergeCell ref="J157:L157"/>
    <mergeCell ref="J158:L158"/>
    <mergeCell ref="A13:C13"/>
    <mergeCell ref="E13:H13"/>
    <mergeCell ref="A111:C111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58"/>
  <sheetViews>
    <sheetView view="pageBreakPreview" zoomScaleNormal="85" zoomScaleSheetLayoutView="10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N31" sqref="N3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234</v>
      </c>
      <c r="H4" s="3"/>
      <c r="I4" s="3"/>
      <c r="R4" s="78">
        <v>8721</v>
      </c>
    </row>
    <row r="5" spans="1:19" ht="15" customHeight="1" x14ac:dyDescent="0.2">
      <c r="A5" s="5" t="s">
        <v>119</v>
      </c>
      <c r="B5" s="2" t="s">
        <v>113</v>
      </c>
      <c r="C5" s="5" t="s">
        <v>232</v>
      </c>
    </row>
    <row r="6" spans="1:19" ht="15" customHeight="1" x14ac:dyDescent="0.2">
      <c r="A6" s="5" t="s">
        <v>120</v>
      </c>
      <c r="B6" s="2" t="s">
        <v>113</v>
      </c>
      <c r="C6" s="5" t="s">
        <v>235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6679612.9299999997</v>
      </c>
      <c r="K16" s="13"/>
      <c r="L16" s="7">
        <v>3024643.27</v>
      </c>
      <c r="N16" s="7">
        <f>P16-L16</f>
        <v>6067051.120000001</v>
      </c>
      <c r="P16" s="7">
        <v>9091694.3900000006</v>
      </c>
      <c r="R16" s="7">
        <v>9180016.1099999994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578000</v>
      </c>
      <c r="K18" s="13"/>
      <c r="L18" s="7">
        <v>260894.74</v>
      </c>
      <c r="N18" s="7">
        <f t="shared" ref="N18:N21" si="0">P18-L18</f>
        <v>531105.26</v>
      </c>
      <c r="P18" s="7">
        <v>792000</v>
      </c>
      <c r="R18" s="7">
        <v>792000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102000</v>
      </c>
      <c r="K19" s="13"/>
      <c r="L19" s="7">
        <v>51000</v>
      </c>
      <c r="N19" s="7">
        <f t="shared" si="0"/>
        <v>51000</v>
      </c>
      <c r="P19" s="7">
        <v>102000</v>
      </c>
      <c r="R19" s="7">
        <v>102000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/>
      <c r="K20" s="13"/>
      <c r="N20" s="7">
        <f t="shared" si="0"/>
        <v>25500</v>
      </c>
      <c r="P20" s="7">
        <v>25500</v>
      </c>
      <c r="R20" s="7">
        <v>25500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120000</v>
      </c>
      <c r="K21" s="13"/>
      <c r="L21" s="7">
        <v>143000</v>
      </c>
      <c r="N21" s="7">
        <f t="shared" si="0"/>
        <v>55000</v>
      </c>
      <c r="P21" s="7">
        <v>198000</v>
      </c>
      <c r="R21" s="7">
        <v>198000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40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565837</v>
      </c>
      <c r="N30" s="7">
        <f t="shared" ref="N30" si="2">P30-L30</f>
        <v>768859</v>
      </c>
      <c r="P30" s="7">
        <v>768859</v>
      </c>
      <c r="R30" s="7">
        <v>765898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120000</v>
      </c>
      <c r="N31" s="7">
        <f t="shared" si="1"/>
        <v>165000</v>
      </c>
      <c r="P31" s="7">
        <v>165000</v>
      </c>
      <c r="R31" s="7">
        <v>165000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564360</v>
      </c>
      <c r="K32" s="13"/>
      <c r="L32" s="7">
        <v>553243</v>
      </c>
      <c r="N32" s="7">
        <f>P32-L32</f>
        <v>215616</v>
      </c>
      <c r="P32" s="7">
        <v>768859</v>
      </c>
      <c r="R32" s="7">
        <v>765898</v>
      </c>
    </row>
    <row r="33" spans="1:18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801564.09</v>
      </c>
      <c r="L33" s="7">
        <v>330416.53999999998</v>
      </c>
      <c r="N33" s="7">
        <f t="shared" si="1"/>
        <v>761662.17999999993</v>
      </c>
      <c r="P33" s="7">
        <v>1092078.72</v>
      </c>
      <c r="R33" s="7">
        <v>1102893.1200000001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28900</v>
      </c>
      <c r="L34" s="7">
        <v>11900</v>
      </c>
      <c r="N34" s="7">
        <f t="shared" si="1"/>
        <v>27700</v>
      </c>
      <c r="P34" s="7">
        <v>39600</v>
      </c>
      <c r="R34" s="7">
        <v>39600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69875</v>
      </c>
      <c r="L35" s="7">
        <v>32859.08</v>
      </c>
      <c r="N35" s="7">
        <f t="shared" si="1"/>
        <v>81180.67</v>
      </c>
      <c r="P35" s="7">
        <v>114039.75</v>
      </c>
      <c r="R35" s="7">
        <v>110072.82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28848.16</v>
      </c>
      <c r="L36" s="7">
        <v>11945.17</v>
      </c>
      <c r="N36" s="7">
        <f t="shared" si="1"/>
        <v>27654.83</v>
      </c>
      <c r="P36" s="7">
        <v>39600</v>
      </c>
      <c r="R36" s="7">
        <v>39600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N37" s="7">
        <f t="shared" si="1"/>
        <v>0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N38" s="7">
        <f t="shared" si="1"/>
        <v>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L39" s="7">
        <v>605874.82999999996</v>
      </c>
      <c r="N39" s="7">
        <f t="shared" si="1"/>
        <v>189702.72000000009</v>
      </c>
      <c r="P39" s="7">
        <v>795577.55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328843.83</v>
      </c>
      <c r="N40" s="7">
        <f t="shared" si="1"/>
        <v>165000</v>
      </c>
      <c r="P40" s="7">
        <v>165000</v>
      </c>
      <c r="R40" s="7">
        <v>165000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9987841.0099999998</v>
      </c>
      <c r="K42" s="18"/>
      <c r="L42" s="22">
        <f>SUM(L16:L41)</f>
        <v>5025776.63</v>
      </c>
      <c r="N42" s="22">
        <f>SUM(N16:N41)</f>
        <v>9132031.7800000012</v>
      </c>
      <c r="P42" s="22">
        <f>SUM(P16:P41)</f>
        <v>14157808.410000002</v>
      </c>
      <c r="R42" s="91">
        <f>SUM(R16:R41)</f>
        <v>13451478.050000001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177836</v>
      </c>
      <c r="L45" s="7">
        <v>54230</v>
      </c>
      <c r="N45" s="7">
        <f t="shared" ref="N45:N106" si="3">P45-L45</f>
        <v>214570</v>
      </c>
      <c r="P45" s="7">
        <v>268800</v>
      </c>
      <c r="R45" s="7">
        <v>268800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3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2040</v>
      </c>
      <c r="N47" s="7">
        <f t="shared" si="3"/>
        <v>50000</v>
      </c>
      <c r="P47" s="7">
        <v>50000</v>
      </c>
      <c r="R47" s="7">
        <v>50000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3"/>
        <v>0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3"/>
        <v>0</v>
      </c>
    </row>
    <row r="50" spans="1:18" s="7" customFormat="1" ht="12.75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3"/>
        <v>50000</v>
      </c>
      <c r="P50" s="7">
        <v>50000</v>
      </c>
      <c r="R50" s="7">
        <v>50000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3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3"/>
        <v>0</v>
      </c>
    </row>
    <row r="53" spans="1:18" s="7" customFormat="1" ht="12.75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J53" s="19"/>
      <c r="K53" s="19"/>
      <c r="N53" s="7">
        <f t="shared" si="3"/>
        <v>256420</v>
      </c>
      <c r="P53" s="7">
        <v>256420</v>
      </c>
      <c r="R53" s="7">
        <v>200000</v>
      </c>
    </row>
    <row r="54" spans="1:18" s="7" customFormat="1" ht="12.75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J54" s="19">
        <v>13260</v>
      </c>
      <c r="K54" s="19"/>
      <c r="N54" s="7">
        <f t="shared" si="3"/>
        <v>55000</v>
      </c>
      <c r="P54" s="7">
        <v>55000</v>
      </c>
      <c r="R54" s="7">
        <v>75000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19">
        <v>125497.66</v>
      </c>
      <c r="K55" s="19"/>
      <c r="L55" s="7">
        <v>36253.06</v>
      </c>
      <c r="N55" s="7">
        <f t="shared" si="3"/>
        <v>83746.94</v>
      </c>
      <c r="P55" s="7">
        <v>120000</v>
      </c>
      <c r="R55" s="7">
        <v>120000</v>
      </c>
    </row>
    <row r="56" spans="1:18" s="7" customFormat="1" ht="12.75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3"/>
        <v>37400</v>
      </c>
      <c r="P56" s="7">
        <v>37400</v>
      </c>
      <c r="R56" s="7">
        <v>75000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3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3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3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3"/>
        <v>0</v>
      </c>
    </row>
    <row r="61" spans="1:18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J61" s="7">
        <v>270000</v>
      </c>
      <c r="N61" s="7">
        <f t="shared" si="3"/>
        <v>250000</v>
      </c>
      <c r="P61" s="7">
        <v>250000</v>
      </c>
      <c r="R61" s="7">
        <v>360000</v>
      </c>
    </row>
    <row r="62" spans="1:18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N62" s="7">
        <f t="shared" si="3"/>
        <v>0</v>
      </c>
    </row>
    <row r="63" spans="1:18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N63" s="7">
        <f t="shared" si="3"/>
        <v>0</v>
      </c>
    </row>
    <row r="64" spans="1:18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3"/>
        <v>0</v>
      </c>
    </row>
    <row r="65" spans="1:14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3"/>
        <v>0</v>
      </c>
    </row>
    <row r="66" spans="1:14" s="7" customFormat="1" ht="12.75" hidden="1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N66" s="7">
        <f t="shared" si="3"/>
        <v>0</v>
      </c>
    </row>
    <row r="67" spans="1:14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3"/>
        <v>0</v>
      </c>
    </row>
    <row r="68" spans="1:14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3"/>
        <v>0</v>
      </c>
    </row>
    <row r="69" spans="1:14" s="7" customFormat="1" ht="12.75" hidden="1" customHeight="1" x14ac:dyDescent="0.2">
      <c r="A69" s="66" t="s">
        <v>58</v>
      </c>
      <c r="B69" s="40"/>
      <c r="C69" s="40"/>
      <c r="E69" s="14">
        <v>5</v>
      </c>
      <c r="F69" s="14" t="s">
        <v>12</v>
      </c>
      <c r="G69" s="14" t="s">
        <v>59</v>
      </c>
      <c r="H69" s="14" t="s">
        <v>60</v>
      </c>
      <c r="N69" s="7">
        <f t="shared" si="3"/>
        <v>0</v>
      </c>
    </row>
    <row r="70" spans="1:14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3"/>
        <v>0</v>
      </c>
    </row>
    <row r="71" spans="1:14" s="7" customFormat="1" ht="12.75" hidden="1" customHeight="1" x14ac:dyDescent="0.2">
      <c r="A71" s="66" t="s">
        <v>61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8</v>
      </c>
      <c r="N71" s="7">
        <f t="shared" si="3"/>
        <v>0</v>
      </c>
    </row>
    <row r="72" spans="1:14" s="7" customFormat="1" ht="12.75" hidden="1" customHeight="1" x14ac:dyDescent="0.2">
      <c r="A72" s="66" t="s">
        <v>62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10</v>
      </c>
      <c r="N72" s="7">
        <f t="shared" si="3"/>
        <v>0</v>
      </c>
    </row>
    <row r="73" spans="1:14" s="7" customFormat="1" ht="12.75" hidden="1" customHeight="1" x14ac:dyDescent="0.2">
      <c r="A73" s="66" t="s">
        <v>63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64</v>
      </c>
      <c r="N73" s="7">
        <f t="shared" si="3"/>
        <v>0</v>
      </c>
    </row>
    <row r="74" spans="1:14" s="7" customFormat="1" ht="12.75" hidden="1" customHeight="1" x14ac:dyDescent="0.2">
      <c r="A74" s="66" t="s">
        <v>155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15</v>
      </c>
      <c r="N74" s="7">
        <f t="shared" si="3"/>
        <v>0</v>
      </c>
    </row>
    <row r="75" spans="1:14" s="7" customFormat="1" ht="12.75" hidden="1" customHeight="1" x14ac:dyDescent="0.2">
      <c r="A75" s="66" t="s">
        <v>156</v>
      </c>
      <c r="B75" s="40"/>
      <c r="C75" s="40"/>
      <c r="E75" s="14">
        <v>5</v>
      </c>
      <c r="F75" s="14" t="s">
        <v>12</v>
      </c>
      <c r="G75" s="14" t="s">
        <v>59</v>
      </c>
      <c r="H75" s="14" t="s">
        <v>17</v>
      </c>
      <c r="N75" s="7">
        <f t="shared" si="3"/>
        <v>0</v>
      </c>
    </row>
    <row r="76" spans="1:14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N76" s="7">
        <f t="shared" si="3"/>
        <v>0</v>
      </c>
    </row>
    <row r="77" spans="1:14" s="7" customFormat="1" ht="12.75" hidden="1" customHeight="1" x14ac:dyDescent="0.2">
      <c r="A77" s="66" t="s">
        <v>65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19</v>
      </c>
      <c r="N77" s="7">
        <f t="shared" si="3"/>
        <v>0</v>
      </c>
    </row>
    <row r="78" spans="1:14" s="7" customFormat="1" ht="12.75" hidden="1" customHeight="1" x14ac:dyDescent="0.2">
      <c r="A78" s="66" t="s">
        <v>157</v>
      </c>
      <c r="B78" s="40"/>
      <c r="C78" s="40"/>
      <c r="E78" s="14">
        <v>5</v>
      </c>
      <c r="F78" s="15" t="s">
        <v>12</v>
      </c>
      <c r="G78" s="14" t="s">
        <v>93</v>
      </c>
      <c r="H78" s="14" t="s">
        <v>8</v>
      </c>
      <c r="N78" s="7">
        <f t="shared" si="3"/>
        <v>0</v>
      </c>
    </row>
    <row r="79" spans="1:14" s="7" customFormat="1" ht="12.75" hidden="1" customHeight="1" x14ac:dyDescent="0.2">
      <c r="A79" s="66" t="s">
        <v>66</v>
      </c>
      <c r="B79" s="40"/>
      <c r="C79" s="40"/>
      <c r="E79" s="14">
        <v>5</v>
      </c>
      <c r="F79" s="15" t="s">
        <v>12</v>
      </c>
      <c r="G79" s="14" t="s">
        <v>67</v>
      </c>
      <c r="H79" s="14" t="s">
        <v>8</v>
      </c>
      <c r="N79" s="7">
        <f t="shared" si="3"/>
        <v>0</v>
      </c>
    </row>
    <row r="80" spans="1:14" s="7" customFormat="1" ht="12.75" hidden="1" customHeight="1" x14ac:dyDescent="0.2">
      <c r="A80" s="66" t="s">
        <v>68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10</v>
      </c>
      <c r="N80" s="7">
        <f t="shared" si="3"/>
        <v>0</v>
      </c>
    </row>
    <row r="81" spans="1:14" s="7" customFormat="1" ht="12.75" hidden="1" customHeight="1" x14ac:dyDescent="0.2">
      <c r="A81" s="66" t="s">
        <v>158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8</v>
      </c>
      <c r="N81" s="7">
        <f t="shared" si="3"/>
        <v>0</v>
      </c>
    </row>
    <row r="82" spans="1:14" s="7" customFormat="1" ht="12.75" hidden="1" customHeight="1" x14ac:dyDescent="0.2">
      <c r="A82" s="66" t="s">
        <v>159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10</v>
      </c>
      <c r="N82" s="7">
        <f t="shared" si="3"/>
        <v>0</v>
      </c>
    </row>
    <row r="83" spans="1:14" s="7" customFormat="1" ht="12.75" hidden="1" customHeight="1" x14ac:dyDescent="0.2">
      <c r="A83" s="66" t="s">
        <v>69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15</v>
      </c>
      <c r="N83" s="7">
        <f t="shared" si="3"/>
        <v>0</v>
      </c>
    </row>
    <row r="84" spans="1:14" s="7" customFormat="1" ht="12.75" hidden="1" customHeight="1" x14ac:dyDescent="0.2">
      <c r="A84" s="66" t="s">
        <v>160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8</v>
      </c>
      <c r="N84" s="7">
        <f t="shared" si="3"/>
        <v>0</v>
      </c>
    </row>
    <row r="85" spans="1:14" s="7" customFormat="1" ht="12.75" hidden="1" customHeight="1" x14ac:dyDescent="0.2">
      <c r="A85" s="66" t="s">
        <v>161</v>
      </c>
      <c r="B85" s="40"/>
      <c r="C85" s="40"/>
      <c r="E85" s="14">
        <v>5</v>
      </c>
      <c r="F85" s="15" t="s">
        <v>12</v>
      </c>
      <c r="G85" s="14" t="s">
        <v>163</v>
      </c>
      <c r="H85" s="16" t="s">
        <v>49</v>
      </c>
      <c r="N85" s="7">
        <f t="shared" si="3"/>
        <v>0</v>
      </c>
    </row>
    <row r="86" spans="1:14" s="7" customFormat="1" ht="12.75" hidden="1" customHeight="1" x14ac:dyDescent="0.2">
      <c r="A86" s="66" t="s">
        <v>71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10</v>
      </c>
      <c r="N86" s="7">
        <f t="shared" si="3"/>
        <v>0</v>
      </c>
    </row>
    <row r="87" spans="1:14" s="7" customFormat="1" ht="12.75" hidden="1" customHeight="1" x14ac:dyDescent="0.2">
      <c r="A87" s="66" t="s">
        <v>162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15</v>
      </c>
      <c r="N87" s="7">
        <f t="shared" si="3"/>
        <v>0</v>
      </c>
    </row>
    <row r="88" spans="1:14" s="7" customFormat="1" ht="12.75" hidden="1" customHeight="1" x14ac:dyDescent="0.2">
      <c r="A88" s="66" t="s">
        <v>72</v>
      </c>
      <c r="B88" s="40"/>
      <c r="C88" s="40"/>
      <c r="E88" s="14">
        <v>5</v>
      </c>
      <c r="F88" s="15" t="s">
        <v>12</v>
      </c>
      <c r="G88" s="14" t="s">
        <v>70</v>
      </c>
      <c r="H88" s="14" t="s">
        <v>49</v>
      </c>
      <c r="N88" s="7">
        <f t="shared" si="3"/>
        <v>0</v>
      </c>
    </row>
    <row r="89" spans="1:14" s="7" customFormat="1" ht="12.75" hidden="1" customHeight="1" x14ac:dyDescent="0.2">
      <c r="A89" s="66" t="s">
        <v>164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10</v>
      </c>
      <c r="N89" s="7">
        <f t="shared" si="3"/>
        <v>0</v>
      </c>
    </row>
    <row r="90" spans="1:14" s="7" customFormat="1" ht="12.75" hidden="1" customHeight="1" x14ac:dyDescent="0.2">
      <c r="A90" s="66" t="s">
        <v>165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15</v>
      </c>
      <c r="N90" s="7">
        <f t="shared" si="3"/>
        <v>0</v>
      </c>
    </row>
    <row r="91" spans="1:14" s="7" customFormat="1" ht="12.75" hidden="1" customHeight="1" x14ac:dyDescent="0.2">
      <c r="A91" s="66" t="s">
        <v>166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17</v>
      </c>
      <c r="N91" s="7">
        <f t="shared" si="3"/>
        <v>0</v>
      </c>
    </row>
    <row r="92" spans="1:14" s="7" customFormat="1" ht="12.75" hidden="1" customHeight="1" x14ac:dyDescent="0.2">
      <c r="A92" s="66" t="s">
        <v>167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8</v>
      </c>
      <c r="N92" s="7">
        <f t="shared" si="3"/>
        <v>0</v>
      </c>
    </row>
    <row r="93" spans="1:14" s="7" customFormat="1" ht="12.75" hidden="1" customHeight="1" x14ac:dyDescent="0.2">
      <c r="A93" s="66" t="s">
        <v>168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45</v>
      </c>
      <c r="N93" s="7">
        <f t="shared" si="3"/>
        <v>0</v>
      </c>
    </row>
    <row r="94" spans="1:14" s="7" customFormat="1" ht="12.75" hidden="1" customHeight="1" x14ac:dyDescent="0.2">
      <c r="A94" s="66" t="s">
        <v>75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19</v>
      </c>
      <c r="N94" s="7">
        <f t="shared" si="3"/>
        <v>0</v>
      </c>
    </row>
    <row r="95" spans="1:14" s="7" customFormat="1" ht="12.75" hidden="1" customHeight="1" x14ac:dyDescent="0.2">
      <c r="A95" s="66" t="s">
        <v>76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60</v>
      </c>
      <c r="N95" s="7">
        <f t="shared" si="3"/>
        <v>0</v>
      </c>
    </row>
    <row r="96" spans="1:14" s="7" customFormat="1" ht="12.75" hidden="1" customHeight="1" x14ac:dyDescent="0.2">
      <c r="A96" s="66" t="s">
        <v>77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49</v>
      </c>
      <c r="N96" s="7">
        <f t="shared" si="3"/>
        <v>0</v>
      </c>
    </row>
    <row r="97" spans="1:18" s="7" customFormat="1" ht="12.75" hidden="1" customHeight="1" x14ac:dyDescent="0.2">
      <c r="A97" s="66" t="s">
        <v>165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15</v>
      </c>
      <c r="N97" s="7">
        <f t="shared" si="3"/>
        <v>0</v>
      </c>
    </row>
    <row r="98" spans="1:18" s="7" customFormat="1" ht="12.75" hidden="1" customHeight="1" x14ac:dyDescent="0.2">
      <c r="A98" s="66" t="s">
        <v>78</v>
      </c>
      <c r="B98" s="40"/>
      <c r="C98" s="40"/>
      <c r="E98" s="14">
        <v>5</v>
      </c>
      <c r="F98" s="15" t="s">
        <v>12</v>
      </c>
      <c r="G98" s="14" t="s">
        <v>79</v>
      </c>
      <c r="H98" s="14" t="s">
        <v>10</v>
      </c>
      <c r="N98" s="7">
        <f t="shared" si="3"/>
        <v>0</v>
      </c>
    </row>
    <row r="99" spans="1:18" s="7" customFormat="1" ht="12.75" hidden="1" customHeight="1" x14ac:dyDescent="0.2">
      <c r="A99" s="66" t="s">
        <v>80</v>
      </c>
      <c r="B99" s="40"/>
      <c r="C99" s="40"/>
      <c r="E99" s="14">
        <v>5</v>
      </c>
      <c r="F99" s="15" t="s">
        <v>12</v>
      </c>
      <c r="G99" s="14" t="s">
        <v>79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169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60</v>
      </c>
      <c r="N100" s="7">
        <f t="shared" si="3"/>
        <v>0</v>
      </c>
    </row>
    <row r="101" spans="1:18" s="7" customFormat="1" ht="12.75" hidden="1" customHeight="1" x14ac:dyDescent="0.2">
      <c r="A101" s="66" t="s">
        <v>170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19</v>
      </c>
      <c r="N101" s="7">
        <f t="shared" si="3"/>
        <v>0</v>
      </c>
    </row>
    <row r="102" spans="1:18" s="7" customFormat="1" ht="12.75" hidden="1" customHeight="1" x14ac:dyDescent="0.2">
      <c r="A102" s="66" t="s">
        <v>171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82</v>
      </c>
      <c r="N102" s="7">
        <f t="shared" si="3"/>
        <v>0</v>
      </c>
    </row>
    <row r="103" spans="1:18" s="7" customFormat="1" ht="12.75" hidden="1" customHeight="1" x14ac:dyDescent="0.2">
      <c r="A103" s="66" t="s">
        <v>81</v>
      </c>
      <c r="B103" s="40"/>
      <c r="C103" s="40"/>
      <c r="E103" s="14">
        <v>5</v>
      </c>
      <c r="F103" s="15" t="s">
        <v>12</v>
      </c>
      <c r="G103" s="14" t="s">
        <v>59</v>
      </c>
      <c r="H103" s="15" t="s">
        <v>82</v>
      </c>
      <c r="N103" s="7">
        <f t="shared" si="3"/>
        <v>0</v>
      </c>
    </row>
    <row r="104" spans="1:18" s="7" customFormat="1" ht="12.75" hidden="1" customHeight="1" x14ac:dyDescent="0.2">
      <c r="A104" s="66" t="s">
        <v>83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8</v>
      </c>
      <c r="N104" s="7">
        <f t="shared" si="3"/>
        <v>0</v>
      </c>
    </row>
    <row r="105" spans="1:18" s="7" customFormat="1" ht="12.75" hidden="1" customHeight="1" x14ac:dyDescent="0.2">
      <c r="A105" s="66" t="s">
        <v>85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10</v>
      </c>
      <c r="N105" s="7">
        <f t="shared" si="3"/>
        <v>0</v>
      </c>
    </row>
    <row r="106" spans="1:18" s="7" customFormat="1" ht="12.75" hidden="1" customHeight="1" x14ac:dyDescent="0.2">
      <c r="A106" s="66" t="s">
        <v>86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15</v>
      </c>
      <c r="N106" s="7">
        <f t="shared" si="3"/>
        <v>0</v>
      </c>
    </row>
    <row r="107" spans="1:18" s="7" customFormat="1" ht="12.75" hidden="1" customHeight="1" x14ac:dyDescent="0.2">
      <c r="A107" s="66" t="s">
        <v>172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8</v>
      </c>
      <c r="N107" s="7">
        <f t="shared" ref="N107:N110" si="4">P107-L107</f>
        <v>0</v>
      </c>
    </row>
    <row r="108" spans="1:18" s="7" customFormat="1" ht="12.75" hidden="1" customHeight="1" x14ac:dyDescent="0.2">
      <c r="A108" s="66" t="s">
        <v>173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10</v>
      </c>
      <c r="N108" s="7">
        <f t="shared" si="4"/>
        <v>0</v>
      </c>
    </row>
    <row r="109" spans="1:18" s="7" customFormat="1" ht="12.75" hidden="1" customHeight="1" x14ac:dyDescent="0.2">
      <c r="A109" s="66" t="s">
        <v>87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15</v>
      </c>
      <c r="N109" s="7">
        <f t="shared" si="4"/>
        <v>0</v>
      </c>
    </row>
    <row r="110" spans="1:18" s="7" customFormat="1" ht="12.75" customHeight="1" x14ac:dyDescent="0.2">
      <c r="A110" s="66" t="s">
        <v>303</v>
      </c>
      <c r="B110" s="40"/>
      <c r="C110" s="40"/>
      <c r="E110" s="14">
        <v>5</v>
      </c>
      <c r="F110" s="15" t="s">
        <v>12</v>
      </c>
      <c r="G110" s="82">
        <v>99</v>
      </c>
      <c r="H110" s="89">
        <v>990</v>
      </c>
      <c r="N110" s="7">
        <f t="shared" si="4"/>
        <v>145000</v>
      </c>
      <c r="P110" s="7">
        <v>145000</v>
      </c>
      <c r="R110" s="7">
        <v>215000</v>
      </c>
    </row>
    <row r="111" spans="1:18" s="7" customFormat="1" ht="18.95" customHeight="1" x14ac:dyDescent="0.2">
      <c r="A111" s="161" t="s">
        <v>191</v>
      </c>
      <c r="B111" s="161"/>
      <c r="C111" s="161"/>
      <c r="J111" s="22">
        <f>SUM(J45:J110)</f>
        <v>588633.66</v>
      </c>
      <c r="K111" s="18"/>
      <c r="L111" s="22">
        <f>SUM(L45:L110)</f>
        <v>90483.06</v>
      </c>
      <c r="N111" s="22">
        <f>SUM(N45:N110)</f>
        <v>1142136.94</v>
      </c>
      <c r="P111" s="22">
        <f>SUM(P45:P110)</f>
        <v>1232620</v>
      </c>
      <c r="R111" s="22">
        <f>SUM(R45:R110)</f>
        <v>1413800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2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12.75" customHeight="1" x14ac:dyDescent="0.2">
      <c r="A127" s="71" t="s">
        <v>91</v>
      </c>
      <c r="B127" s="25"/>
      <c r="C127" s="25"/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8" s="7" customFormat="1" ht="12.75" hidden="1" customHeight="1" x14ac:dyDescent="0.2">
      <c r="A129" s="66" t="s">
        <v>94</v>
      </c>
      <c r="B129" s="40"/>
      <c r="C129" s="40"/>
      <c r="E129" s="14">
        <v>1</v>
      </c>
      <c r="F129" s="15" t="s">
        <v>93</v>
      </c>
      <c r="G129" s="14" t="s">
        <v>34</v>
      </c>
      <c r="H129" s="14" t="s">
        <v>8</v>
      </c>
    </row>
    <row r="130" spans="1:8" s="7" customFormat="1" ht="12.75" hidden="1" customHeight="1" x14ac:dyDescent="0.2">
      <c r="A130" s="66" t="s">
        <v>95</v>
      </c>
      <c r="B130" s="42"/>
      <c r="C130" s="42"/>
      <c r="E130" s="14">
        <v>1</v>
      </c>
      <c r="F130" s="15" t="s">
        <v>93</v>
      </c>
      <c r="G130" s="14" t="s">
        <v>34</v>
      </c>
      <c r="H130" s="14" t="s">
        <v>49</v>
      </c>
    </row>
    <row r="131" spans="1:8" s="7" customFormat="1" ht="12.75" hidden="1" customHeight="1" x14ac:dyDescent="0.2">
      <c r="A131" s="66" t="s">
        <v>96</v>
      </c>
      <c r="B131" s="42"/>
      <c r="C131" s="42"/>
      <c r="D131" s="15"/>
      <c r="E131" s="14">
        <v>1</v>
      </c>
      <c r="F131" s="15" t="s">
        <v>93</v>
      </c>
      <c r="G131" s="14" t="s">
        <v>54</v>
      </c>
      <c r="H131" s="14" t="s">
        <v>10</v>
      </c>
    </row>
    <row r="132" spans="1:8" s="7" customFormat="1" ht="12.75" hidden="1" customHeight="1" x14ac:dyDescent="0.2">
      <c r="A132" s="66" t="s">
        <v>97</v>
      </c>
      <c r="B132" s="40"/>
      <c r="C132" s="40"/>
      <c r="E132" s="14">
        <v>1</v>
      </c>
      <c r="F132" s="15" t="s">
        <v>93</v>
      </c>
      <c r="G132" s="14" t="s">
        <v>93</v>
      </c>
      <c r="H132" s="14" t="s">
        <v>8</v>
      </c>
    </row>
    <row r="133" spans="1:8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</row>
    <row r="134" spans="1:8" s="7" customFormat="1" ht="12.75" hidden="1" customHeight="1" x14ac:dyDescent="0.2">
      <c r="A134" s="66" t="s">
        <v>99</v>
      </c>
      <c r="B134" s="42"/>
      <c r="C134" s="42"/>
      <c r="D134" s="15"/>
      <c r="E134" s="14">
        <v>1</v>
      </c>
      <c r="F134" s="15" t="s">
        <v>93</v>
      </c>
      <c r="G134" s="14" t="s">
        <v>93</v>
      </c>
      <c r="H134" s="14" t="s">
        <v>10</v>
      </c>
    </row>
    <row r="135" spans="1:8" s="7" customFormat="1" ht="12.75" hidden="1" customHeight="1" x14ac:dyDescent="0.2">
      <c r="A135" s="66" t="s">
        <v>100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19</v>
      </c>
    </row>
    <row r="136" spans="1:8" s="7" customFormat="1" ht="12.75" hidden="1" customHeight="1" x14ac:dyDescent="0.2">
      <c r="A136" s="66" t="s">
        <v>175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82</v>
      </c>
    </row>
    <row r="137" spans="1:8" s="7" customFormat="1" ht="12.75" hidden="1" customHeight="1" x14ac:dyDescent="0.2">
      <c r="A137" s="66" t="s">
        <v>176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45</v>
      </c>
    </row>
    <row r="138" spans="1:8" s="7" customFormat="1" ht="12.75" hidden="1" customHeight="1" x14ac:dyDescent="0.2">
      <c r="A138" s="66" t="s">
        <v>177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146</v>
      </c>
    </row>
    <row r="139" spans="1:8" s="7" customFormat="1" ht="12.75" hidden="1" customHeight="1" x14ac:dyDescent="0.2">
      <c r="A139" s="66" t="s">
        <v>101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102</v>
      </c>
    </row>
    <row r="140" spans="1:8" s="7" customFormat="1" ht="12.75" hidden="1" customHeight="1" x14ac:dyDescent="0.2">
      <c r="A140" s="66" t="s">
        <v>103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24</v>
      </c>
    </row>
    <row r="141" spans="1:8" s="7" customFormat="1" ht="12.75" hidden="1" customHeight="1" x14ac:dyDescent="0.2">
      <c r="A141" s="66" t="s">
        <v>104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28</v>
      </c>
    </row>
    <row r="142" spans="1:8" s="7" customFormat="1" ht="12.75" hidden="1" customHeight="1" x14ac:dyDescent="0.2">
      <c r="A142" s="66" t="s">
        <v>105</v>
      </c>
      <c r="B142" s="40"/>
      <c r="C142" s="40"/>
      <c r="D142" s="15"/>
      <c r="E142" s="14">
        <v>1</v>
      </c>
      <c r="F142" s="15" t="s">
        <v>93</v>
      </c>
      <c r="G142" s="14" t="s">
        <v>54</v>
      </c>
      <c r="H142" s="16" t="s">
        <v>49</v>
      </c>
    </row>
    <row r="143" spans="1:8" s="7" customFormat="1" ht="12.75" hidden="1" customHeight="1" x14ac:dyDescent="0.2">
      <c r="A143" s="66" t="s">
        <v>106</v>
      </c>
      <c r="B143" s="40"/>
      <c r="C143" s="40"/>
      <c r="D143" s="15"/>
      <c r="E143" s="14">
        <v>1</v>
      </c>
      <c r="F143" s="15" t="s">
        <v>93</v>
      </c>
      <c r="G143" s="14" t="s">
        <v>67</v>
      </c>
      <c r="H143" s="14" t="s">
        <v>8</v>
      </c>
    </row>
    <row r="144" spans="1:8" s="7" customFormat="1" ht="12.75" hidden="1" customHeight="1" x14ac:dyDescent="0.2">
      <c r="A144" s="66" t="s">
        <v>107</v>
      </c>
      <c r="B144" s="40"/>
      <c r="C144" s="40"/>
      <c r="D144" s="15"/>
      <c r="E144" s="14">
        <v>1</v>
      </c>
      <c r="F144" s="15" t="s">
        <v>93</v>
      </c>
      <c r="G144" s="14" t="s">
        <v>59</v>
      </c>
      <c r="H144" s="16" t="s">
        <v>49</v>
      </c>
    </row>
    <row r="145" spans="1:18" s="7" customFormat="1" ht="12.75" hidden="1" customHeight="1" x14ac:dyDescent="0.2">
      <c r="A145" s="66" t="s">
        <v>178</v>
      </c>
      <c r="B145" s="40"/>
      <c r="C145" s="40"/>
      <c r="D145" s="15"/>
      <c r="E145" s="14">
        <v>1</v>
      </c>
      <c r="F145" s="15" t="s">
        <v>93</v>
      </c>
      <c r="G145" s="14" t="s">
        <v>29</v>
      </c>
      <c r="H145" s="14" t="s">
        <v>8</v>
      </c>
    </row>
    <row r="146" spans="1:18" s="7" customFormat="1" ht="12.75" hidden="1" customHeight="1" x14ac:dyDescent="0.2">
      <c r="A146" s="66" t="s">
        <v>179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45</v>
      </c>
    </row>
    <row r="147" spans="1:18" s="27" customFormat="1" ht="18.95" customHeight="1" x14ac:dyDescent="0.2">
      <c r="A147" s="63" t="s">
        <v>108</v>
      </c>
      <c r="B147" s="26"/>
      <c r="C147" s="26"/>
      <c r="J147" s="21">
        <f>SUM(J128:J146)</f>
        <v>0</v>
      </c>
      <c r="K147" s="23"/>
      <c r="L147" s="21">
        <f>SUM(L128:L142)</f>
        <v>0</v>
      </c>
      <c r="N147" s="21">
        <f>SUM(N128:N142)</f>
        <v>0</v>
      </c>
      <c r="P147" s="21">
        <f>SUM(P128:P142)</f>
        <v>0</v>
      </c>
      <c r="R147" s="21">
        <f>SUM(R128:R142)</f>
        <v>0</v>
      </c>
    </row>
    <row r="148" spans="1:18" s="7" customFormat="1" ht="6" customHeight="1" x14ac:dyDescent="0.2"/>
    <row r="149" spans="1:18" s="7" customFormat="1" ht="20.100000000000001" customHeight="1" thickBot="1" x14ac:dyDescent="0.25">
      <c r="A149" s="11" t="s">
        <v>110</v>
      </c>
      <c r="B149" s="28"/>
      <c r="C149" s="28"/>
      <c r="J149" s="29">
        <f>J42+J111+J122+J147</f>
        <v>10576474.67</v>
      </c>
      <c r="K149" s="23"/>
      <c r="L149" s="29">
        <f>L42+L111+L122+L147</f>
        <v>5116259.6899999995</v>
      </c>
      <c r="N149" s="29">
        <f>N42+N111+N122+N147</f>
        <v>10274168.720000001</v>
      </c>
      <c r="P149" s="29">
        <f>P42+P111+P122+P147</f>
        <v>15390428.410000002</v>
      </c>
      <c r="R149" s="29">
        <f>R42+R111+R122+R147</f>
        <v>14865278.050000001</v>
      </c>
    </row>
    <row r="150" spans="1:18" s="7" customFormat="1" ht="13.5" thickTop="1" x14ac:dyDescent="0.2">
      <c r="A150" s="31"/>
      <c r="B150" s="31"/>
      <c r="C150" s="31"/>
      <c r="D150" s="34"/>
      <c r="E150" s="31"/>
      <c r="F150" s="31"/>
      <c r="H150" s="35"/>
      <c r="I150" s="35"/>
      <c r="J150" s="35"/>
      <c r="K150" s="35"/>
      <c r="L150" s="35"/>
      <c r="M150" s="35"/>
    </row>
    <row r="151" spans="1:18" s="7" customFormat="1" x14ac:dyDescent="0.2"/>
    <row r="152" spans="1:18" s="7" customFormat="1" x14ac:dyDescent="0.2"/>
    <row r="153" spans="1:18" x14ac:dyDescent="0.2">
      <c r="A153" s="76" t="s">
        <v>133</v>
      </c>
      <c r="D153" s="33"/>
      <c r="E153" s="32"/>
      <c r="G153" s="31"/>
      <c r="I153" s="31"/>
      <c r="J153" s="159" t="s">
        <v>326</v>
      </c>
      <c r="K153" s="159"/>
      <c r="L153" s="159"/>
      <c r="M153" s="47"/>
      <c r="N153" s="49"/>
      <c r="O153" s="49"/>
      <c r="P153" s="48" t="s">
        <v>135</v>
      </c>
    </row>
    <row r="154" spans="1:18" x14ac:dyDescent="0.2">
      <c r="A154" s="76"/>
      <c r="D154" s="33"/>
      <c r="E154" s="32"/>
      <c r="G154" s="31"/>
      <c r="I154" s="31"/>
      <c r="J154" s="110"/>
      <c r="K154" s="110"/>
      <c r="L154" s="110"/>
      <c r="M154" s="47"/>
      <c r="N154" s="49"/>
      <c r="O154" s="49"/>
      <c r="P154" s="48"/>
    </row>
    <row r="155" spans="1:18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77" t="s">
        <v>230</v>
      </c>
      <c r="D157" s="55"/>
      <c r="E157" s="56"/>
      <c r="G157" s="31"/>
      <c r="I157" s="31"/>
      <c r="J157" s="160" t="s">
        <v>325</v>
      </c>
      <c r="K157" s="160"/>
      <c r="L157" s="160"/>
      <c r="M157" s="57"/>
      <c r="N157" s="59"/>
      <c r="O157" s="59"/>
      <c r="P157" s="58" t="s">
        <v>137</v>
      </c>
    </row>
    <row r="158" spans="1:18" x14ac:dyDescent="0.2">
      <c r="A158" s="74" t="s">
        <v>236</v>
      </c>
      <c r="D158" s="31"/>
      <c r="E158" s="32"/>
      <c r="G158" s="31"/>
      <c r="I158" s="31"/>
      <c r="J158" s="159" t="s">
        <v>313</v>
      </c>
      <c r="K158" s="159"/>
      <c r="L158" s="159"/>
      <c r="M158" s="33"/>
      <c r="N158" s="35"/>
      <c r="O158" s="35"/>
      <c r="P158" s="60" t="s">
        <v>139</v>
      </c>
    </row>
  </sheetData>
  <customSheetViews>
    <customSheetView guid="{870B4CCF-089A-4C19-A059-259DAAB1F3BC}" showPageBreaks="1" printArea="1" hiddenRows="1" view="pageBreakPreview">
      <pane xSplit="1" ySplit="14" topLeftCell="B18" activePane="bottomRight" state="frozen"/>
      <selection pane="bottomRight" activeCell="N31" sqref="N31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11" activePane="bottomRight" state="frozen"/>
      <selection pane="bottomRight" activeCell="E163" sqref="E163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153:L153"/>
    <mergeCell ref="J157:L157"/>
    <mergeCell ref="J158:L158"/>
    <mergeCell ref="A13:C13"/>
    <mergeCell ref="E13:H13"/>
    <mergeCell ref="A111:C111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55" max="1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161"/>
  <sheetViews>
    <sheetView view="pageBreakPreview" zoomScaleSheetLayoutView="100" workbookViewId="0">
      <pane xSplit="1" ySplit="14" topLeftCell="B18" activePane="bottomRight" state="frozen"/>
      <selection pane="topRight" activeCell="B1" sqref="B1"/>
      <selection pane="bottomLeft" activeCell="A15" sqref="A15"/>
      <selection pane="bottomRight" activeCell="M150" sqref="M15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237</v>
      </c>
      <c r="H4" s="3"/>
      <c r="I4" s="3"/>
      <c r="R4" s="78">
        <v>8751</v>
      </c>
    </row>
    <row r="5" spans="1:19" ht="15" customHeight="1" x14ac:dyDescent="0.2">
      <c r="A5" s="5" t="s">
        <v>119</v>
      </c>
      <c r="B5" s="2" t="s">
        <v>113</v>
      </c>
      <c r="C5" s="5" t="s">
        <v>232</v>
      </c>
    </row>
    <row r="6" spans="1:19" ht="15" customHeight="1" x14ac:dyDescent="0.2">
      <c r="A6" s="5" t="s">
        <v>120</v>
      </c>
      <c r="B6" s="2" t="s">
        <v>113</v>
      </c>
      <c r="C6" s="5" t="s">
        <v>238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26615520.170000002</v>
      </c>
      <c r="K16" s="13"/>
      <c r="L16" s="7">
        <v>12490848.869999999</v>
      </c>
      <c r="N16" s="7">
        <f t="shared" ref="N16:N21" si="0">P16-L16</f>
        <v>20657150.130000003</v>
      </c>
      <c r="P16" s="7">
        <v>33147999</v>
      </c>
      <c r="R16" s="92">
        <v>33789665.990000002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2726981.45</v>
      </c>
      <c r="K18" s="13"/>
      <c r="L18" s="7">
        <v>1221023.25</v>
      </c>
      <c r="N18" s="7">
        <f t="shared" si="0"/>
        <v>1970976.75</v>
      </c>
      <c r="P18" s="7">
        <v>3192000</v>
      </c>
      <c r="R18" s="7">
        <v>3216000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192000</v>
      </c>
      <c r="K19" s="13"/>
      <c r="L19" s="7">
        <v>96000</v>
      </c>
      <c r="N19" s="7">
        <f t="shared" si="0"/>
        <v>96000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90000</v>
      </c>
      <c r="K20" s="13"/>
      <c r="L20" s="7">
        <v>45000</v>
      </c>
      <c r="N20" s="7">
        <f t="shared" si="0"/>
        <v>45000</v>
      </c>
      <c r="P20" s="7">
        <v>90000</v>
      </c>
      <c r="R20" s="7">
        <v>90000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575000</v>
      </c>
      <c r="K21" s="13"/>
      <c r="L21" s="7">
        <v>678000</v>
      </c>
      <c r="N21" s="7">
        <f t="shared" si="0"/>
        <v>120000</v>
      </c>
      <c r="P21" s="7">
        <v>798000</v>
      </c>
      <c r="R21" s="7">
        <v>804000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20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82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2223562</v>
      </c>
      <c r="N31" s="7">
        <f>P31-L31</f>
        <v>2771446</v>
      </c>
      <c r="P31" s="7">
        <v>2771446</v>
      </c>
      <c r="R31" s="7">
        <v>2818685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564500</v>
      </c>
      <c r="N32" s="7">
        <f t="shared" si="1"/>
        <v>665000</v>
      </c>
      <c r="P32" s="7">
        <v>665000</v>
      </c>
      <c r="R32" s="7">
        <v>670000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2289604</v>
      </c>
      <c r="K33" s="13"/>
      <c r="L33" s="7">
        <v>2382840</v>
      </c>
      <c r="N33" s="7">
        <f>P33-L33</f>
        <v>387441</v>
      </c>
      <c r="P33" s="7">
        <v>2770281</v>
      </c>
      <c r="R33" s="7">
        <v>2818685</v>
      </c>
    </row>
    <row r="34" spans="1:18" s="7" customFormat="1" ht="12.75" customHeight="1" x14ac:dyDescent="0.2">
      <c r="A34" s="66" t="s">
        <v>306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3193325.94</v>
      </c>
      <c r="L34" s="7">
        <v>1357284.71</v>
      </c>
      <c r="N34" s="7">
        <f t="shared" si="1"/>
        <v>2620475.17</v>
      </c>
      <c r="P34" s="7">
        <v>3977759.88</v>
      </c>
      <c r="R34" s="92">
        <v>4058906.4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136500</v>
      </c>
      <c r="L35" s="7">
        <v>55600</v>
      </c>
      <c r="N35" s="7">
        <f t="shared" si="1"/>
        <v>104000</v>
      </c>
      <c r="P35" s="7">
        <v>159600</v>
      </c>
      <c r="R35" s="7">
        <v>160800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293837.5</v>
      </c>
      <c r="L36" s="7">
        <v>141984.45000000001</v>
      </c>
      <c r="N36" s="7">
        <f t="shared" si="1"/>
        <v>271828.77999999997</v>
      </c>
      <c r="P36" s="7">
        <v>413813.23</v>
      </c>
      <c r="R36" s="92">
        <v>421363.64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136492.12</v>
      </c>
      <c r="L37" s="7">
        <v>55531.96</v>
      </c>
      <c r="N37" s="7">
        <f t="shared" si="1"/>
        <v>104068.04000000001</v>
      </c>
      <c r="P37" s="7">
        <v>159600</v>
      </c>
      <c r="R37" s="7">
        <v>160800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N39" s="7">
        <f t="shared" si="1"/>
        <v>0</v>
      </c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J40" s="7">
        <v>603909.81000000006</v>
      </c>
      <c r="N40" s="7">
        <f t="shared" si="1"/>
        <v>370662.54</v>
      </c>
      <c r="P40" s="7">
        <v>370662.54</v>
      </c>
      <c r="R40" s="92">
        <v>608292.27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1186245.42</v>
      </c>
      <c r="N41" s="7">
        <f t="shared" si="1"/>
        <v>665000</v>
      </c>
      <c r="P41" s="7">
        <v>665000</v>
      </c>
      <c r="R41" s="7">
        <v>670000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SUM(J16:J42)</f>
        <v>40827478.410000004</v>
      </c>
      <c r="K43" s="18"/>
      <c r="L43" s="22">
        <f>SUM(L16:L42)</f>
        <v>18524113.239999998</v>
      </c>
      <c r="N43" s="22">
        <f>SUM(N16:N42)</f>
        <v>30849048.410000004</v>
      </c>
      <c r="P43" s="22">
        <f>SUM(P16:P42)</f>
        <v>49373161.649999999</v>
      </c>
      <c r="R43" s="91">
        <f>SUM(R16:R42)</f>
        <v>50479198.300000004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12.75" customHeight="1" x14ac:dyDescent="0.2">
      <c r="A46" s="66" t="s">
        <v>37</v>
      </c>
      <c r="B46" s="40"/>
      <c r="C46" s="40"/>
      <c r="D46" s="14"/>
      <c r="E46" s="14">
        <v>5</v>
      </c>
      <c r="F46" s="15" t="s">
        <v>12</v>
      </c>
      <c r="G46" s="14" t="s">
        <v>7</v>
      </c>
      <c r="H46" s="14" t="s">
        <v>8</v>
      </c>
      <c r="J46" s="7">
        <v>120080</v>
      </c>
      <c r="L46" s="7">
        <v>8260</v>
      </c>
      <c r="N46" s="7">
        <f t="shared" ref="N46:N76" si="2">P46-L46</f>
        <v>190940</v>
      </c>
      <c r="P46" s="7">
        <v>199200</v>
      </c>
      <c r="R46" s="7">
        <v>199200</v>
      </c>
    </row>
    <row r="47" spans="1:18" s="7" customFormat="1" ht="12.75" hidden="1" customHeight="1" x14ac:dyDescent="0.2">
      <c r="A47" s="66" t="s">
        <v>38</v>
      </c>
      <c r="B47" s="40"/>
      <c r="C47" s="40"/>
      <c r="E47" s="14">
        <v>5</v>
      </c>
      <c r="F47" s="15" t="s">
        <v>12</v>
      </c>
      <c r="G47" s="14" t="s">
        <v>7</v>
      </c>
      <c r="H47" s="14" t="s">
        <v>10</v>
      </c>
      <c r="N47" s="7">
        <f t="shared" si="2"/>
        <v>0</v>
      </c>
    </row>
    <row r="48" spans="1:18" s="7" customFormat="1" ht="12.75" customHeight="1" x14ac:dyDescent="0.2">
      <c r="A48" s="66" t="s">
        <v>39</v>
      </c>
      <c r="B48" s="40"/>
      <c r="C48" s="40"/>
      <c r="E48" s="14">
        <v>5</v>
      </c>
      <c r="F48" s="15" t="s">
        <v>12</v>
      </c>
      <c r="G48" s="14" t="s">
        <v>12</v>
      </c>
      <c r="H48" s="14" t="s">
        <v>8</v>
      </c>
      <c r="L48" s="7">
        <v>2800</v>
      </c>
      <c r="N48" s="7">
        <f t="shared" si="2"/>
        <v>12200</v>
      </c>
      <c r="P48" s="7">
        <v>15000</v>
      </c>
      <c r="R48" s="7">
        <v>15000</v>
      </c>
    </row>
    <row r="49" spans="1:18" s="7" customFormat="1" ht="12.75" hidden="1" customHeight="1" x14ac:dyDescent="0.2">
      <c r="A49" s="66" t="s">
        <v>142</v>
      </c>
      <c r="B49" s="40"/>
      <c r="C49" s="40"/>
      <c r="D49" s="14"/>
      <c r="E49" s="14">
        <v>5</v>
      </c>
      <c r="F49" s="15" t="s">
        <v>12</v>
      </c>
      <c r="G49" s="14" t="s">
        <v>12</v>
      </c>
      <c r="H49" s="14" t="s">
        <v>10</v>
      </c>
      <c r="N49" s="7">
        <f t="shared" si="2"/>
        <v>0</v>
      </c>
    </row>
    <row r="50" spans="1:18" s="7" customFormat="1" ht="12.75" hidden="1" customHeight="1" x14ac:dyDescent="0.2">
      <c r="A50" s="66" t="s">
        <v>40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8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N52" s="7">
        <f t="shared" si="2"/>
        <v>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2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2"/>
        <v>0</v>
      </c>
    </row>
    <row r="55" spans="1:18" s="7" customFormat="1" ht="12.75" hidden="1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2"/>
        <v>0</v>
      </c>
    </row>
    <row r="57" spans="1:18" s="7" customFormat="1" ht="12.75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>
        <v>999470.32</v>
      </c>
      <c r="K57" s="19"/>
      <c r="L57" s="7">
        <v>323330.45</v>
      </c>
      <c r="N57" s="7">
        <f t="shared" si="2"/>
        <v>1836669.55</v>
      </c>
      <c r="P57" s="7">
        <v>2160000</v>
      </c>
      <c r="R57" s="7">
        <v>1542700</v>
      </c>
    </row>
    <row r="58" spans="1:18" s="7" customFormat="1" ht="12.75" hidden="1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2"/>
        <v>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2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2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2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2"/>
        <v>0</v>
      </c>
    </row>
    <row r="63" spans="1:18" s="7" customFormat="1" ht="12.75" customHeight="1" x14ac:dyDescent="0.2">
      <c r="A63" s="66" t="s">
        <v>48</v>
      </c>
      <c r="B63" s="40"/>
      <c r="C63" s="40"/>
      <c r="E63" s="14">
        <v>5</v>
      </c>
      <c r="F63" s="15" t="s">
        <v>12</v>
      </c>
      <c r="G63" s="14" t="s">
        <v>29</v>
      </c>
      <c r="H63" s="16" t="s">
        <v>49</v>
      </c>
      <c r="J63" s="7">
        <v>30585</v>
      </c>
      <c r="N63" s="7">
        <f t="shared" si="2"/>
        <v>50000</v>
      </c>
      <c r="P63" s="7">
        <v>50000</v>
      </c>
      <c r="R63" s="7">
        <v>75000</v>
      </c>
    </row>
    <row r="64" spans="1:18" s="7" customFormat="1" ht="12.75" hidden="1" customHeight="1" x14ac:dyDescent="0.2">
      <c r="A64" s="66" t="s">
        <v>50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8</v>
      </c>
      <c r="N64" s="7">
        <f t="shared" si="2"/>
        <v>0</v>
      </c>
    </row>
    <row r="65" spans="1:18" s="7" customFormat="1" ht="12.75" hidden="1" customHeight="1" x14ac:dyDescent="0.2">
      <c r="A65" s="66" t="s">
        <v>52</v>
      </c>
      <c r="B65" s="40"/>
      <c r="C65" s="40"/>
      <c r="D65" s="14"/>
      <c r="E65" s="14">
        <v>5</v>
      </c>
      <c r="F65" s="15" t="s">
        <v>12</v>
      </c>
      <c r="G65" s="14" t="s">
        <v>34</v>
      </c>
      <c r="H65" s="14" t="s">
        <v>10</v>
      </c>
      <c r="N65" s="7">
        <f t="shared" si="2"/>
        <v>0</v>
      </c>
    </row>
    <row r="66" spans="1:18" s="7" customFormat="1" ht="12.75" hidden="1" customHeight="1" x14ac:dyDescent="0.2">
      <c r="A66" s="66" t="s">
        <v>48</v>
      </c>
      <c r="B66" s="40"/>
      <c r="C66" s="40"/>
      <c r="D66" s="14"/>
      <c r="E66" s="14">
        <v>5</v>
      </c>
      <c r="F66" s="15" t="s">
        <v>12</v>
      </c>
      <c r="G66" s="14" t="s">
        <v>29</v>
      </c>
      <c r="H66" s="16" t="s">
        <v>49</v>
      </c>
      <c r="N66" s="7">
        <f t="shared" si="2"/>
        <v>0</v>
      </c>
    </row>
    <row r="67" spans="1:18" s="7" customFormat="1" ht="12.75" hidden="1" customHeight="1" x14ac:dyDescent="0.2">
      <c r="A67" s="66" t="s">
        <v>53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8</v>
      </c>
    </row>
    <row r="68" spans="1:18" s="7" customFormat="1" ht="12.75" hidden="1" customHeight="1" x14ac:dyDescent="0.2">
      <c r="A68" s="66" t="s">
        <v>55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10</v>
      </c>
      <c r="N68" s="7">
        <f t="shared" si="2"/>
        <v>0</v>
      </c>
    </row>
    <row r="69" spans="1:18" s="7" customFormat="1" ht="12.75" hidden="1" customHeight="1" x14ac:dyDescent="0.2">
      <c r="A69" s="66" t="s">
        <v>56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15</v>
      </c>
      <c r="N69" s="7">
        <f t="shared" si="2"/>
        <v>0</v>
      </c>
    </row>
    <row r="70" spans="1:18" s="7" customFormat="1" ht="12.75" hidden="1" customHeight="1" x14ac:dyDescent="0.2">
      <c r="A70" s="66" t="s">
        <v>57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17</v>
      </c>
      <c r="N70" s="7">
        <f t="shared" si="2"/>
        <v>0</v>
      </c>
    </row>
    <row r="71" spans="1:18" s="7" customFormat="1" hidden="1" x14ac:dyDescent="0.2">
      <c r="A71" s="66" t="s">
        <v>58</v>
      </c>
      <c r="B71" s="40"/>
      <c r="C71" s="40"/>
      <c r="E71" s="14">
        <v>5</v>
      </c>
      <c r="F71" s="14" t="s">
        <v>12</v>
      </c>
      <c r="G71" s="14" t="s">
        <v>59</v>
      </c>
      <c r="H71" s="14" t="s">
        <v>60</v>
      </c>
      <c r="N71" s="7">
        <f t="shared" si="2"/>
        <v>0</v>
      </c>
    </row>
    <row r="72" spans="1:18" s="7" customFormat="1" ht="12.75" hidden="1" customHeight="1" x14ac:dyDescent="0.2">
      <c r="A72" s="66" t="s">
        <v>66</v>
      </c>
      <c r="B72" s="40"/>
      <c r="C72" s="40"/>
      <c r="E72" s="14">
        <v>5</v>
      </c>
      <c r="F72" s="15" t="s">
        <v>12</v>
      </c>
      <c r="G72" s="14" t="s">
        <v>67</v>
      </c>
      <c r="H72" s="14" t="s">
        <v>8</v>
      </c>
      <c r="N72" s="7">
        <f t="shared" si="2"/>
        <v>0</v>
      </c>
    </row>
    <row r="73" spans="1:18" s="7" customFormat="1" ht="12.75" hidden="1" customHeight="1" x14ac:dyDescent="0.2">
      <c r="A73" s="66" t="s">
        <v>61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8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customHeight="1" x14ac:dyDescent="0.2">
      <c r="A75" s="66" t="s">
        <v>318</v>
      </c>
      <c r="B75" s="40"/>
      <c r="C75" s="40"/>
      <c r="E75" s="14">
        <v>5</v>
      </c>
      <c r="F75" s="15" t="s">
        <v>12</v>
      </c>
      <c r="G75" s="16" t="s">
        <v>93</v>
      </c>
      <c r="H75" s="16" t="s">
        <v>10</v>
      </c>
      <c r="N75" s="7">
        <f t="shared" si="2"/>
        <v>2000000</v>
      </c>
      <c r="P75" s="7">
        <v>2000000</v>
      </c>
      <c r="R75" s="7">
        <v>2000000</v>
      </c>
    </row>
    <row r="76" spans="1:18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8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3" si="3">P77-L77</f>
        <v>0</v>
      </c>
    </row>
    <row r="78" spans="1:18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8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8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8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8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8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8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8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8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8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8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8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8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8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8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8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8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8" s="7" customFormat="1" ht="12.75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J95" s="7">
        <v>1534435</v>
      </c>
      <c r="N95" s="7">
        <f t="shared" si="3"/>
        <v>4200000</v>
      </c>
      <c r="P95" s="7">
        <v>4200000</v>
      </c>
      <c r="R95" s="7">
        <v>6900000</v>
      </c>
    </row>
    <row r="96" spans="1:18" s="7" customFormat="1" ht="12.75" customHeight="1" x14ac:dyDescent="0.2">
      <c r="A96" s="66" t="s">
        <v>73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64</v>
      </c>
      <c r="J96" s="7">
        <v>1278411</v>
      </c>
      <c r="L96" s="7">
        <v>48540</v>
      </c>
      <c r="N96" s="7">
        <f t="shared" si="3"/>
        <v>2031460</v>
      </c>
      <c r="P96" s="7">
        <v>2080000</v>
      </c>
      <c r="R96" s="7">
        <v>1550000</v>
      </c>
    </row>
    <row r="97" spans="1:16" s="7" customFormat="1" ht="12.75" hidden="1" customHeight="1" x14ac:dyDescent="0.2">
      <c r="A97" s="66" t="s">
        <v>75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19</v>
      </c>
      <c r="N97" s="7">
        <f t="shared" si="3"/>
        <v>0</v>
      </c>
    </row>
    <row r="98" spans="1:16" s="7" customFormat="1" ht="12.75" hidden="1" customHeight="1" x14ac:dyDescent="0.2">
      <c r="A98" s="66" t="s">
        <v>76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60</v>
      </c>
      <c r="N98" s="7">
        <f t="shared" si="3"/>
        <v>0</v>
      </c>
    </row>
    <row r="99" spans="1:16" s="7" customFormat="1" ht="12.75" hidden="1" customHeight="1" x14ac:dyDescent="0.2">
      <c r="A99" s="66" t="s">
        <v>77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49</v>
      </c>
      <c r="N99" s="7">
        <f t="shared" si="3"/>
        <v>0</v>
      </c>
    </row>
    <row r="100" spans="1:16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6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6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6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6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6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6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6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6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6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6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6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6" s="7" customFormat="1" ht="12.75" customHeight="1" x14ac:dyDescent="0.2">
      <c r="A112" s="66" t="s">
        <v>62</v>
      </c>
      <c r="B112" s="40"/>
      <c r="C112" s="40"/>
      <c r="E112" s="14">
        <v>5</v>
      </c>
      <c r="F112" s="15" t="s">
        <v>12</v>
      </c>
      <c r="G112" s="14" t="s">
        <v>59</v>
      </c>
      <c r="H112" s="14" t="s">
        <v>10</v>
      </c>
      <c r="N112" s="7">
        <f t="shared" si="3"/>
        <v>10000</v>
      </c>
      <c r="P112" s="7">
        <v>10000</v>
      </c>
    </row>
    <row r="113" spans="1:18" s="7" customFormat="1" ht="12.75" customHeight="1" x14ac:dyDescent="0.2">
      <c r="A113" s="66" t="s">
        <v>303</v>
      </c>
      <c r="B113" s="40"/>
      <c r="C113" s="40"/>
      <c r="E113" s="14">
        <v>5</v>
      </c>
      <c r="F113" s="15" t="s">
        <v>12</v>
      </c>
      <c r="G113" s="82">
        <v>99</v>
      </c>
      <c r="H113" s="89">
        <v>990</v>
      </c>
      <c r="J113" s="7">
        <v>29806.25</v>
      </c>
      <c r="N113" s="7">
        <f t="shared" si="3"/>
        <v>10000</v>
      </c>
      <c r="P113" s="7">
        <v>10000</v>
      </c>
      <c r="R113" s="7">
        <v>10000</v>
      </c>
    </row>
    <row r="114" spans="1:18" s="7" customFormat="1" ht="18.95" customHeight="1" x14ac:dyDescent="0.2">
      <c r="A114" s="161" t="s">
        <v>191</v>
      </c>
      <c r="B114" s="161"/>
      <c r="C114" s="161"/>
      <c r="J114" s="22">
        <f>SUM(J46:J113)</f>
        <v>3992787.57</v>
      </c>
      <c r="K114" s="18"/>
      <c r="L114" s="22">
        <f>SUM(L46:L113)</f>
        <v>382930.45</v>
      </c>
      <c r="N114" s="22">
        <f>SUM(N46:N113)</f>
        <v>10341269.550000001</v>
      </c>
      <c r="P114" s="22">
        <f>SUM(P46:P113)</f>
        <v>10724200</v>
      </c>
      <c r="R114" s="22">
        <f>SUM(R46:R113)</f>
        <v>12291900</v>
      </c>
    </row>
    <row r="115" spans="1:18" s="7" customFormat="1" ht="6" hidden="1" customHeight="1" x14ac:dyDescent="0.2">
      <c r="A115" s="20"/>
      <c r="B115" s="20"/>
      <c r="C115" s="20"/>
      <c r="J115" s="18"/>
      <c r="K115" s="18"/>
    </row>
    <row r="116" spans="1:18" s="7" customFormat="1" ht="12" hidden="1" customHeight="1" x14ac:dyDescent="0.2">
      <c r="A116" s="69" t="s">
        <v>189</v>
      </c>
    </row>
    <row r="117" spans="1:18" s="7" customFormat="1" ht="12" hidden="1" customHeight="1" x14ac:dyDescent="0.2">
      <c r="A117" s="66" t="s">
        <v>109</v>
      </c>
      <c r="E117" s="14">
        <v>5</v>
      </c>
      <c r="F117" s="15" t="s">
        <v>29</v>
      </c>
      <c r="G117" s="14" t="s">
        <v>7</v>
      </c>
      <c r="H117" s="14" t="s">
        <v>17</v>
      </c>
    </row>
    <row r="118" spans="1:18" s="7" customFormat="1" ht="12" hidden="1" customHeight="1" x14ac:dyDescent="0.2">
      <c r="A118" s="66" t="s">
        <v>180</v>
      </c>
      <c r="E118" s="14">
        <v>5</v>
      </c>
      <c r="F118" s="15" t="s">
        <v>29</v>
      </c>
      <c r="G118" s="14" t="s">
        <v>7</v>
      </c>
      <c r="H118" s="14" t="s">
        <v>64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181</v>
      </c>
      <c r="E120" s="14">
        <v>5</v>
      </c>
      <c r="F120" s="15" t="s">
        <v>29</v>
      </c>
      <c r="G120" s="14" t="s">
        <v>7</v>
      </c>
      <c r="H120" s="16" t="s">
        <v>49</v>
      </c>
    </row>
    <row r="121" spans="1:18" s="7" customFormat="1" ht="12" hidden="1" customHeight="1" x14ac:dyDescent="0.2">
      <c r="A121" s="66" t="s">
        <v>182</v>
      </c>
      <c r="E121" s="14">
        <v>5</v>
      </c>
      <c r="F121" s="15" t="s">
        <v>29</v>
      </c>
      <c r="G121" s="14" t="s">
        <v>7</v>
      </c>
      <c r="H121" s="14" t="s">
        <v>10</v>
      </c>
    </row>
    <row r="122" spans="1:18" s="7" customFormat="1" ht="12" hidden="1" customHeight="1" x14ac:dyDescent="0.2">
      <c r="A122" s="66" t="s">
        <v>181</v>
      </c>
      <c r="E122" s="14">
        <v>5</v>
      </c>
      <c r="F122" s="15" t="s">
        <v>29</v>
      </c>
      <c r="G122" s="14" t="s">
        <v>7</v>
      </c>
      <c r="H122" s="16" t="s">
        <v>49</v>
      </c>
    </row>
    <row r="123" spans="1:18" s="7" customFormat="1" ht="12" hidden="1" customHeight="1" x14ac:dyDescent="0.2">
      <c r="A123" s="66" t="s">
        <v>183</v>
      </c>
      <c r="E123" s="14">
        <v>5</v>
      </c>
      <c r="F123" s="15" t="s">
        <v>29</v>
      </c>
      <c r="G123" s="14" t="s">
        <v>7</v>
      </c>
      <c r="H123" s="14" t="s">
        <v>8</v>
      </c>
    </row>
    <row r="124" spans="1:18" s="7" customFormat="1" ht="12" hidden="1" customHeight="1" x14ac:dyDescent="0.2">
      <c r="A124" s="66" t="s">
        <v>184</v>
      </c>
      <c r="E124" s="14">
        <v>5</v>
      </c>
      <c r="F124" s="15" t="s">
        <v>29</v>
      </c>
      <c r="G124" s="14" t="s">
        <v>7</v>
      </c>
      <c r="H124" s="14" t="s">
        <v>15</v>
      </c>
    </row>
    <row r="125" spans="1:18" s="7" customFormat="1" ht="18.95" hidden="1" customHeight="1" x14ac:dyDescent="0.2">
      <c r="A125" s="63" t="s">
        <v>185</v>
      </c>
      <c r="J125" s="64">
        <f>SUM(J117:J124)</f>
        <v>0</v>
      </c>
      <c r="K125" s="27"/>
      <c r="L125" s="64">
        <f>SUM(L117:L124)</f>
        <v>0</v>
      </c>
      <c r="M125" s="27"/>
      <c r="N125" s="64">
        <f>SUM(N117:N124)</f>
        <v>0</v>
      </c>
      <c r="O125" s="27"/>
      <c r="P125" s="64">
        <f>SUM(P117:P124)</f>
        <v>0</v>
      </c>
      <c r="Q125" s="27"/>
      <c r="R125" s="64">
        <f>SUM(R117:R124)</f>
        <v>0</v>
      </c>
    </row>
    <row r="126" spans="1:18" s="7" customFormat="1" ht="6" customHeight="1" x14ac:dyDescent="0.2"/>
    <row r="127" spans="1:18" s="7" customFormat="1" ht="12.75" customHeight="1" x14ac:dyDescent="0.2">
      <c r="A127" s="68" t="s">
        <v>190</v>
      </c>
      <c r="B127" s="11"/>
      <c r="C127" s="11"/>
    </row>
    <row r="128" spans="1:18" s="7" customFormat="1" ht="12.75" hidden="1" customHeight="1" x14ac:dyDescent="0.2">
      <c r="A128" s="11" t="s">
        <v>89</v>
      </c>
      <c r="B128" s="24"/>
      <c r="C128" s="24"/>
    </row>
    <row r="129" spans="1:16" s="7" customFormat="1" ht="12.75" hidden="1" customHeight="1" x14ac:dyDescent="0.2">
      <c r="A129" s="70" t="s">
        <v>90</v>
      </c>
      <c r="B129" s="9"/>
      <c r="C129" s="9"/>
      <c r="E129" s="14">
        <v>1</v>
      </c>
      <c r="F129" s="15" t="s">
        <v>12</v>
      </c>
      <c r="G129" s="14" t="s">
        <v>54</v>
      </c>
      <c r="H129" s="16" t="s">
        <v>10</v>
      </c>
    </row>
    <row r="130" spans="1:16" s="7" customFormat="1" ht="12.75" customHeight="1" x14ac:dyDescent="0.2">
      <c r="A130" s="71" t="s">
        <v>91</v>
      </c>
      <c r="B130" s="25"/>
      <c r="C130" s="25"/>
    </row>
    <row r="131" spans="1:16" s="7" customFormat="1" ht="12.75" hidden="1" customHeight="1" x14ac:dyDescent="0.2">
      <c r="A131" s="66" t="s">
        <v>92</v>
      </c>
      <c r="B131" s="40"/>
      <c r="C131" s="40"/>
      <c r="E131" s="14">
        <v>1</v>
      </c>
      <c r="F131" s="15" t="s">
        <v>93</v>
      </c>
      <c r="G131" s="14" t="s">
        <v>7</v>
      </c>
      <c r="H131" s="14" t="s">
        <v>8</v>
      </c>
    </row>
    <row r="132" spans="1:16" s="7" customFormat="1" ht="12.75" hidden="1" customHeight="1" x14ac:dyDescent="0.2">
      <c r="A132" s="66" t="s">
        <v>94</v>
      </c>
      <c r="B132" s="40"/>
      <c r="C132" s="40"/>
      <c r="E132" s="14">
        <v>1</v>
      </c>
      <c r="F132" s="15" t="s">
        <v>93</v>
      </c>
      <c r="G132" s="14" t="s">
        <v>34</v>
      </c>
      <c r="H132" s="14" t="s">
        <v>8</v>
      </c>
    </row>
    <row r="133" spans="1:16" s="7" customFormat="1" ht="12.75" hidden="1" customHeight="1" x14ac:dyDescent="0.2">
      <c r="A133" s="66" t="s">
        <v>95</v>
      </c>
      <c r="B133" s="42"/>
      <c r="C133" s="42"/>
      <c r="E133" s="14">
        <v>1</v>
      </c>
      <c r="F133" s="15" t="s">
        <v>93</v>
      </c>
      <c r="G133" s="14" t="s">
        <v>34</v>
      </c>
      <c r="H133" s="14" t="s">
        <v>49</v>
      </c>
    </row>
    <row r="134" spans="1:16" s="7" customFormat="1" ht="12.75" hidden="1" customHeight="1" x14ac:dyDescent="0.2">
      <c r="A134" s="66" t="s">
        <v>96</v>
      </c>
      <c r="B134" s="42"/>
      <c r="C134" s="42"/>
      <c r="D134" s="15"/>
      <c r="E134" s="14">
        <v>1</v>
      </c>
      <c r="F134" s="15" t="s">
        <v>93</v>
      </c>
      <c r="G134" s="14" t="s">
        <v>54</v>
      </c>
      <c r="H134" s="14" t="s">
        <v>10</v>
      </c>
      <c r="N134" s="7">
        <f t="shared" ref="N134:N146" si="4">P134-L134</f>
        <v>0</v>
      </c>
    </row>
    <row r="135" spans="1:16" s="7" customFormat="1" ht="12.75" hidden="1" customHeight="1" x14ac:dyDescent="0.2">
      <c r="A135" s="66" t="s">
        <v>97</v>
      </c>
      <c r="B135" s="40"/>
      <c r="C135" s="40"/>
      <c r="E135" s="14">
        <v>1</v>
      </c>
      <c r="F135" s="15" t="s">
        <v>93</v>
      </c>
      <c r="G135" s="14" t="s">
        <v>93</v>
      </c>
      <c r="H135" s="14" t="s">
        <v>8</v>
      </c>
      <c r="N135" s="7">
        <f t="shared" si="4"/>
        <v>0</v>
      </c>
    </row>
    <row r="136" spans="1:16" s="7" customFormat="1" ht="12.75" hidden="1" customHeight="1" x14ac:dyDescent="0.2">
      <c r="A136" s="66" t="s">
        <v>98</v>
      </c>
      <c r="B136" s="42"/>
      <c r="C136" s="42"/>
      <c r="E136" s="14">
        <v>1</v>
      </c>
      <c r="F136" s="15" t="s">
        <v>93</v>
      </c>
      <c r="G136" s="14" t="s">
        <v>54</v>
      </c>
      <c r="H136" s="14" t="s">
        <v>15</v>
      </c>
      <c r="N136" s="7">
        <f t="shared" si="4"/>
        <v>0</v>
      </c>
    </row>
    <row r="137" spans="1:16" s="7" customFormat="1" ht="12.75" hidden="1" customHeight="1" x14ac:dyDescent="0.2">
      <c r="A137" s="66" t="s">
        <v>99</v>
      </c>
      <c r="B137" s="42"/>
      <c r="C137" s="42"/>
      <c r="D137" s="15"/>
      <c r="E137" s="14">
        <v>1</v>
      </c>
      <c r="F137" s="15" t="s">
        <v>93</v>
      </c>
      <c r="G137" s="14" t="s">
        <v>93</v>
      </c>
      <c r="H137" s="14" t="s">
        <v>10</v>
      </c>
      <c r="N137" s="7">
        <f t="shared" si="4"/>
        <v>0</v>
      </c>
    </row>
    <row r="138" spans="1:16" s="7" customFormat="1" ht="12.75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6" t="s">
        <v>82</v>
      </c>
      <c r="P138" s="7">
        <v>20000000</v>
      </c>
    </row>
    <row r="139" spans="1:16" s="7" customFormat="1" ht="12.75" hidden="1" customHeight="1" x14ac:dyDescent="0.2">
      <c r="A139" s="66" t="s">
        <v>175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82</v>
      </c>
      <c r="N139" s="7">
        <f t="shared" si="4"/>
        <v>0</v>
      </c>
    </row>
    <row r="140" spans="1:16" s="7" customFormat="1" ht="12.75" hidden="1" customHeight="1" x14ac:dyDescent="0.2">
      <c r="A140" s="66" t="s">
        <v>176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45</v>
      </c>
      <c r="N140" s="7">
        <f t="shared" si="4"/>
        <v>0</v>
      </c>
    </row>
    <row r="141" spans="1:16" s="7" customFormat="1" ht="12.75" hidden="1" customHeight="1" x14ac:dyDescent="0.2">
      <c r="A141" s="66" t="s">
        <v>177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146</v>
      </c>
      <c r="N141" s="7">
        <f t="shared" si="4"/>
        <v>0</v>
      </c>
    </row>
    <row r="142" spans="1:16" s="7" customFormat="1" ht="12.75" hidden="1" customHeight="1" x14ac:dyDescent="0.2">
      <c r="A142" s="66" t="s">
        <v>101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102</v>
      </c>
      <c r="N142" s="7">
        <f t="shared" si="4"/>
        <v>0</v>
      </c>
    </row>
    <row r="143" spans="1:16" s="7" customFormat="1" ht="12.75" hidden="1" customHeight="1" x14ac:dyDescent="0.2">
      <c r="A143" s="66" t="s">
        <v>103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24</v>
      </c>
      <c r="N143" s="7">
        <f t="shared" si="4"/>
        <v>0</v>
      </c>
    </row>
    <row r="144" spans="1:16" s="7" customFormat="1" ht="12.75" hidden="1" customHeight="1" x14ac:dyDescent="0.2">
      <c r="A144" s="66" t="s">
        <v>104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28</v>
      </c>
      <c r="N144" s="7">
        <f t="shared" si="4"/>
        <v>0</v>
      </c>
    </row>
    <row r="145" spans="1:18" s="7" customFormat="1" ht="12.75" customHeight="1" x14ac:dyDescent="0.2">
      <c r="A145" s="66" t="s">
        <v>105</v>
      </c>
      <c r="B145" s="40"/>
      <c r="C145" s="40"/>
      <c r="D145" s="15"/>
      <c r="E145" s="14">
        <v>1</v>
      </c>
      <c r="F145" s="15" t="s">
        <v>93</v>
      </c>
      <c r="G145" s="14" t="s">
        <v>54</v>
      </c>
      <c r="H145" s="16" t="s">
        <v>49</v>
      </c>
      <c r="R145" s="7">
        <v>70000</v>
      </c>
    </row>
    <row r="146" spans="1:18" s="7" customFormat="1" ht="12.75" hidden="1" customHeight="1" x14ac:dyDescent="0.2">
      <c r="A146" s="66" t="s">
        <v>106</v>
      </c>
      <c r="B146" s="40"/>
      <c r="C146" s="40"/>
      <c r="D146" s="15"/>
      <c r="E146" s="14">
        <v>1</v>
      </c>
      <c r="F146" s="15" t="s">
        <v>93</v>
      </c>
      <c r="G146" s="14" t="s">
        <v>67</v>
      </c>
      <c r="H146" s="14" t="s">
        <v>8</v>
      </c>
      <c r="N146" s="7">
        <f t="shared" si="4"/>
        <v>0</v>
      </c>
    </row>
    <row r="147" spans="1:18" s="7" customFormat="1" ht="12.75" customHeight="1" x14ac:dyDescent="0.2">
      <c r="A147" s="66" t="s">
        <v>107</v>
      </c>
      <c r="B147" s="40"/>
      <c r="C147" s="40"/>
      <c r="D147" s="15"/>
      <c r="E147" s="14">
        <v>1</v>
      </c>
      <c r="F147" s="15" t="s">
        <v>93</v>
      </c>
      <c r="G147" s="14" t="s">
        <v>59</v>
      </c>
      <c r="H147" s="16" t="s">
        <v>49</v>
      </c>
      <c r="R147" s="7">
        <v>30000</v>
      </c>
    </row>
    <row r="148" spans="1:18" s="7" customFormat="1" ht="12.75" hidden="1" customHeight="1" x14ac:dyDescent="0.2">
      <c r="A148" s="66" t="s">
        <v>178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8</v>
      </c>
    </row>
    <row r="149" spans="1:18" s="7" customFormat="1" ht="12.75" hidden="1" customHeight="1" x14ac:dyDescent="0.2">
      <c r="A149" s="66" t="s">
        <v>179</v>
      </c>
      <c r="B149" s="40"/>
      <c r="C149" s="40"/>
      <c r="D149" s="15"/>
      <c r="E149" s="14">
        <v>1</v>
      </c>
      <c r="F149" s="15" t="s">
        <v>93</v>
      </c>
      <c r="G149" s="14" t="s">
        <v>29</v>
      </c>
      <c r="H149" s="14" t="s">
        <v>45</v>
      </c>
    </row>
    <row r="150" spans="1:18" s="27" customFormat="1" ht="18.95" customHeight="1" x14ac:dyDescent="0.2">
      <c r="A150" s="63" t="s">
        <v>108</v>
      </c>
      <c r="B150" s="26"/>
      <c r="C150" s="26"/>
      <c r="J150" s="21">
        <f>SUM(J131:J149)</f>
        <v>0</v>
      </c>
      <c r="K150" s="23"/>
      <c r="L150" s="21">
        <f>SUM(L131:L145)</f>
        <v>0</v>
      </c>
      <c r="N150" s="21">
        <f>SUM(N131:N149)</f>
        <v>0</v>
      </c>
      <c r="P150" s="21">
        <f>SUM(P131:P149)</f>
        <v>20000000</v>
      </c>
      <c r="R150" s="21">
        <f>SUM(R131:R149)</f>
        <v>100000</v>
      </c>
    </row>
    <row r="151" spans="1:18" s="7" customFormat="1" ht="6" customHeight="1" x14ac:dyDescent="0.2"/>
    <row r="152" spans="1:18" s="7" customFormat="1" ht="20.100000000000001" customHeight="1" thickBot="1" x14ac:dyDescent="0.25">
      <c r="A152" s="11" t="s">
        <v>110</v>
      </c>
      <c r="B152" s="28"/>
      <c r="C152" s="28"/>
      <c r="J152" s="29">
        <f>J43+J114+J125+J150</f>
        <v>44820265.980000004</v>
      </c>
      <c r="K152" s="23"/>
      <c r="L152" s="29">
        <f>L43+L114+L125+L150</f>
        <v>18907043.689999998</v>
      </c>
      <c r="N152" s="29">
        <f>N43+N114+N125+N150</f>
        <v>41190317.960000008</v>
      </c>
      <c r="P152" s="29">
        <f>P43+P114+P125+P150</f>
        <v>80097361.650000006</v>
      </c>
      <c r="R152" s="29">
        <f>R43+R114+R125+R150</f>
        <v>62871098.300000004</v>
      </c>
    </row>
    <row r="153" spans="1:18" s="7" customFormat="1" ht="13.5" thickTop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s="7" customFormat="1" x14ac:dyDescent="0.2"/>
    <row r="155" spans="1:18" s="7" customFormat="1" x14ac:dyDescent="0.2"/>
    <row r="156" spans="1:18" x14ac:dyDescent="0.2">
      <c r="A156" s="76" t="s">
        <v>133</v>
      </c>
      <c r="D156" s="33"/>
      <c r="E156" s="32"/>
      <c r="G156" s="31"/>
      <c r="I156" s="31"/>
      <c r="J156" s="159" t="s">
        <v>326</v>
      </c>
      <c r="K156" s="159"/>
      <c r="L156" s="159"/>
      <c r="M156" s="47"/>
      <c r="N156" s="49"/>
      <c r="O156" s="49"/>
      <c r="P156" s="48" t="s">
        <v>135</v>
      </c>
    </row>
    <row r="157" spans="1:18" x14ac:dyDescent="0.2">
      <c r="A157" s="50"/>
      <c r="D157" s="33"/>
      <c r="E157" s="51"/>
      <c r="G157" s="31"/>
      <c r="I157" s="31"/>
      <c r="J157" s="30"/>
      <c r="M157" s="30"/>
      <c r="N157" s="36"/>
      <c r="O157" s="36"/>
      <c r="P157" s="51"/>
    </row>
    <row r="158" spans="1:18" x14ac:dyDescent="0.2">
      <c r="A158" s="50"/>
      <c r="D158" s="33"/>
      <c r="E158" s="51"/>
      <c r="G158" s="31"/>
      <c r="I158" s="31"/>
      <c r="J158" s="113"/>
      <c r="M158" s="113"/>
      <c r="N158" s="36"/>
      <c r="O158" s="36"/>
      <c r="P158" s="51"/>
    </row>
    <row r="159" spans="1:18" x14ac:dyDescent="0.2">
      <c r="A159" s="52"/>
      <c r="D159" s="31"/>
      <c r="E159" s="53"/>
      <c r="G159" s="31"/>
      <c r="I159" s="31"/>
      <c r="J159" s="31"/>
      <c r="M159" s="31"/>
      <c r="P159" s="53"/>
    </row>
    <row r="160" spans="1:18" x14ac:dyDescent="0.2">
      <c r="A160" s="77" t="s">
        <v>239</v>
      </c>
      <c r="D160" s="55"/>
      <c r="E160" s="56"/>
      <c r="G160" s="31"/>
      <c r="I160" s="31"/>
      <c r="J160" s="160" t="s">
        <v>325</v>
      </c>
      <c r="K160" s="160"/>
      <c r="L160" s="160"/>
      <c r="M160" s="57"/>
      <c r="N160" s="59"/>
      <c r="O160" s="59"/>
      <c r="P160" s="58" t="s">
        <v>137</v>
      </c>
    </row>
    <row r="161" spans="1:16" x14ac:dyDescent="0.2">
      <c r="A161" s="74" t="s">
        <v>240</v>
      </c>
      <c r="D161" s="31"/>
      <c r="E161" s="32"/>
      <c r="G161" s="31"/>
      <c r="I161" s="31"/>
      <c r="J161" s="159" t="s">
        <v>313</v>
      </c>
      <c r="K161" s="159"/>
      <c r="L161" s="159"/>
      <c r="M161" s="33"/>
      <c r="N161" s="35"/>
      <c r="O161" s="35"/>
      <c r="P161" s="60" t="s">
        <v>139</v>
      </c>
    </row>
  </sheetData>
  <customSheetViews>
    <customSheetView guid="{870B4CCF-089A-4C19-A059-259DAAB1F3BC}" showPageBreaks="1" printArea="1" hiddenRows="1" view="pageBreakPreview">
      <pane xSplit="1" ySplit="14" topLeftCell="B147" activePane="bottomRight" state="frozen"/>
      <selection pane="bottomRight" activeCell="C152" sqref="C152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38" activePane="bottomRight" state="frozen"/>
      <selection pane="bottomRight" activeCell="R43" sqref="R43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156:L156"/>
    <mergeCell ref="J160:L160"/>
    <mergeCell ref="J161:L161"/>
    <mergeCell ref="A13:C13"/>
    <mergeCell ref="E13:H13"/>
    <mergeCell ref="A114:C114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75" max="1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0"/>
  <sheetViews>
    <sheetView view="pageBreakPreview" zoomScaleNormal="85" zoomScaleSheetLayoutView="100" workbookViewId="0">
      <pane xSplit="1" ySplit="14" topLeftCell="B44" activePane="bottomRight" state="frozen"/>
      <selection pane="topRight" activeCell="B1" sqref="B1"/>
      <selection pane="bottomLeft" activeCell="A15" sqref="A15"/>
      <selection pane="bottomRight" activeCell="J151" sqref="J15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332031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337</v>
      </c>
      <c r="H4" s="3"/>
      <c r="I4" s="3"/>
      <c r="R4" s="78">
        <v>4411</v>
      </c>
    </row>
    <row r="5" spans="1:19" ht="15" customHeight="1" x14ac:dyDescent="0.2">
      <c r="A5" s="5" t="s">
        <v>119</v>
      </c>
      <c r="B5" s="2" t="s">
        <v>113</v>
      </c>
      <c r="C5" s="5" t="s">
        <v>231</v>
      </c>
    </row>
    <row r="6" spans="1:19" ht="15" customHeight="1" x14ac:dyDescent="0.2">
      <c r="A6" s="5" t="s">
        <v>120</v>
      </c>
      <c r="B6" s="2" t="s">
        <v>113</v>
      </c>
      <c r="C6" s="5" t="s">
        <v>356</v>
      </c>
    </row>
    <row r="7" spans="1:19" ht="15" customHeight="1" x14ac:dyDescent="0.2">
      <c r="A7" s="6" t="s">
        <v>121</v>
      </c>
      <c r="B7" s="2" t="s">
        <v>113</v>
      </c>
      <c r="C7" s="6" t="s">
        <v>241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126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6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125"/>
      <c r="B12" s="125"/>
      <c r="C12" s="125"/>
      <c r="D12" s="9"/>
      <c r="E12" s="125"/>
      <c r="F12" s="125"/>
      <c r="G12" s="125"/>
      <c r="H12" s="12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7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4.1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/>
      <c r="K17" s="13"/>
      <c r="R17" s="7">
        <v>9210857.6899999995</v>
      </c>
    </row>
    <row r="18" spans="1:18" s="7" customFormat="1" ht="14.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R18" s="7">
        <v>774948</v>
      </c>
    </row>
    <row r="19" spans="1:18" s="7" customFormat="1" ht="14.1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/>
      <c r="K19" s="13"/>
      <c r="R19" s="7">
        <v>648000</v>
      </c>
    </row>
    <row r="20" spans="1:18" s="7" customFormat="1" ht="14.1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/>
      <c r="K20" s="13"/>
      <c r="R20" s="7">
        <v>102000</v>
      </c>
    </row>
    <row r="21" spans="1:18" s="7" customFormat="1" ht="14.1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/>
      <c r="K21" s="13"/>
      <c r="R21" s="7">
        <v>25500</v>
      </c>
    </row>
    <row r="22" spans="1:18" s="7" customFormat="1" ht="14.1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/>
      <c r="K22" s="13"/>
      <c r="R22" s="7">
        <v>150000</v>
      </c>
    </row>
    <row r="23" spans="1:18" s="7" customFormat="1" ht="14.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  <c r="R23" s="7">
        <v>486000</v>
      </c>
    </row>
    <row r="24" spans="1:18" s="7" customFormat="1" ht="14.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6" t="s">
        <v>60</v>
      </c>
      <c r="J24" s="13"/>
      <c r="K24" s="13"/>
      <c r="R24" s="7">
        <v>48600</v>
      </c>
    </row>
    <row r="25" spans="1:18" s="7" customFormat="1" ht="14.1" customHeight="1" x14ac:dyDescent="0.2">
      <c r="A25" s="66" t="s">
        <v>22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6" t="s">
        <v>146</v>
      </c>
      <c r="J25" s="13"/>
      <c r="K25" s="13"/>
      <c r="R25" s="7">
        <v>2150355.7200000002</v>
      </c>
    </row>
    <row r="26" spans="1:18" s="7" customFormat="1" ht="14.1" hidden="1" customHeight="1" x14ac:dyDescent="0.2">
      <c r="A26" s="66" t="s">
        <v>23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24</v>
      </c>
    </row>
    <row r="27" spans="1:18" s="7" customFormat="1" ht="14.1" customHeight="1" x14ac:dyDescent="0.2">
      <c r="A27" s="66" t="s">
        <v>27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28</v>
      </c>
      <c r="R27" s="7">
        <v>834397</v>
      </c>
    </row>
    <row r="28" spans="1:18" s="7" customFormat="1" ht="14.1" customHeight="1" x14ac:dyDescent="0.2">
      <c r="A28" s="66" t="s">
        <v>25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26</v>
      </c>
      <c r="R28" s="7">
        <v>135000</v>
      </c>
    </row>
    <row r="29" spans="1:18" s="7" customFormat="1" ht="14.1" customHeight="1" x14ac:dyDescent="0.2">
      <c r="A29" s="66" t="s">
        <v>140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49</v>
      </c>
      <c r="J29" s="13"/>
      <c r="K29" s="13"/>
      <c r="R29" s="7">
        <v>834397</v>
      </c>
    </row>
    <row r="30" spans="1:18" s="7" customFormat="1" ht="14.1" customHeight="1" x14ac:dyDescent="0.2">
      <c r="A30" s="66" t="s">
        <v>306</v>
      </c>
      <c r="B30" s="40"/>
      <c r="C30" s="40"/>
      <c r="D30" s="14"/>
      <c r="E30" s="14">
        <v>5</v>
      </c>
      <c r="F30" s="15" t="s">
        <v>7</v>
      </c>
      <c r="G30" s="14" t="s">
        <v>29</v>
      </c>
      <c r="H30" s="14" t="s">
        <v>8</v>
      </c>
      <c r="R30" s="7">
        <v>1201531.68</v>
      </c>
    </row>
    <row r="31" spans="1:18" s="7" customFormat="1" ht="14.1" customHeight="1" x14ac:dyDescent="0.2">
      <c r="A31" s="66" t="s">
        <v>30</v>
      </c>
      <c r="B31" s="40"/>
      <c r="C31" s="40"/>
      <c r="D31" s="14"/>
      <c r="E31" s="14">
        <v>5</v>
      </c>
      <c r="F31" s="15" t="s">
        <v>7</v>
      </c>
      <c r="G31" s="14" t="s">
        <v>29</v>
      </c>
      <c r="H31" s="14" t="s">
        <v>10</v>
      </c>
      <c r="R31" s="7">
        <v>32400</v>
      </c>
    </row>
    <row r="32" spans="1:18" s="7" customFormat="1" ht="14.1" customHeight="1" x14ac:dyDescent="0.2">
      <c r="A32" s="66" t="s">
        <v>31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15</v>
      </c>
      <c r="R32" s="7">
        <v>120719.78</v>
      </c>
    </row>
    <row r="33" spans="1:21" s="7" customFormat="1" ht="14.1" customHeight="1" x14ac:dyDescent="0.2">
      <c r="A33" s="66" t="s">
        <v>32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17</v>
      </c>
      <c r="R33" s="7">
        <v>32400</v>
      </c>
    </row>
    <row r="34" spans="1:21" s="7" customFormat="1" ht="14.1" customHeight="1" x14ac:dyDescent="0.2">
      <c r="A34" s="66" t="s">
        <v>148</v>
      </c>
      <c r="B34" s="40"/>
      <c r="C34" s="40"/>
      <c r="D34" s="14"/>
      <c r="E34" s="14">
        <v>5</v>
      </c>
      <c r="F34" s="15" t="s">
        <v>7</v>
      </c>
      <c r="G34" s="14" t="s">
        <v>34</v>
      </c>
      <c r="H34" s="14" t="s">
        <v>10</v>
      </c>
      <c r="R34" s="7">
        <v>1147513.28</v>
      </c>
    </row>
    <row r="35" spans="1:21" s="7" customFormat="1" ht="14.1" customHeight="1" x14ac:dyDescent="0.2">
      <c r="A35" s="66" t="s">
        <v>33</v>
      </c>
      <c r="B35" s="40"/>
      <c r="C35" s="40"/>
      <c r="D35" s="14"/>
      <c r="E35" s="14">
        <v>5</v>
      </c>
      <c r="F35" s="15" t="s">
        <v>7</v>
      </c>
      <c r="G35" s="14" t="s">
        <v>34</v>
      </c>
      <c r="H35" s="14" t="s">
        <v>15</v>
      </c>
      <c r="R35" s="7">
        <v>1063434.52</v>
      </c>
    </row>
    <row r="36" spans="1:21" s="7" customFormat="1" ht="14.1" customHeight="1" x14ac:dyDescent="0.2">
      <c r="A36" s="66" t="s">
        <v>35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49</v>
      </c>
      <c r="R36" s="7">
        <v>135000</v>
      </c>
    </row>
    <row r="37" spans="1:21" s="7" customFormat="1" ht="12.75" hidden="1" customHeight="1" x14ac:dyDescent="0.2">
      <c r="A37" s="66" t="s">
        <v>149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64</v>
      </c>
    </row>
    <row r="38" spans="1:21" s="7" customFormat="1" ht="18.95" customHeight="1" x14ac:dyDescent="0.2">
      <c r="A38" s="63" t="s">
        <v>36</v>
      </c>
      <c r="B38" s="26"/>
      <c r="C38" s="26"/>
      <c r="J38" s="22"/>
      <c r="K38" s="18"/>
      <c r="L38" s="22"/>
      <c r="N38" s="22"/>
      <c r="P38" s="22"/>
      <c r="R38" s="91">
        <f>SUM(R17:R37)</f>
        <v>19133054.669999998</v>
      </c>
      <c r="U38" s="7" t="s">
        <v>319</v>
      </c>
    </row>
    <row r="39" spans="1:21" s="7" customFormat="1" ht="6" customHeight="1" x14ac:dyDescent="0.2">
      <c r="A39" s="17"/>
      <c r="B39" s="17"/>
      <c r="C39" s="17"/>
      <c r="J39" s="18"/>
      <c r="K39" s="18"/>
    </row>
    <row r="40" spans="1:21" s="7" customFormat="1" ht="15.95" customHeight="1" x14ac:dyDescent="0.2">
      <c r="A40" s="68" t="s">
        <v>188</v>
      </c>
      <c r="B40" s="12"/>
      <c r="C40" s="12"/>
    </row>
    <row r="41" spans="1:21" s="7" customFormat="1" ht="6" customHeight="1" x14ac:dyDescent="0.2">
      <c r="A41" s="68"/>
      <c r="B41" s="12"/>
      <c r="C41" s="12"/>
    </row>
    <row r="42" spans="1:21" s="7" customFormat="1" ht="14.1" customHeight="1" x14ac:dyDescent="0.2">
      <c r="A42" s="66" t="s">
        <v>37</v>
      </c>
      <c r="B42" s="40"/>
      <c r="C42" s="40"/>
      <c r="D42" s="14"/>
      <c r="E42" s="14">
        <v>5</v>
      </c>
      <c r="F42" s="15" t="s">
        <v>12</v>
      </c>
      <c r="G42" s="14" t="s">
        <v>7</v>
      </c>
      <c r="H42" s="14" t="s">
        <v>8</v>
      </c>
      <c r="R42" s="7">
        <v>125200</v>
      </c>
    </row>
    <row r="43" spans="1:21" s="7" customFormat="1" ht="12.75" hidden="1" customHeight="1" x14ac:dyDescent="0.2">
      <c r="A43" s="66" t="s">
        <v>38</v>
      </c>
      <c r="B43" s="40"/>
      <c r="C43" s="40"/>
      <c r="E43" s="14">
        <v>5</v>
      </c>
      <c r="F43" s="15" t="s">
        <v>12</v>
      </c>
      <c r="G43" s="14" t="s">
        <v>7</v>
      </c>
      <c r="H43" s="14" t="s">
        <v>10</v>
      </c>
    </row>
    <row r="44" spans="1:21" s="7" customFormat="1" ht="14.1" customHeight="1" x14ac:dyDescent="0.2">
      <c r="A44" s="66" t="s">
        <v>39</v>
      </c>
      <c r="B44" s="40"/>
      <c r="C44" s="40"/>
      <c r="E44" s="14">
        <v>5</v>
      </c>
      <c r="F44" s="15" t="s">
        <v>12</v>
      </c>
      <c r="G44" s="14" t="s">
        <v>12</v>
      </c>
      <c r="H44" s="14" t="s">
        <v>8</v>
      </c>
      <c r="R44" s="7">
        <v>70000</v>
      </c>
    </row>
    <row r="45" spans="1:21" s="7" customFormat="1" ht="12.75" hidden="1" customHeight="1" x14ac:dyDescent="0.2">
      <c r="A45" s="66" t="s">
        <v>142</v>
      </c>
      <c r="B45" s="40"/>
      <c r="C45" s="40"/>
      <c r="D45" s="14"/>
      <c r="E45" s="14">
        <v>5</v>
      </c>
      <c r="F45" s="15" t="s">
        <v>12</v>
      </c>
      <c r="G45" s="14" t="s">
        <v>12</v>
      </c>
      <c r="H45" s="14" t="s">
        <v>10</v>
      </c>
    </row>
    <row r="46" spans="1:21" s="7" customFormat="1" ht="14.1" hidden="1" customHeight="1" x14ac:dyDescent="0.2">
      <c r="A46" s="66" t="s">
        <v>40</v>
      </c>
      <c r="B46" s="40"/>
      <c r="C46" s="40"/>
      <c r="D46" s="14"/>
      <c r="E46" s="14">
        <v>5</v>
      </c>
      <c r="F46" s="15" t="s">
        <v>12</v>
      </c>
      <c r="G46" s="14" t="s">
        <v>29</v>
      </c>
      <c r="H46" s="14" t="s">
        <v>8</v>
      </c>
      <c r="R46" s="7">
        <v>50000</v>
      </c>
    </row>
    <row r="47" spans="1:21" s="7" customFormat="1" ht="12.75" hidden="1" customHeight="1" x14ac:dyDescent="0.2">
      <c r="A47" s="66" t="s">
        <v>41</v>
      </c>
      <c r="B47" s="40"/>
      <c r="C47" s="40"/>
      <c r="D47" s="14"/>
      <c r="E47" s="14">
        <v>5</v>
      </c>
      <c r="F47" s="15" t="s">
        <v>12</v>
      </c>
      <c r="G47" s="14" t="s">
        <v>29</v>
      </c>
      <c r="H47" s="14" t="s">
        <v>10</v>
      </c>
    </row>
    <row r="48" spans="1:21" s="7" customFormat="1" ht="12.75" hidden="1" customHeight="1" x14ac:dyDescent="0.2">
      <c r="A48" s="66" t="s">
        <v>42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17</v>
      </c>
    </row>
    <row r="49" spans="1:21" s="7" customFormat="1" ht="14.1" hidden="1" customHeight="1" x14ac:dyDescent="0.2">
      <c r="A49" s="66" t="s">
        <v>43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64</v>
      </c>
    </row>
    <row r="50" spans="1:21" s="7" customFormat="1" ht="12.75" hidden="1" customHeight="1" x14ac:dyDescent="0.2">
      <c r="A50" s="66" t="s">
        <v>88</v>
      </c>
      <c r="B50" s="40"/>
      <c r="C50" s="40"/>
      <c r="E50" s="14">
        <v>5</v>
      </c>
      <c r="F50" s="15" t="s">
        <v>12</v>
      </c>
      <c r="G50" s="14" t="s">
        <v>29</v>
      </c>
      <c r="H50" s="14" t="s">
        <v>60</v>
      </c>
    </row>
    <row r="51" spans="1:21" s="7" customFormat="1" ht="14.1" customHeight="1" x14ac:dyDescent="0.2">
      <c r="A51" s="66" t="s">
        <v>150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19</v>
      </c>
      <c r="J51" s="19"/>
      <c r="K51" s="19"/>
      <c r="R51" s="7">
        <f>9029000+500000</f>
        <v>9529000</v>
      </c>
      <c r="T51" s="7">
        <f>P51*0.2</f>
        <v>0</v>
      </c>
      <c r="U51" s="7">
        <f>P51+T51</f>
        <v>0</v>
      </c>
    </row>
    <row r="52" spans="1:21" s="7" customFormat="1" ht="14.1" customHeight="1" x14ac:dyDescent="0.2">
      <c r="A52" s="66" t="s">
        <v>151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82</v>
      </c>
      <c r="J52" s="19"/>
      <c r="K52" s="19"/>
      <c r="R52" s="7">
        <f>4580000+500000</f>
        <v>5080000</v>
      </c>
      <c r="T52" s="7">
        <f>P52*0.2</f>
        <v>0</v>
      </c>
      <c r="U52" s="7">
        <f>P52+T52</f>
        <v>0</v>
      </c>
    </row>
    <row r="53" spans="1:21" s="7" customFormat="1" ht="14.1" customHeight="1" x14ac:dyDescent="0.2">
      <c r="A53" s="66" t="s">
        <v>44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45</v>
      </c>
      <c r="J53" s="19"/>
      <c r="K53" s="19"/>
      <c r="R53" s="7">
        <v>540000</v>
      </c>
    </row>
    <row r="54" spans="1:21" s="7" customFormat="1" ht="12.75" hidden="1" customHeight="1" x14ac:dyDescent="0.2">
      <c r="A54" s="66" t="s">
        <v>152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102</v>
      </c>
    </row>
    <row r="55" spans="1:21" s="7" customFormat="1" ht="12.75" hidden="1" customHeight="1" x14ac:dyDescent="0.2">
      <c r="A55" s="66" t="s">
        <v>153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146</v>
      </c>
    </row>
    <row r="56" spans="1:21" s="7" customFormat="1" ht="12.75" hidden="1" customHeight="1" x14ac:dyDescent="0.2">
      <c r="A56" s="66" t="s">
        <v>46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47</v>
      </c>
    </row>
    <row r="57" spans="1:21" s="7" customFormat="1" ht="12.75" hidden="1" customHeight="1" x14ac:dyDescent="0.2">
      <c r="A57" s="66" t="s">
        <v>154</v>
      </c>
      <c r="B57" s="40"/>
      <c r="C57" s="40"/>
      <c r="E57" s="14">
        <v>5</v>
      </c>
      <c r="F57" s="15" t="s">
        <v>12</v>
      </c>
      <c r="G57" s="14" t="s">
        <v>29</v>
      </c>
      <c r="H57" s="14" t="s">
        <v>15</v>
      </c>
    </row>
    <row r="58" spans="1:21" s="7" customFormat="1" ht="12.75" hidden="1" customHeight="1" x14ac:dyDescent="0.2">
      <c r="A58" s="66" t="s">
        <v>51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24</v>
      </c>
    </row>
    <row r="59" spans="1:21" s="7" customFormat="1" ht="14.1" hidden="1" customHeight="1" x14ac:dyDescent="0.2">
      <c r="A59" s="66" t="s">
        <v>48</v>
      </c>
      <c r="B59" s="40"/>
      <c r="C59" s="40"/>
      <c r="E59" s="14">
        <v>5</v>
      </c>
      <c r="F59" s="15" t="s">
        <v>12</v>
      </c>
      <c r="G59" s="14" t="s">
        <v>29</v>
      </c>
      <c r="H59" s="16" t="s">
        <v>49</v>
      </c>
    </row>
    <row r="60" spans="1:21" s="7" customFormat="1" ht="14.1" customHeight="1" x14ac:dyDescent="0.2">
      <c r="A60" s="66" t="s">
        <v>50</v>
      </c>
      <c r="B60" s="40"/>
      <c r="C60" s="40"/>
      <c r="D60" s="14"/>
      <c r="E60" s="14">
        <v>5</v>
      </c>
      <c r="F60" s="15" t="s">
        <v>12</v>
      </c>
      <c r="G60" s="14" t="s">
        <v>34</v>
      </c>
      <c r="H60" s="14" t="s">
        <v>8</v>
      </c>
      <c r="R60" s="7">
        <v>24000</v>
      </c>
    </row>
    <row r="61" spans="1:21" s="7" customFormat="1" ht="14.1" customHeight="1" x14ac:dyDescent="0.2">
      <c r="A61" s="66" t="s">
        <v>52</v>
      </c>
      <c r="B61" s="40"/>
      <c r="C61" s="40"/>
      <c r="D61" s="14"/>
      <c r="E61" s="14">
        <v>5</v>
      </c>
      <c r="F61" s="15" t="s">
        <v>12</v>
      </c>
      <c r="G61" s="14" t="s">
        <v>34</v>
      </c>
      <c r="H61" s="14" t="s">
        <v>10</v>
      </c>
      <c r="R61" s="7">
        <v>200000</v>
      </c>
    </row>
    <row r="62" spans="1:21" s="7" customFormat="1" ht="12.75" hidden="1" customHeight="1" x14ac:dyDescent="0.2">
      <c r="A62" s="66" t="s">
        <v>53</v>
      </c>
      <c r="B62" s="40"/>
      <c r="C62" s="40"/>
      <c r="E62" s="14">
        <v>5</v>
      </c>
      <c r="F62" s="15" t="s">
        <v>12</v>
      </c>
      <c r="G62" s="14" t="s">
        <v>54</v>
      </c>
      <c r="H62" s="14" t="s">
        <v>8</v>
      </c>
    </row>
    <row r="63" spans="1:21" s="7" customFormat="1" ht="14.1" customHeight="1" x14ac:dyDescent="0.2">
      <c r="A63" s="66" t="s">
        <v>55</v>
      </c>
      <c r="B63" s="40"/>
      <c r="C63" s="40"/>
      <c r="E63" s="14">
        <v>5</v>
      </c>
      <c r="F63" s="15" t="s">
        <v>12</v>
      </c>
      <c r="G63" s="14" t="s">
        <v>54</v>
      </c>
      <c r="H63" s="14" t="s">
        <v>10</v>
      </c>
      <c r="R63" s="7">
        <v>18000</v>
      </c>
    </row>
    <row r="64" spans="1:21" s="7" customFormat="1" ht="14.1" hidden="1" customHeight="1" x14ac:dyDescent="0.2">
      <c r="A64" s="66" t="s">
        <v>56</v>
      </c>
      <c r="B64" s="40"/>
      <c r="C64" s="40"/>
      <c r="E64" s="14">
        <v>5</v>
      </c>
      <c r="F64" s="15" t="s">
        <v>12</v>
      </c>
      <c r="G64" s="14" t="s">
        <v>54</v>
      </c>
      <c r="H64" s="14" t="s">
        <v>15</v>
      </c>
    </row>
    <row r="65" spans="1:8" s="7" customFormat="1" ht="12.75" hidden="1" customHeight="1" x14ac:dyDescent="0.2">
      <c r="A65" s="66" t="s">
        <v>57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17</v>
      </c>
    </row>
    <row r="66" spans="1:8" s="7" customFormat="1" ht="14.1" hidden="1" customHeight="1" x14ac:dyDescent="0.2">
      <c r="A66" s="66" t="s">
        <v>320</v>
      </c>
      <c r="B66" s="40"/>
      <c r="C66" s="40"/>
      <c r="E66" s="14">
        <v>5</v>
      </c>
      <c r="F66" s="14" t="s">
        <v>12</v>
      </c>
      <c r="G66" s="16" t="s">
        <v>293</v>
      </c>
      <c r="H66" s="16" t="s">
        <v>10</v>
      </c>
    </row>
    <row r="67" spans="1:8" s="7" customFormat="1" ht="14.1" hidden="1" customHeight="1" x14ac:dyDescent="0.2">
      <c r="A67" s="66" t="s">
        <v>58</v>
      </c>
      <c r="B67" s="40"/>
      <c r="C67" s="40"/>
      <c r="E67" s="14">
        <v>5</v>
      </c>
      <c r="F67" s="14" t="s">
        <v>12</v>
      </c>
      <c r="G67" s="14" t="s">
        <v>59</v>
      </c>
      <c r="H67" s="14" t="s">
        <v>60</v>
      </c>
    </row>
    <row r="68" spans="1:8" s="7" customFormat="1" ht="12.75" hidden="1" customHeight="1" x14ac:dyDescent="0.2">
      <c r="A68" s="66" t="s">
        <v>66</v>
      </c>
      <c r="B68" s="40"/>
      <c r="C68" s="40"/>
      <c r="E68" s="14">
        <v>5</v>
      </c>
      <c r="F68" s="15" t="s">
        <v>12</v>
      </c>
      <c r="G68" s="14" t="s">
        <v>67</v>
      </c>
      <c r="H68" s="14" t="s">
        <v>8</v>
      </c>
    </row>
    <row r="69" spans="1:8" s="7" customFormat="1" ht="12.75" hidden="1" customHeight="1" x14ac:dyDescent="0.2">
      <c r="A69" s="66" t="s">
        <v>61</v>
      </c>
      <c r="B69" s="40"/>
      <c r="C69" s="40"/>
      <c r="E69" s="14">
        <v>5</v>
      </c>
      <c r="F69" s="15" t="s">
        <v>12</v>
      </c>
      <c r="G69" s="14" t="s">
        <v>59</v>
      </c>
      <c r="H69" s="14" t="s">
        <v>8</v>
      </c>
    </row>
    <row r="70" spans="1:8" s="7" customFormat="1" ht="12.75" hidden="1" customHeight="1" x14ac:dyDescent="0.2">
      <c r="A70" s="66" t="s">
        <v>62</v>
      </c>
      <c r="B70" s="40"/>
      <c r="C70" s="40"/>
      <c r="E70" s="14">
        <v>5</v>
      </c>
      <c r="F70" s="15" t="s">
        <v>12</v>
      </c>
      <c r="G70" s="14" t="s">
        <v>59</v>
      </c>
      <c r="H70" s="14" t="s">
        <v>10</v>
      </c>
    </row>
    <row r="71" spans="1: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</row>
    <row r="72" spans="1: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</row>
    <row r="73" spans="1: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</row>
    <row r="74" spans="1: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</row>
    <row r="75" spans="1:8" s="7" customFormat="1" ht="12.75" hidden="1" customHeight="1" x14ac:dyDescent="0.2">
      <c r="A75" s="66" t="s">
        <v>65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19</v>
      </c>
    </row>
    <row r="76" spans="1:8" s="7" customFormat="1" ht="12.75" hidden="1" customHeight="1" x14ac:dyDescent="0.2">
      <c r="A76" s="66" t="s">
        <v>157</v>
      </c>
      <c r="B76" s="40"/>
      <c r="C76" s="40"/>
      <c r="E76" s="14">
        <v>5</v>
      </c>
      <c r="F76" s="15" t="s">
        <v>12</v>
      </c>
      <c r="G76" s="14" t="s">
        <v>93</v>
      </c>
      <c r="H76" s="14" t="s">
        <v>8</v>
      </c>
    </row>
    <row r="77" spans="1:8" s="7" customFormat="1" ht="12.75" hidden="1" customHeight="1" x14ac:dyDescent="0.2">
      <c r="A77" s="66" t="s">
        <v>66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8</v>
      </c>
    </row>
    <row r="78" spans="1:8" s="7" customFormat="1" ht="12.75" hidden="1" customHeight="1" x14ac:dyDescent="0.2">
      <c r="A78" s="66" t="s">
        <v>68</v>
      </c>
      <c r="B78" s="40"/>
      <c r="C78" s="40"/>
      <c r="E78" s="14">
        <v>5</v>
      </c>
      <c r="F78" s="15" t="s">
        <v>12</v>
      </c>
      <c r="G78" s="14" t="s">
        <v>67</v>
      </c>
      <c r="H78" s="14" t="s">
        <v>10</v>
      </c>
    </row>
    <row r="79" spans="1:8" s="7" customFormat="1" ht="12.75" hidden="1" customHeight="1" x14ac:dyDescent="0.2">
      <c r="A79" s="66" t="s">
        <v>158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8</v>
      </c>
    </row>
    <row r="80" spans="1:8" s="7" customFormat="1" ht="12.75" hidden="1" customHeight="1" x14ac:dyDescent="0.2">
      <c r="A80" s="66" t="s">
        <v>159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10</v>
      </c>
    </row>
    <row r="81" spans="1:18" s="7" customFormat="1" ht="14.1" hidden="1" customHeight="1" x14ac:dyDescent="0.2">
      <c r="A81" s="66" t="s">
        <v>69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15</v>
      </c>
    </row>
    <row r="82" spans="1:18" s="7" customFormat="1" ht="14.1" hidden="1" customHeight="1" x14ac:dyDescent="0.2">
      <c r="A82" s="66" t="s">
        <v>160</v>
      </c>
      <c r="B82" s="40"/>
      <c r="C82" s="40"/>
      <c r="E82" s="14">
        <v>5</v>
      </c>
      <c r="F82" s="15" t="s">
        <v>12</v>
      </c>
      <c r="G82" s="14" t="s">
        <v>163</v>
      </c>
      <c r="H82" s="14" t="s">
        <v>8</v>
      </c>
    </row>
    <row r="83" spans="1:18" s="7" customFormat="1" ht="12.75" hidden="1" customHeight="1" x14ac:dyDescent="0.2">
      <c r="A83" s="66" t="s">
        <v>161</v>
      </c>
      <c r="B83" s="40"/>
      <c r="C83" s="40"/>
      <c r="E83" s="14">
        <v>5</v>
      </c>
      <c r="F83" s="15" t="s">
        <v>12</v>
      </c>
      <c r="G83" s="14" t="s">
        <v>163</v>
      </c>
      <c r="H83" s="16" t="s">
        <v>49</v>
      </c>
    </row>
    <row r="84" spans="1:18" s="7" customFormat="1" ht="14.1" hidden="1" customHeight="1" x14ac:dyDescent="0.2">
      <c r="A84" s="66" t="s">
        <v>71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10</v>
      </c>
    </row>
    <row r="85" spans="1:18" s="7" customFormat="1" ht="12.75" hidden="1" customHeight="1" x14ac:dyDescent="0.2">
      <c r="A85" s="66" t="s">
        <v>162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15</v>
      </c>
    </row>
    <row r="86" spans="1:18" s="7" customFormat="1" ht="12.75" hidden="1" customHeight="1" x14ac:dyDescent="0.2">
      <c r="A86" s="66" t="s">
        <v>72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49</v>
      </c>
    </row>
    <row r="87" spans="1:18" s="7" customFormat="1" ht="14.1" hidden="1" customHeight="1" x14ac:dyDescent="0.2">
      <c r="A87" s="66" t="s">
        <v>161</v>
      </c>
      <c r="B87" s="40"/>
      <c r="C87" s="40"/>
      <c r="E87" s="14">
        <v>5</v>
      </c>
      <c r="F87" s="15" t="s">
        <v>12</v>
      </c>
      <c r="G87" s="16" t="s">
        <v>163</v>
      </c>
      <c r="H87" s="14" t="s">
        <v>49</v>
      </c>
    </row>
    <row r="88" spans="1:18" s="7" customFormat="1" ht="12.75" hidden="1" customHeight="1" x14ac:dyDescent="0.2">
      <c r="A88" s="66" t="s">
        <v>164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10</v>
      </c>
    </row>
    <row r="89" spans="1:18" s="7" customFormat="1" ht="14.1" hidden="1" customHeight="1" x14ac:dyDescent="0.2">
      <c r="A89" s="66" t="s">
        <v>165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15</v>
      </c>
    </row>
    <row r="90" spans="1:18" s="7" customFormat="1" ht="14.1" customHeight="1" x14ac:dyDescent="0.2">
      <c r="A90" s="66" t="s">
        <v>166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17</v>
      </c>
      <c r="R90" s="7">
        <v>30000</v>
      </c>
    </row>
    <row r="91" spans="1:18" s="7" customFormat="1" ht="12.75" hidden="1" customHeight="1" x14ac:dyDescent="0.2">
      <c r="A91" s="66" t="s">
        <v>167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8</v>
      </c>
    </row>
    <row r="92" spans="1:18" s="7" customFormat="1" ht="12.75" hidden="1" customHeight="1" x14ac:dyDescent="0.2">
      <c r="A92" s="66" t="s">
        <v>168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45</v>
      </c>
    </row>
    <row r="93" spans="1:18" s="7" customFormat="1" ht="14.1" hidden="1" customHeight="1" x14ac:dyDescent="0.2">
      <c r="A93" s="66" t="s">
        <v>73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64</v>
      </c>
    </row>
    <row r="94" spans="1:18" s="7" customFormat="1" ht="14.1" hidden="1" customHeight="1" x14ac:dyDescent="0.2">
      <c r="A94" s="66" t="s">
        <v>75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19</v>
      </c>
    </row>
    <row r="95" spans="1:18" s="7" customFormat="1" ht="12.75" hidden="1" customHeight="1" x14ac:dyDescent="0.2">
      <c r="A95" s="66" t="s">
        <v>76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60</v>
      </c>
    </row>
    <row r="96" spans="1:18" s="7" customFormat="1" ht="14.1" hidden="1" customHeight="1" x14ac:dyDescent="0.2">
      <c r="A96" s="66" t="s">
        <v>77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49</v>
      </c>
    </row>
    <row r="97" spans="1:18" s="7" customFormat="1" ht="12.75" hidden="1" customHeight="1" x14ac:dyDescent="0.2">
      <c r="A97" s="66" t="s">
        <v>165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15</v>
      </c>
    </row>
    <row r="98" spans="1:18" s="7" customFormat="1" ht="12.75" hidden="1" customHeight="1" x14ac:dyDescent="0.2">
      <c r="A98" s="66" t="s">
        <v>78</v>
      </c>
      <c r="B98" s="40"/>
      <c r="C98" s="40"/>
      <c r="E98" s="14">
        <v>5</v>
      </c>
      <c r="F98" s="15" t="s">
        <v>12</v>
      </c>
      <c r="G98" s="14" t="s">
        <v>79</v>
      </c>
      <c r="H98" s="14" t="s">
        <v>10</v>
      </c>
    </row>
    <row r="99" spans="1:18" s="7" customFormat="1" ht="12.75" hidden="1" customHeight="1" x14ac:dyDescent="0.2">
      <c r="A99" s="66" t="s">
        <v>80</v>
      </c>
      <c r="B99" s="40"/>
      <c r="C99" s="40"/>
      <c r="E99" s="14">
        <v>5</v>
      </c>
      <c r="F99" s="15" t="s">
        <v>12</v>
      </c>
      <c r="G99" s="14" t="s">
        <v>79</v>
      </c>
      <c r="H99" s="14" t="s">
        <v>15</v>
      </c>
    </row>
    <row r="100" spans="1:18" s="7" customFormat="1" ht="12.75" hidden="1" customHeight="1" x14ac:dyDescent="0.2">
      <c r="A100" s="66" t="s">
        <v>169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60</v>
      </c>
    </row>
    <row r="101" spans="1:18" s="7" customFormat="1" ht="12.75" hidden="1" customHeight="1" x14ac:dyDescent="0.2">
      <c r="A101" s="66" t="s">
        <v>170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19</v>
      </c>
    </row>
    <row r="102" spans="1:18" s="7" customFormat="1" ht="12.75" hidden="1" customHeight="1" x14ac:dyDescent="0.2">
      <c r="A102" s="66" t="s">
        <v>171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82</v>
      </c>
    </row>
    <row r="103" spans="1:18" s="7" customFormat="1" ht="12.75" hidden="1" customHeight="1" x14ac:dyDescent="0.2">
      <c r="A103" s="66" t="s">
        <v>81</v>
      </c>
      <c r="B103" s="40"/>
      <c r="C103" s="40"/>
      <c r="E103" s="14">
        <v>5</v>
      </c>
      <c r="F103" s="15" t="s">
        <v>12</v>
      </c>
      <c r="G103" s="14" t="s">
        <v>59</v>
      </c>
      <c r="H103" s="15" t="s">
        <v>82</v>
      </c>
    </row>
    <row r="104" spans="1:18" s="7" customFormat="1" ht="12.75" hidden="1" customHeight="1" x14ac:dyDescent="0.2">
      <c r="A104" s="66" t="s">
        <v>83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8</v>
      </c>
    </row>
    <row r="105" spans="1:18" s="7" customFormat="1" ht="12.75" hidden="1" customHeight="1" x14ac:dyDescent="0.2">
      <c r="A105" s="66" t="s">
        <v>85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10</v>
      </c>
    </row>
    <row r="106" spans="1:18" s="7" customFormat="1" ht="12.75" hidden="1" customHeight="1" x14ac:dyDescent="0.2">
      <c r="A106" s="66" t="s">
        <v>86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15</v>
      </c>
    </row>
    <row r="107" spans="1:18" s="7" customFormat="1" ht="14.1" hidden="1" customHeight="1" x14ac:dyDescent="0.2">
      <c r="A107" s="66" t="s">
        <v>172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8</v>
      </c>
    </row>
    <row r="108" spans="1:18" s="7" customFormat="1" ht="12.75" hidden="1" customHeight="1" x14ac:dyDescent="0.2">
      <c r="A108" s="66" t="s">
        <v>173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10</v>
      </c>
    </row>
    <row r="109" spans="1:18" s="7" customFormat="1" ht="12.75" hidden="1" customHeight="1" x14ac:dyDescent="0.2">
      <c r="A109" s="66" t="s">
        <v>87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15</v>
      </c>
    </row>
    <row r="110" spans="1:18" s="7" customFormat="1" ht="14.1" customHeight="1" x14ac:dyDescent="0.2">
      <c r="A110" s="66" t="s">
        <v>303</v>
      </c>
      <c r="B110" s="40"/>
      <c r="C110" s="40"/>
      <c r="E110" s="14">
        <v>5</v>
      </c>
      <c r="F110" s="15" t="s">
        <v>12</v>
      </c>
      <c r="G110" s="82">
        <v>99</v>
      </c>
      <c r="H110" s="89">
        <v>990</v>
      </c>
      <c r="R110" s="7">
        <v>175000</v>
      </c>
    </row>
    <row r="111" spans="1:18" s="7" customFormat="1" ht="18.95" customHeight="1" x14ac:dyDescent="0.2">
      <c r="A111" s="161" t="s">
        <v>191</v>
      </c>
      <c r="B111" s="161"/>
      <c r="C111" s="161"/>
      <c r="J111" s="22"/>
      <c r="K111" s="18"/>
      <c r="L111" s="22"/>
      <c r="N111" s="22"/>
      <c r="P111" s="22"/>
      <c r="R111" s="22">
        <f>SUM(R42:R110)</f>
        <v>15841200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5.9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6" customHeight="1" x14ac:dyDescent="0.2">
      <c r="A127" s="70"/>
      <c r="B127" s="9"/>
      <c r="C127" s="9"/>
      <c r="E127" s="14"/>
      <c r="F127" s="15"/>
      <c r="G127" s="14"/>
      <c r="H127" s="16"/>
    </row>
    <row r="128" spans="1:18" s="7" customFormat="1" ht="12.75" customHeight="1" x14ac:dyDescent="0.2">
      <c r="A128" s="71" t="s">
        <v>91</v>
      </c>
      <c r="B128" s="25"/>
      <c r="C128" s="25"/>
    </row>
    <row r="129" spans="1:1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8" s="7" customFormat="1" ht="14.1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7">
        <f t="shared" ref="N132:N137" si="0">P132-L132</f>
        <v>0</v>
      </c>
    </row>
    <row r="133" spans="1:18" s="7" customFormat="1" ht="14.1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N133" s="7">
        <f t="shared" si="0"/>
        <v>0</v>
      </c>
    </row>
    <row r="134" spans="1:18" s="7" customFormat="1" ht="12.75" hidden="1" customHeight="1" x14ac:dyDescent="0.2">
      <c r="A134" s="66" t="s">
        <v>99</v>
      </c>
      <c r="B134" s="42"/>
      <c r="C134" s="42"/>
      <c r="D134" s="15"/>
      <c r="E134" s="14">
        <v>1</v>
      </c>
      <c r="F134" s="15" t="s">
        <v>93</v>
      </c>
      <c r="G134" s="14" t="s">
        <v>93</v>
      </c>
      <c r="H134" s="14" t="s">
        <v>10</v>
      </c>
      <c r="N134" s="7">
        <f t="shared" si="0"/>
        <v>0</v>
      </c>
    </row>
    <row r="135" spans="1:18" s="7" customFormat="1" ht="14.1" hidden="1" customHeight="1" x14ac:dyDescent="0.2">
      <c r="A135" s="66" t="s">
        <v>100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19</v>
      </c>
      <c r="N135" s="7">
        <f t="shared" si="0"/>
        <v>0</v>
      </c>
    </row>
    <row r="136" spans="1:18" s="7" customFormat="1" ht="12.75" hidden="1" customHeight="1" x14ac:dyDescent="0.2">
      <c r="A136" s="66" t="s">
        <v>175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82</v>
      </c>
      <c r="N136" s="7">
        <f t="shared" si="0"/>
        <v>0</v>
      </c>
    </row>
    <row r="137" spans="1:18" s="7" customFormat="1" ht="14.1" hidden="1" customHeight="1" x14ac:dyDescent="0.2">
      <c r="A137" s="66" t="s">
        <v>176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45</v>
      </c>
      <c r="N137" s="7">
        <f t="shared" si="0"/>
        <v>0</v>
      </c>
    </row>
    <row r="138" spans="1:18" s="7" customFormat="1" ht="14.1" customHeight="1" x14ac:dyDescent="0.2">
      <c r="A138" s="70" t="s">
        <v>90</v>
      </c>
      <c r="B138" s="40"/>
      <c r="C138" s="40"/>
      <c r="D138" s="15"/>
      <c r="E138" s="14">
        <v>1</v>
      </c>
      <c r="F138" s="15" t="s">
        <v>12</v>
      </c>
      <c r="G138" s="14" t="s">
        <v>54</v>
      </c>
      <c r="H138" s="14" t="s">
        <v>10</v>
      </c>
      <c r="R138" s="7">
        <v>5000</v>
      </c>
    </row>
    <row r="139" spans="1:18" s="7" customFormat="1" ht="14.1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18" s="7" customFormat="1" ht="14.1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</row>
    <row r="146" spans="1:18" s="7" customFormat="1" ht="14.1" hidden="1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8.95" customHeight="1" x14ac:dyDescent="0.2">
      <c r="A149" s="63" t="s">
        <v>108</v>
      </c>
      <c r="B149" s="26"/>
      <c r="C149" s="26"/>
      <c r="J149" s="21"/>
      <c r="K149" s="23"/>
      <c r="L149" s="21"/>
      <c r="N149" s="21"/>
      <c r="P149" s="21"/>
      <c r="R149" s="21">
        <f>SUM(R132:R148)</f>
        <v>5000</v>
      </c>
    </row>
    <row r="150" spans="1:18" s="7" customFormat="1" ht="6" customHeight="1" x14ac:dyDescent="0.2"/>
    <row r="151" spans="1:18" s="7" customFormat="1" ht="20.100000000000001" customHeight="1" thickBot="1" x14ac:dyDescent="0.25">
      <c r="A151" s="11" t="s">
        <v>110</v>
      </c>
      <c r="B151" s="28"/>
      <c r="C151" s="28"/>
      <c r="J151" s="29"/>
      <c r="K151" s="23"/>
      <c r="L151" s="29"/>
      <c r="N151" s="29"/>
      <c r="P151" s="29"/>
      <c r="R151" s="29">
        <f>R38+R111+R122+R149</f>
        <v>34979254.670000002</v>
      </c>
    </row>
    <row r="152" spans="1:18" s="7" customFormat="1" ht="12.75" customHeight="1" thickTop="1" x14ac:dyDescent="0.2">
      <c r="A152" s="11"/>
      <c r="B152" s="28"/>
      <c r="C152" s="28"/>
      <c r="J152" s="23"/>
      <c r="K152" s="23"/>
      <c r="L152" s="23"/>
      <c r="N152" s="23"/>
      <c r="P152" s="23"/>
      <c r="R152" s="23"/>
    </row>
    <row r="153" spans="1:18" s="7" customFormat="1" ht="12.75" customHeight="1" x14ac:dyDescent="0.2">
      <c r="A153" s="11"/>
      <c r="B153" s="28"/>
      <c r="C153" s="28"/>
      <c r="J153" s="23"/>
      <c r="K153" s="23"/>
      <c r="L153" s="23"/>
      <c r="N153" s="23"/>
      <c r="P153" s="23"/>
      <c r="R153" s="23"/>
    </row>
    <row r="154" spans="1:18" x14ac:dyDescent="0.2">
      <c r="A154" s="76" t="s">
        <v>133</v>
      </c>
      <c r="D154" s="33"/>
      <c r="E154" s="32"/>
      <c r="G154" s="31"/>
      <c r="I154" s="31"/>
      <c r="J154" s="159" t="s">
        <v>326</v>
      </c>
      <c r="K154" s="159"/>
      <c r="L154" s="159"/>
      <c r="M154" s="47"/>
      <c r="N154" s="49"/>
      <c r="O154" s="49"/>
      <c r="P154" s="48" t="s">
        <v>135</v>
      </c>
    </row>
    <row r="155" spans="1:18" x14ac:dyDescent="0.2">
      <c r="A155" s="50"/>
      <c r="D155" s="33"/>
      <c r="E155" s="51"/>
      <c r="G155" s="31"/>
      <c r="I155" s="31"/>
      <c r="J155" s="127"/>
      <c r="M155" s="127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27"/>
      <c r="M156" s="127"/>
      <c r="N156" s="36"/>
      <c r="O156" s="36"/>
      <c r="P156" s="51"/>
    </row>
    <row r="157" spans="1:18" x14ac:dyDescent="0.2">
      <c r="A157" s="50"/>
      <c r="D157" s="33"/>
      <c r="E157" s="51"/>
      <c r="G157" s="31"/>
      <c r="I157" s="31"/>
      <c r="J157" s="31"/>
      <c r="M157" s="31"/>
      <c r="P157" s="53"/>
    </row>
    <row r="158" spans="1:18" x14ac:dyDescent="0.2">
      <c r="A158" s="77" t="s">
        <v>242</v>
      </c>
      <c r="D158" s="31"/>
      <c r="E158" s="53"/>
      <c r="G158" s="31"/>
      <c r="I158" s="31"/>
      <c r="J158" s="160" t="s">
        <v>325</v>
      </c>
      <c r="K158" s="160"/>
      <c r="L158" s="160"/>
      <c r="M158" s="57"/>
      <c r="N158" s="59"/>
      <c r="O158" s="59"/>
      <c r="P158" s="58" t="s">
        <v>137</v>
      </c>
    </row>
    <row r="159" spans="1:18" x14ac:dyDescent="0.2">
      <c r="A159" s="74" t="s">
        <v>243</v>
      </c>
      <c r="D159" s="55"/>
      <c r="E159" s="56"/>
      <c r="G159" s="31"/>
      <c r="I159" s="31"/>
      <c r="J159" s="159" t="s">
        <v>313</v>
      </c>
      <c r="K159" s="159"/>
      <c r="L159" s="159"/>
      <c r="M159" s="33"/>
      <c r="N159" s="35"/>
      <c r="O159" s="35"/>
      <c r="P159" s="60" t="s">
        <v>139</v>
      </c>
    </row>
    <row r="160" spans="1:18" x14ac:dyDescent="0.2">
      <c r="A160" s="74"/>
      <c r="D160" s="31"/>
      <c r="E160" s="32"/>
      <c r="G160" s="31"/>
      <c r="I160" s="31"/>
      <c r="J160" s="33"/>
      <c r="M160" s="33"/>
      <c r="N160" s="35"/>
      <c r="O160" s="35"/>
      <c r="P160" s="60"/>
    </row>
  </sheetData>
  <customSheetViews>
    <customSheetView guid="{870B4CCF-089A-4C19-A059-259DAAB1F3BC}" showPageBreaks="1" printArea="1" hiddenRows="1" view="pageBreakPreview">
      <pane xSplit="1" ySplit="14" topLeftCell="B138" activePane="bottomRight" state="frozen"/>
      <selection pane="bottomRight" activeCell="A154" sqref="A154:XFD154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10" activePane="bottomRight" state="frozen"/>
      <selection pane="bottomRight" activeCell="R151" sqref="R151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159:L159"/>
    <mergeCell ref="A1:S1"/>
    <mergeCell ref="A2:S2"/>
    <mergeCell ref="L9:P9"/>
    <mergeCell ref="P10:P12"/>
    <mergeCell ref="A11:C11"/>
    <mergeCell ref="E11:H11"/>
    <mergeCell ref="A13:C13"/>
    <mergeCell ref="E13:H13"/>
    <mergeCell ref="A111:C111"/>
    <mergeCell ref="J154:L154"/>
    <mergeCell ref="J158:L158"/>
  </mergeCells>
  <printOptions horizontalCentered="1"/>
  <pageMargins left="0.75" right="0.5" top="0.8" bottom="0.9" header="0.75" footer="0.5"/>
  <pageSetup paperSize="5" scale="87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39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66"/>
  <sheetViews>
    <sheetView view="pageBreakPreview" zoomScaleNormal="85" zoomScaleSheetLayoutView="100" workbookViewId="0">
      <pane xSplit="1" ySplit="14" topLeftCell="B164" activePane="bottomRight" state="frozen"/>
      <selection pane="topRight" activeCell="B1" sqref="B1"/>
      <selection pane="bottomLeft" activeCell="A15" sqref="A15"/>
      <selection pane="bottomRight" activeCell="R162" sqref="R16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441406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193</v>
      </c>
      <c r="H4" s="3"/>
      <c r="I4" s="3"/>
      <c r="R4" s="4" t="s">
        <v>192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194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7">
        <v>12625670.640000001</v>
      </c>
      <c r="K16" s="13"/>
      <c r="L16" s="7">
        <v>6539352.5</v>
      </c>
      <c r="N16" s="7">
        <f>P16-L16</f>
        <v>10331984.5</v>
      </c>
      <c r="P16" s="7">
        <v>16871337</v>
      </c>
      <c r="R16" s="7">
        <v>17629782</v>
      </c>
    </row>
    <row r="17" spans="1:18" s="7" customFormat="1" ht="12.75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7">
        <v>3827087.5</v>
      </c>
      <c r="K17" s="39"/>
      <c r="L17" s="7">
        <v>1607377.68</v>
      </c>
      <c r="N17" s="7">
        <f t="shared" ref="N17:N39" si="0">P17-L17</f>
        <v>4453690.32</v>
      </c>
      <c r="P17" s="7">
        <v>6061068</v>
      </c>
      <c r="R17" s="7">
        <v>4570392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7">
        <v>931963.64</v>
      </c>
      <c r="K18" s="13"/>
      <c r="L18" s="7">
        <v>398818.18</v>
      </c>
      <c r="N18" s="7">
        <f t="shared" si="0"/>
        <v>585181.82000000007</v>
      </c>
      <c r="P18" s="7">
        <v>984000</v>
      </c>
      <c r="R18" s="7">
        <f>1032000</f>
        <v>1032000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7">
        <v>1242000</v>
      </c>
      <c r="K19" s="13"/>
      <c r="L19" s="7">
        <v>621000</v>
      </c>
      <c r="N19" s="7">
        <f t="shared" si="0"/>
        <v>825000</v>
      </c>
      <c r="P19" s="7">
        <v>1446000</v>
      </c>
      <c r="R19" s="7">
        <v>1446000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K20" s="13"/>
      <c r="N20" s="7">
        <f t="shared" si="0"/>
        <v>357000</v>
      </c>
      <c r="P20" s="7">
        <v>357000</v>
      </c>
      <c r="R20" s="7">
        <v>357000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7">
        <v>195000</v>
      </c>
      <c r="K21" s="13"/>
      <c r="L21" s="7">
        <v>214000</v>
      </c>
      <c r="N21" s="7">
        <f t="shared" si="0"/>
        <v>32000</v>
      </c>
      <c r="P21" s="7">
        <v>246000</v>
      </c>
      <c r="R21" s="7">
        <v>242000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K22" s="13"/>
      <c r="N22" s="7">
        <f t="shared" si="0"/>
        <v>0</v>
      </c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K23" s="13"/>
      <c r="N23" s="7">
        <f t="shared" si="0"/>
        <v>0</v>
      </c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K24" s="13"/>
      <c r="N24" s="7">
        <f t="shared" si="0"/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K25" s="13"/>
      <c r="N25" s="7">
        <f t="shared" si="0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K26" s="13"/>
      <c r="N26" s="7">
        <f t="shared" si="0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K27" s="13"/>
      <c r="N27" s="7">
        <f t="shared" si="0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0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0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1418114</v>
      </c>
      <c r="N30" s="7">
        <f>P30-L30</f>
        <v>1814334</v>
      </c>
      <c r="P30" s="7">
        <v>1814334</v>
      </c>
      <c r="R30" s="7">
        <v>1860180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186500</v>
      </c>
      <c r="N31" s="7">
        <f t="shared" si="0"/>
        <v>205000</v>
      </c>
      <c r="P31" s="7">
        <v>205000</v>
      </c>
      <c r="R31" s="7">
        <v>215000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7">
        <v>1428781</v>
      </c>
      <c r="K32" s="13"/>
      <c r="L32" s="7">
        <v>1647049</v>
      </c>
      <c r="N32" s="7">
        <f>P32-L32</f>
        <v>167285</v>
      </c>
      <c r="P32" s="7">
        <v>1814334</v>
      </c>
      <c r="R32" s="7">
        <v>1860180</v>
      </c>
    </row>
    <row r="33" spans="1:21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1886215.26</v>
      </c>
      <c r="L33" s="7">
        <v>844450.97</v>
      </c>
      <c r="N33" s="7">
        <f t="shared" si="0"/>
        <v>1907437.6300000001</v>
      </c>
      <c r="P33" s="7">
        <v>2751888.6</v>
      </c>
      <c r="R33" s="7">
        <v>2678659.2000000002</v>
      </c>
    </row>
    <row r="34" spans="1:21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45600</v>
      </c>
      <c r="L34" s="7">
        <v>18900</v>
      </c>
      <c r="N34" s="7">
        <f t="shared" si="0"/>
        <v>30300</v>
      </c>
      <c r="P34" s="7">
        <v>49200</v>
      </c>
      <c r="R34" s="7">
        <v>51600</v>
      </c>
    </row>
    <row r="35" spans="1:21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111150</v>
      </c>
      <c r="L35" s="7">
        <v>56483.06</v>
      </c>
      <c r="N35" s="7">
        <f t="shared" si="0"/>
        <v>94036.87</v>
      </c>
      <c r="P35" s="7">
        <v>150519.93</v>
      </c>
      <c r="R35" s="7">
        <v>182108.19</v>
      </c>
    </row>
    <row r="36" spans="1:21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45479.97</v>
      </c>
      <c r="L36" s="7">
        <v>18900</v>
      </c>
      <c r="N36" s="7">
        <f t="shared" si="0"/>
        <v>30300</v>
      </c>
      <c r="P36" s="7">
        <v>49200</v>
      </c>
      <c r="R36" s="7">
        <v>51600</v>
      </c>
    </row>
    <row r="37" spans="1:21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N37" s="7">
        <f t="shared" si="0"/>
        <v>0</v>
      </c>
    </row>
    <row r="38" spans="1:21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N38" s="7">
        <f t="shared" si="0"/>
        <v>0</v>
      </c>
    </row>
    <row r="39" spans="1:21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45280.959999999999</v>
      </c>
      <c r="L39" s="7">
        <v>129519.94</v>
      </c>
      <c r="N39" s="7">
        <f t="shared" si="0"/>
        <v>21137.600000000006</v>
      </c>
      <c r="P39" s="7">
        <v>150657.54</v>
      </c>
      <c r="R39" s="7">
        <v>10092708.859999999</v>
      </c>
    </row>
    <row r="40" spans="1:21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687753.79</v>
      </c>
      <c r="P40" s="7">
        <v>205000</v>
      </c>
      <c r="R40" s="7">
        <v>215000</v>
      </c>
    </row>
    <row r="41" spans="1:21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21" s="7" customFormat="1" ht="18.95" customHeight="1" x14ac:dyDescent="0.2">
      <c r="A42" s="63" t="s">
        <v>36</v>
      </c>
      <c r="B42" s="26"/>
      <c r="C42" s="26"/>
      <c r="J42" s="22">
        <f>SUM(J16:J41)</f>
        <v>24676596.760000002</v>
      </c>
      <c r="K42" s="18"/>
      <c r="L42" s="22">
        <f>SUM(L16:L41)</f>
        <v>12095851.33</v>
      </c>
      <c r="N42" s="22">
        <f>SUM(N16:N41)</f>
        <v>20854687.740000002</v>
      </c>
      <c r="P42" s="22">
        <f>SUM(P16:P41)</f>
        <v>33155539.07</v>
      </c>
      <c r="R42" s="22">
        <f>SUM(R16:R41)</f>
        <v>42484210.25</v>
      </c>
      <c r="U42" s="7">
        <v>42453010.25</v>
      </c>
    </row>
    <row r="43" spans="1:21" s="7" customFormat="1" ht="6" customHeight="1" x14ac:dyDescent="0.2">
      <c r="A43" s="17"/>
      <c r="B43" s="17"/>
      <c r="C43" s="17"/>
      <c r="J43" s="18"/>
      <c r="K43" s="18"/>
    </row>
    <row r="44" spans="1:21" s="7" customFormat="1" ht="12.75" customHeight="1" x14ac:dyDescent="0.2">
      <c r="A44" s="68" t="s">
        <v>188</v>
      </c>
      <c r="B44" s="12"/>
      <c r="C44" s="12"/>
      <c r="U44" s="7">
        <f>U42-R42</f>
        <v>-31200</v>
      </c>
    </row>
    <row r="45" spans="1:21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186200</v>
      </c>
      <c r="L45" s="7">
        <v>63000</v>
      </c>
      <c r="N45" s="7">
        <f t="shared" ref="N45:N105" si="1">P45-L45</f>
        <v>537000</v>
      </c>
      <c r="P45" s="7">
        <v>600000</v>
      </c>
      <c r="R45" s="7">
        <v>300000</v>
      </c>
    </row>
    <row r="46" spans="1:21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</row>
    <row r="47" spans="1:21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1168676.47</v>
      </c>
      <c r="L47" s="7">
        <v>391159.22</v>
      </c>
      <c r="N47" s="7">
        <f t="shared" si="1"/>
        <v>2108840.7800000003</v>
      </c>
      <c r="P47" s="7">
        <v>2500000</v>
      </c>
      <c r="R47" s="7">
        <v>2500000</v>
      </c>
    </row>
    <row r="48" spans="1:21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1"/>
        <v>0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1"/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1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1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1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1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1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1842636.81</v>
      </c>
      <c r="K55" s="19"/>
      <c r="L55" s="7">
        <v>580315.32999999996</v>
      </c>
      <c r="N55" s="7">
        <f t="shared" si="1"/>
        <v>1399684.67</v>
      </c>
      <c r="P55" s="7">
        <v>1980000</v>
      </c>
      <c r="R55" s="7">
        <v>1980000</v>
      </c>
    </row>
    <row r="56" spans="1:18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1"/>
        <v>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1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1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1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1"/>
        <v>0</v>
      </c>
    </row>
    <row r="61" spans="1:18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N61" s="7">
        <f t="shared" si="1"/>
        <v>50000</v>
      </c>
      <c r="P61" s="7">
        <v>50000</v>
      </c>
      <c r="R61" s="7">
        <v>50000</v>
      </c>
    </row>
    <row r="62" spans="1:18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N62" s="7">
        <f t="shared" si="1"/>
        <v>0</v>
      </c>
    </row>
    <row r="63" spans="1:18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N63" s="7">
        <f t="shared" si="1"/>
        <v>0</v>
      </c>
    </row>
    <row r="64" spans="1:18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1"/>
        <v>0</v>
      </c>
    </row>
    <row r="65" spans="1:18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1"/>
        <v>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20361.45</v>
      </c>
      <c r="L66" s="7">
        <v>6555.7</v>
      </c>
      <c r="N66" s="7">
        <f t="shared" si="1"/>
        <v>29444.3</v>
      </c>
      <c r="P66" s="7">
        <v>36000</v>
      </c>
      <c r="R66" s="7">
        <v>36000</v>
      </c>
    </row>
    <row r="67" spans="1:18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1"/>
        <v>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1"/>
        <v>0</v>
      </c>
    </row>
    <row r="69" spans="1:18" s="7" customFormat="1" ht="12.75" hidden="1" customHeight="1" x14ac:dyDescent="0.2">
      <c r="A69" s="66" t="s">
        <v>66</v>
      </c>
      <c r="B69" s="40"/>
      <c r="C69" s="40"/>
      <c r="E69" s="14">
        <v>5</v>
      </c>
      <c r="F69" s="15" t="s">
        <v>12</v>
      </c>
      <c r="G69" s="14" t="s">
        <v>67</v>
      </c>
      <c r="H69" s="14" t="s">
        <v>8</v>
      </c>
      <c r="N69" s="7">
        <f t="shared" si="1"/>
        <v>0</v>
      </c>
    </row>
    <row r="70" spans="1:18" s="7" customFormat="1" ht="12.75" hidden="1" customHeight="1" x14ac:dyDescent="0.2">
      <c r="A70" s="66" t="s">
        <v>61</v>
      </c>
      <c r="B70" s="40"/>
      <c r="C70" s="40"/>
      <c r="E70" s="14">
        <v>5</v>
      </c>
      <c r="F70" s="15" t="s">
        <v>12</v>
      </c>
      <c r="G70" s="14" t="s">
        <v>59</v>
      </c>
      <c r="H70" s="14" t="s">
        <v>8</v>
      </c>
      <c r="N70" s="7">
        <f t="shared" si="1"/>
        <v>0</v>
      </c>
    </row>
    <row r="71" spans="1:18" s="7" customFormat="1" ht="12.75" hidden="1" customHeight="1" x14ac:dyDescent="0.2">
      <c r="A71" s="66" t="s">
        <v>62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10</v>
      </c>
      <c r="N71" s="7">
        <f t="shared" si="1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1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1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1"/>
        <v>0</v>
      </c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N75" s="7">
        <f t="shared" si="1"/>
        <v>0</v>
      </c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N76" s="7">
        <f t="shared" si="1"/>
        <v>0</v>
      </c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N77" s="7">
        <f t="shared" si="1"/>
        <v>0</v>
      </c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N78" s="7">
        <f t="shared" si="1"/>
        <v>0</v>
      </c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N79" s="7">
        <f t="shared" si="1"/>
        <v>0</v>
      </c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N80" s="7">
        <f t="shared" si="1"/>
        <v>0</v>
      </c>
    </row>
    <row r="81" spans="1:1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N81" s="7">
        <f t="shared" si="1"/>
        <v>0</v>
      </c>
    </row>
    <row r="82" spans="1:1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N82" s="7">
        <f t="shared" si="1"/>
        <v>0</v>
      </c>
    </row>
    <row r="83" spans="1:1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N83" s="7">
        <f t="shared" si="1"/>
        <v>0</v>
      </c>
    </row>
    <row r="84" spans="1:1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N84" s="7">
        <f t="shared" si="1"/>
        <v>0</v>
      </c>
    </row>
    <row r="85" spans="1:1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N85" s="7">
        <f t="shared" si="1"/>
        <v>0</v>
      </c>
    </row>
    <row r="86" spans="1:1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N86" s="7">
        <f t="shared" si="1"/>
        <v>0</v>
      </c>
    </row>
    <row r="87" spans="1:1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N87" s="7">
        <f t="shared" si="1"/>
        <v>0</v>
      </c>
    </row>
    <row r="88" spans="1:1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  <c r="N88" s="7">
        <f t="shared" si="1"/>
        <v>0</v>
      </c>
    </row>
    <row r="89" spans="1:1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N89" s="7">
        <f t="shared" si="1"/>
        <v>0</v>
      </c>
    </row>
    <row r="90" spans="1:1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N90" s="7">
        <f t="shared" si="1"/>
        <v>0</v>
      </c>
    </row>
    <row r="91" spans="1:18" s="7" customFormat="1" ht="12.75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N91" s="7">
        <f t="shared" si="1"/>
        <v>5000</v>
      </c>
      <c r="P91" s="7">
        <v>5000</v>
      </c>
    </row>
    <row r="92" spans="1:18" s="7" customFormat="1" ht="12.75" customHeight="1" x14ac:dyDescent="0.2">
      <c r="A92" s="66" t="s">
        <v>76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60</v>
      </c>
      <c r="J92" s="7">
        <v>382780.2</v>
      </c>
      <c r="L92" s="7">
        <v>11890.27</v>
      </c>
      <c r="N92" s="7">
        <f t="shared" ref="N92" si="2">P92-L92</f>
        <v>1988109.73</v>
      </c>
      <c r="P92" s="7">
        <v>2000000</v>
      </c>
      <c r="R92" s="7">
        <v>2000000</v>
      </c>
    </row>
    <row r="93" spans="1:18" s="7" customFormat="1" ht="12.75" customHeight="1" x14ac:dyDescent="0.2">
      <c r="A93" s="66" t="s">
        <v>75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19</v>
      </c>
      <c r="N93" s="7">
        <f t="shared" si="1"/>
        <v>25000</v>
      </c>
      <c r="P93" s="7">
        <v>25000</v>
      </c>
      <c r="R93" s="7">
        <v>20000</v>
      </c>
    </row>
    <row r="94" spans="1:18" s="7" customFormat="1" ht="12.75" hidden="1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N94" s="7">
        <f t="shared" si="1"/>
        <v>0</v>
      </c>
    </row>
    <row r="95" spans="1:1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N95" s="7">
        <f t="shared" si="1"/>
        <v>0</v>
      </c>
    </row>
    <row r="96" spans="1:1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N96" s="7">
        <f t="shared" si="1"/>
        <v>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N97" s="7">
        <f t="shared" si="1"/>
        <v>0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N98" s="7">
        <f t="shared" si="1"/>
        <v>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N99" s="7">
        <f t="shared" si="1"/>
        <v>0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N100" s="7">
        <f t="shared" si="1"/>
        <v>0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N101" s="7">
        <f t="shared" si="1"/>
        <v>0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N102" s="7">
        <f t="shared" si="1"/>
        <v>0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N103" s="7">
        <f t="shared" si="1"/>
        <v>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N104" s="7">
        <f t="shared" si="1"/>
        <v>0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N105" s="7">
        <f t="shared" si="1"/>
        <v>0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N106" s="7">
        <f t="shared" ref="N106:N110" si="3">P106-L106</f>
        <v>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N107" s="7">
        <f t="shared" si="3"/>
        <v>0</v>
      </c>
    </row>
    <row r="108" spans="1:18" s="7" customFormat="1" ht="12.75" customHeight="1" x14ac:dyDescent="0.2">
      <c r="A108" s="66" t="s">
        <v>58</v>
      </c>
      <c r="B108" s="40"/>
      <c r="C108" s="40"/>
      <c r="E108" s="14">
        <v>5</v>
      </c>
      <c r="F108" s="14" t="s">
        <v>12</v>
      </c>
      <c r="G108" s="14" t="s">
        <v>59</v>
      </c>
      <c r="H108" s="14" t="s">
        <v>60</v>
      </c>
      <c r="J108" s="7">
        <v>100000</v>
      </c>
      <c r="L108" s="7">
        <v>100000</v>
      </c>
      <c r="N108" s="111"/>
      <c r="P108" s="7">
        <v>100000</v>
      </c>
      <c r="R108" s="7">
        <v>500000</v>
      </c>
    </row>
    <row r="109" spans="1:18" s="7" customFormat="1" ht="12.75" customHeight="1" x14ac:dyDescent="0.2">
      <c r="A109" s="66" t="s">
        <v>65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19</v>
      </c>
      <c r="J109" s="7">
        <v>30504</v>
      </c>
      <c r="L109" s="7">
        <v>9920</v>
      </c>
      <c r="N109" s="7">
        <f t="shared" ref="N109" si="4">P109-L109</f>
        <v>26080</v>
      </c>
      <c r="P109" s="7">
        <v>36000</v>
      </c>
      <c r="R109" s="7">
        <v>36000</v>
      </c>
    </row>
    <row r="110" spans="1:18" s="7" customFormat="1" ht="12.75" customHeight="1" x14ac:dyDescent="0.2">
      <c r="A110" s="66" t="s">
        <v>303</v>
      </c>
      <c r="B110" s="40"/>
      <c r="C110" s="40"/>
      <c r="E110" s="14">
        <v>5</v>
      </c>
      <c r="F110" s="15" t="s">
        <v>12</v>
      </c>
      <c r="G110" s="82">
        <v>99</v>
      </c>
      <c r="H110" s="89">
        <v>990</v>
      </c>
      <c r="J110" s="7">
        <v>27650</v>
      </c>
      <c r="N110" s="7">
        <f t="shared" si="3"/>
        <v>100000</v>
      </c>
      <c r="P110" s="7">
        <v>100000</v>
      </c>
      <c r="R110" s="7">
        <v>100000</v>
      </c>
    </row>
    <row r="111" spans="1:18" s="7" customFormat="1" ht="18.95" customHeight="1" x14ac:dyDescent="0.2">
      <c r="A111" s="161" t="s">
        <v>191</v>
      </c>
      <c r="B111" s="161"/>
      <c r="C111" s="161"/>
      <c r="J111" s="22">
        <f>SUM(J45:J110)</f>
        <v>3758808.9300000006</v>
      </c>
      <c r="K111" s="18"/>
      <c r="L111" s="22">
        <f>SUM(L45:L110)</f>
        <v>1162840.5199999998</v>
      </c>
      <c r="N111" s="22">
        <f>SUM(N45:N110)</f>
        <v>6269159.4800000004</v>
      </c>
      <c r="P111" s="22">
        <f>SUM(P45:P110)</f>
        <v>7432000</v>
      </c>
      <c r="R111" s="22">
        <f>SUM(R45:R110)</f>
        <v>7522000</v>
      </c>
    </row>
    <row r="112" spans="1:18" s="7" customFormat="1" ht="6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hidden="1" customHeight="1" x14ac:dyDescent="0.2"/>
    <row r="124" spans="1:18" s="7" customFormat="1" ht="12.75" hidden="1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12.75" hidden="1" customHeight="1" x14ac:dyDescent="0.2">
      <c r="A127" s="71" t="s">
        <v>91</v>
      </c>
      <c r="B127" s="25"/>
      <c r="C127" s="25"/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4" s="7" customFormat="1" ht="12.75" hidden="1" customHeight="1" x14ac:dyDescent="0.2">
      <c r="A129" s="66" t="s">
        <v>94</v>
      </c>
      <c r="B129" s="40"/>
      <c r="C129" s="40"/>
      <c r="E129" s="14">
        <v>1</v>
      </c>
      <c r="F129" s="15" t="s">
        <v>93</v>
      </c>
      <c r="G129" s="14" t="s">
        <v>34</v>
      </c>
      <c r="H129" s="14" t="s">
        <v>8</v>
      </c>
    </row>
    <row r="130" spans="1:14" s="7" customFormat="1" ht="12.75" hidden="1" customHeight="1" x14ac:dyDescent="0.2">
      <c r="A130" s="66" t="s">
        <v>95</v>
      </c>
      <c r="B130" s="42"/>
      <c r="C130" s="42"/>
      <c r="E130" s="14">
        <v>1</v>
      </c>
      <c r="F130" s="15" t="s">
        <v>93</v>
      </c>
      <c r="G130" s="14" t="s">
        <v>34</v>
      </c>
      <c r="H130" s="14" t="s">
        <v>49</v>
      </c>
    </row>
    <row r="131" spans="1:14" s="7" customFormat="1" ht="12.75" hidden="1" customHeight="1" x14ac:dyDescent="0.2">
      <c r="A131" s="66" t="s">
        <v>96</v>
      </c>
      <c r="B131" s="42"/>
      <c r="C131" s="42"/>
      <c r="D131" s="15"/>
      <c r="E131" s="14">
        <v>1</v>
      </c>
      <c r="F131" s="15" t="s">
        <v>93</v>
      </c>
      <c r="G131" s="14" t="s">
        <v>54</v>
      </c>
      <c r="H131" s="14" t="s">
        <v>10</v>
      </c>
    </row>
    <row r="132" spans="1:14" s="7" customFormat="1" ht="12.75" hidden="1" customHeight="1" x14ac:dyDescent="0.2">
      <c r="A132" s="66" t="s">
        <v>97</v>
      </c>
      <c r="B132" s="40"/>
      <c r="C132" s="40"/>
      <c r="E132" s="14">
        <v>1</v>
      </c>
      <c r="F132" s="15" t="s">
        <v>93</v>
      </c>
      <c r="G132" s="14" t="s">
        <v>93</v>
      </c>
      <c r="H132" s="14" t="s">
        <v>8</v>
      </c>
    </row>
    <row r="133" spans="1:14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N133" s="7">
        <f t="shared" ref="N133:N144" si="5">P133-L133</f>
        <v>0</v>
      </c>
    </row>
    <row r="134" spans="1:14" s="7" customFormat="1" ht="12.75" hidden="1" customHeight="1" x14ac:dyDescent="0.2">
      <c r="A134" s="66" t="s">
        <v>99</v>
      </c>
      <c r="B134" s="42"/>
      <c r="C134" s="42"/>
      <c r="D134" s="15"/>
      <c r="E134" s="14">
        <v>1</v>
      </c>
      <c r="F134" s="15" t="s">
        <v>93</v>
      </c>
      <c r="G134" s="14" t="s">
        <v>93</v>
      </c>
      <c r="H134" s="14" t="s">
        <v>10</v>
      </c>
      <c r="N134" s="7">
        <f t="shared" si="5"/>
        <v>0</v>
      </c>
    </row>
    <row r="135" spans="1:14" s="7" customFormat="1" ht="12.75" hidden="1" customHeight="1" x14ac:dyDescent="0.2">
      <c r="A135" s="66" t="s">
        <v>100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19</v>
      </c>
      <c r="N135" s="7">
        <f t="shared" si="5"/>
        <v>0</v>
      </c>
    </row>
    <row r="136" spans="1:14" s="7" customFormat="1" ht="12.75" hidden="1" customHeight="1" x14ac:dyDescent="0.2">
      <c r="A136" s="66" t="s">
        <v>175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82</v>
      </c>
      <c r="N136" s="7">
        <f t="shared" si="5"/>
        <v>0</v>
      </c>
    </row>
    <row r="137" spans="1:14" s="7" customFormat="1" ht="12.75" hidden="1" customHeight="1" x14ac:dyDescent="0.2">
      <c r="A137" s="66" t="s">
        <v>176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45</v>
      </c>
      <c r="N137" s="7">
        <f t="shared" si="5"/>
        <v>0</v>
      </c>
    </row>
    <row r="138" spans="1:14" s="7" customFormat="1" ht="12.75" hidden="1" customHeight="1" x14ac:dyDescent="0.2">
      <c r="A138" s="66" t="s">
        <v>177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146</v>
      </c>
      <c r="N138" s="7">
        <f t="shared" si="5"/>
        <v>0</v>
      </c>
    </row>
    <row r="139" spans="1:14" s="7" customFormat="1" ht="12.75" hidden="1" customHeight="1" x14ac:dyDescent="0.2">
      <c r="A139" s="66" t="s">
        <v>101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102</v>
      </c>
      <c r="N139" s="7">
        <f t="shared" si="5"/>
        <v>0</v>
      </c>
    </row>
    <row r="140" spans="1:14" s="7" customFormat="1" ht="12.75" hidden="1" customHeight="1" x14ac:dyDescent="0.2">
      <c r="A140" s="66" t="s">
        <v>103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24</v>
      </c>
      <c r="N140" s="7">
        <f t="shared" si="5"/>
        <v>0</v>
      </c>
    </row>
    <row r="141" spans="1:14" s="7" customFormat="1" ht="12.75" hidden="1" customHeight="1" x14ac:dyDescent="0.2">
      <c r="A141" s="66" t="s">
        <v>104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28</v>
      </c>
      <c r="N141" s="7">
        <f t="shared" si="5"/>
        <v>0</v>
      </c>
    </row>
    <row r="142" spans="1:14" s="7" customFormat="1" ht="12.75" hidden="1" customHeight="1" x14ac:dyDescent="0.2">
      <c r="A142" s="66" t="s">
        <v>105</v>
      </c>
      <c r="B142" s="40"/>
      <c r="C142" s="40"/>
      <c r="D142" s="15"/>
      <c r="E142" s="14">
        <v>1</v>
      </c>
      <c r="F142" s="15" t="s">
        <v>93</v>
      </c>
      <c r="G142" s="14" t="s">
        <v>54</v>
      </c>
      <c r="H142" s="16" t="s">
        <v>49</v>
      </c>
      <c r="N142" s="7">
        <f t="shared" si="5"/>
        <v>0</v>
      </c>
    </row>
    <row r="143" spans="1:14" s="7" customFormat="1" ht="12.75" hidden="1" customHeight="1" x14ac:dyDescent="0.2">
      <c r="A143" s="66" t="s">
        <v>106</v>
      </c>
      <c r="B143" s="40"/>
      <c r="C143" s="40"/>
      <c r="D143" s="15"/>
      <c r="E143" s="14">
        <v>1</v>
      </c>
      <c r="F143" s="15" t="s">
        <v>93</v>
      </c>
      <c r="G143" s="14" t="s">
        <v>67</v>
      </c>
      <c r="H143" s="14" t="s">
        <v>8</v>
      </c>
      <c r="N143" s="7">
        <f t="shared" si="5"/>
        <v>0</v>
      </c>
    </row>
    <row r="144" spans="1:14" s="7" customFormat="1" ht="12.75" hidden="1" customHeight="1" x14ac:dyDescent="0.2">
      <c r="A144" s="66" t="s">
        <v>107</v>
      </c>
      <c r="B144" s="40"/>
      <c r="C144" s="40"/>
      <c r="D144" s="15"/>
      <c r="E144" s="14">
        <v>1</v>
      </c>
      <c r="F144" s="15" t="s">
        <v>93</v>
      </c>
      <c r="G144" s="14" t="s">
        <v>59</v>
      </c>
      <c r="H144" s="16" t="s">
        <v>49</v>
      </c>
      <c r="N144" s="7">
        <f t="shared" si="5"/>
        <v>0</v>
      </c>
    </row>
    <row r="145" spans="1:18" s="7" customFormat="1" ht="12.75" hidden="1" customHeight="1" x14ac:dyDescent="0.2">
      <c r="A145" s="66" t="s">
        <v>178</v>
      </c>
      <c r="B145" s="40"/>
      <c r="C145" s="40"/>
      <c r="D145" s="15"/>
      <c r="E145" s="14">
        <v>1</v>
      </c>
      <c r="F145" s="15" t="s">
        <v>93</v>
      </c>
      <c r="G145" s="14" t="s">
        <v>29</v>
      </c>
      <c r="H145" s="14" t="s">
        <v>8</v>
      </c>
    </row>
    <row r="146" spans="1:18" s="7" customFormat="1" ht="12.75" hidden="1" customHeight="1" x14ac:dyDescent="0.2">
      <c r="A146" s="66" t="s">
        <v>179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45</v>
      </c>
    </row>
    <row r="147" spans="1:18" s="27" customFormat="1" ht="18.95" hidden="1" customHeight="1" x14ac:dyDescent="0.2">
      <c r="A147" s="63" t="s">
        <v>108</v>
      </c>
      <c r="B147" s="26"/>
      <c r="C147" s="26"/>
      <c r="J147" s="21">
        <f>SUM(J128:J146)</f>
        <v>0</v>
      </c>
      <c r="K147" s="23"/>
      <c r="L147" s="21">
        <f>SUM(L128:L142)</f>
        <v>0</v>
      </c>
      <c r="N147" s="21">
        <f>SUM(N128:N146)</f>
        <v>0</v>
      </c>
      <c r="P147" s="21">
        <f>SUM(P128:P146)</f>
        <v>0</v>
      </c>
      <c r="R147" s="21">
        <f>SUM(R128:R146)</f>
        <v>0</v>
      </c>
    </row>
    <row r="148" spans="1:18" s="7" customFormat="1" ht="6" hidden="1" customHeight="1" x14ac:dyDescent="0.2"/>
    <row r="149" spans="1:18" s="7" customFormat="1" ht="20.100000000000001" customHeight="1" thickBot="1" x14ac:dyDescent="0.25">
      <c r="A149" s="11" t="s">
        <v>110</v>
      </c>
      <c r="B149" s="28"/>
      <c r="C149" s="28"/>
      <c r="J149" s="29">
        <f>J42+J111+J122+J147</f>
        <v>28435405.690000001</v>
      </c>
      <c r="K149" s="23"/>
      <c r="L149" s="29">
        <f>L42+L111+L122+L147</f>
        <v>13258691.85</v>
      </c>
      <c r="N149" s="29">
        <f>N42+N111+N122+N147</f>
        <v>27123847.220000003</v>
      </c>
      <c r="P149" s="29">
        <f>P42+P111+P122+P147</f>
        <v>40587539.07</v>
      </c>
      <c r="R149" s="29">
        <f>R42+R111+R147</f>
        <v>50006210.25</v>
      </c>
    </row>
    <row r="150" spans="1:18" s="7" customFormat="1" ht="13.5" thickTop="1" x14ac:dyDescent="0.2">
      <c r="A150" s="31"/>
      <c r="B150" s="31"/>
      <c r="C150" s="31"/>
      <c r="D150" s="34"/>
      <c r="E150" s="31"/>
      <c r="F150" s="31"/>
      <c r="H150" s="35"/>
      <c r="I150" s="35"/>
      <c r="J150" s="35"/>
      <c r="K150" s="35"/>
      <c r="L150" s="35"/>
      <c r="M150" s="35"/>
      <c r="R150" s="93"/>
    </row>
    <row r="151" spans="1:18" s="7" customFormat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  <c r="R151" s="93"/>
    </row>
    <row r="152" spans="1:18" s="7" customFormat="1" x14ac:dyDescent="0.2"/>
    <row r="153" spans="1:18" s="7" customFormat="1" x14ac:dyDescent="0.2"/>
    <row r="154" spans="1:18" hidden="1" x14ac:dyDescent="0.2">
      <c r="A154" s="76" t="s">
        <v>133</v>
      </c>
      <c r="D154" s="33"/>
      <c r="E154" s="32"/>
      <c r="G154" s="31"/>
      <c r="I154" s="31"/>
      <c r="J154" s="47" t="s">
        <v>134</v>
      </c>
      <c r="M154" s="47"/>
      <c r="N154" s="49"/>
      <c r="O154" s="49"/>
      <c r="P154" s="48" t="s">
        <v>135</v>
      </c>
    </row>
    <row r="155" spans="1:18" hidden="1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hidden="1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hidden="1" x14ac:dyDescent="0.2">
      <c r="A157" s="77" t="s">
        <v>195</v>
      </c>
      <c r="D157" s="55"/>
      <c r="E157" s="56"/>
      <c r="G157" s="31"/>
      <c r="I157" s="31"/>
      <c r="J157" s="57" t="s">
        <v>136</v>
      </c>
      <c r="M157" s="57"/>
      <c r="N157" s="59"/>
      <c r="O157" s="59"/>
      <c r="P157" s="58" t="s">
        <v>137</v>
      </c>
    </row>
    <row r="158" spans="1:18" hidden="1" x14ac:dyDescent="0.2">
      <c r="A158" s="76" t="s">
        <v>196</v>
      </c>
      <c r="D158" s="31"/>
      <c r="E158" s="32"/>
      <c r="G158" s="31"/>
      <c r="I158" s="31"/>
      <c r="J158" s="33" t="s">
        <v>138</v>
      </c>
      <c r="M158" s="33"/>
      <c r="N158" s="35"/>
      <c r="O158" s="35"/>
      <c r="P158" s="60" t="s">
        <v>139</v>
      </c>
    </row>
    <row r="159" spans="1:18" hidden="1" x14ac:dyDescent="0.2"/>
    <row r="160" spans="1:18" hidden="1" x14ac:dyDescent="0.2"/>
    <row r="161" spans="1:18" x14ac:dyDescent="0.2">
      <c r="A161" s="159" t="s">
        <v>133</v>
      </c>
      <c r="B161" s="159"/>
      <c r="C161" s="159"/>
      <c r="J161" s="159" t="s">
        <v>134</v>
      </c>
      <c r="K161" s="159"/>
      <c r="L161" s="159"/>
      <c r="M161" s="47"/>
      <c r="N161" s="49"/>
      <c r="O161" s="49"/>
      <c r="P161" s="147" t="s">
        <v>135</v>
      </c>
      <c r="Q161" s="147"/>
      <c r="R161" s="147"/>
    </row>
    <row r="162" spans="1:18" x14ac:dyDescent="0.2">
      <c r="A162" s="113"/>
      <c r="B162" s="113"/>
      <c r="C162" s="113"/>
      <c r="J162" s="113"/>
      <c r="K162" s="113"/>
      <c r="L162" s="113"/>
      <c r="M162" s="47"/>
      <c r="N162" s="49"/>
      <c r="O162" s="49"/>
      <c r="P162" s="112"/>
      <c r="Q162" s="112"/>
      <c r="R162" s="112"/>
    </row>
    <row r="163" spans="1:18" x14ac:dyDescent="0.2">
      <c r="A163" s="50"/>
      <c r="C163" s="30"/>
      <c r="J163" s="30"/>
      <c r="M163" s="30"/>
      <c r="N163" s="36"/>
      <c r="O163" s="36"/>
      <c r="P163" s="51"/>
    </row>
    <row r="164" spans="1:18" x14ac:dyDescent="0.2">
      <c r="A164" s="52"/>
      <c r="C164" s="31"/>
      <c r="J164" s="31"/>
      <c r="M164" s="31"/>
      <c r="P164" s="53"/>
    </row>
    <row r="165" spans="1:18" x14ac:dyDescent="0.2">
      <c r="A165" s="160" t="s">
        <v>308</v>
      </c>
      <c r="B165" s="160"/>
      <c r="C165" s="160"/>
      <c r="J165" s="160" t="s">
        <v>325</v>
      </c>
      <c r="K165" s="160"/>
      <c r="L165" s="160"/>
      <c r="M165" s="57"/>
      <c r="N165" s="59"/>
      <c r="O165" s="59"/>
      <c r="P165" s="148" t="s">
        <v>137</v>
      </c>
      <c r="Q165" s="148"/>
      <c r="R165" s="148"/>
    </row>
    <row r="166" spans="1:18" x14ac:dyDescent="0.2">
      <c r="A166" s="149" t="s">
        <v>309</v>
      </c>
      <c r="B166" s="149"/>
      <c r="C166" s="149"/>
      <c r="J166" s="159" t="s">
        <v>313</v>
      </c>
      <c r="K166" s="159"/>
      <c r="L166" s="159"/>
      <c r="M166" s="33"/>
      <c r="N166" s="35"/>
      <c r="O166" s="35"/>
      <c r="P166" s="149" t="s">
        <v>139</v>
      </c>
      <c r="Q166" s="149"/>
      <c r="R166" s="149"/>
    </row>
  </sheetData>
  <customSheetViews>
    <customSheetView guid="{870B4CCF-089A-4C19-A059-259DAAB1F3BC}" showPageBreaks="1" printArea="1" hiddenRows="1" view="pageBreakPreview">
      <pane xSplit="1" ySplit="14" topLeftCell="B61" activePane="bottomRight" state="frozen"/>
      <selection pane="bottomRight" activeCell="N66" sqref="N6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55" activePane="bottomRight" state="frozen"/>
      <selection pane="bottomRight" activeCell="R149" sqref="R149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A161:C161"/>
    <mergeCell ref="A165:C165"/>
    <mergeCell ref="A166:C166"/>
    <mergeCell ref="A13:C13"/>
    <mergeCell ref="E13:H13"/>
    <mergeCell ref="A111:C111"/>
    <mergeCell ref="A1:S1"/>
    <mergeCell ref="A2:S2"/>
    <mergeCell ref="L9:P9"/>
    <mergeCell ref="A11:C11"/>
    <mergeCell ref="E11:H11"/>
    <mergeCell ref="P10:P12"/>
    <mergeCell ref="J161:L161"/>
    <mergeCell ref="J165:L165"/>
    <mergeCell ref="J166:L166"/>
    <mergeCell ref="P161:R161"/>
    <mergeCell ref="P165:R165"/>
    <mergeCell ref="P166:R166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93" max="1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1"/>
  <sheetViews>
    <sheetView view="pageBreakPreview" zoomScaleNormal="85" zoomScaleSheetLayoutView="100" workbookViewId="0">
      <pane xSplit="1" ySplit="14" topLeftCell="B139" activePane="bottomRight" state="frozen"/>
      <selection pane="topRight" activeCell="B1" sqref="B1"/>
      <selection pane="bottomLeft" activeCell="A15" sqref="A15"/>
      <selection pane="bottomRight" activeCell="N90" sqref="N9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332031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357</v>
      </c>
      <c r="H4" s="3"/>
      <c r="I4" s="3"/>
      <c r="R4" s="78">
        <v>4421</v>
      </c>
    </row>
    <row r="5" spans="1:19" ht="15" customHeight="1" x14ac:dyDescent="0.2">
      <c r="A5" s="5" t="s">
        <v>119</v>
      </c>
      <c r="B5" s="2" t="s">
        <v>113</v>
      </c>
      <c r="C5" s="5" t="s">
        <v>231</v>
      </c>
    </row>
    <row r="6" spans="1:19" ht="15" customHeight="1" x14ac:dyDescent="0.2">
      <c r="A6" s="5" t="s">
        <v>120</v>
      </c>
      <c r="B6" s="2" t="s">
        <v>113</v>
      </c>
      <c r="C6" s="5" t="s">
        <v>358</v>
      </c>
    </row>
    <row r="7" spans="1:19" ht="15" customHeight="1" x14ac:dyDescent="0.2">
      <c r="A7" s="6" t="s">
        <v>121</v>
      </c>
      <c r="B7" s="2" t="s">
        <v>113</v>
      </c>
      <c r="C7" s="6" t="s">
        <v>241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4.1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78625662.870000005</v>
      </c>
      <c r="K17" s="13"/>
      <c r="L17" s="7">
        <v>38296500.579999998</v>
      </c>
      <c r="N17" s="7">
        <f t="shared" ref="N17:N24" si="0">P17-L17</f>
        <v>87771432.049999997</v>
      </c>
      <c r="P17" s="7">
        <v>126067932.63</v>
      </c>
      <c r="R17" s="7">
        <v>118696811.18000001</v>
      </c>
    </row>
    <row r="18" spans="1:18" s="7" customFormat="1" ht="14.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>
        <v>54600546.030000001</v>
      </c>
      <c r="K18" s="39"/>
      <c r="L18" s="7">
        <v>28716531.82</v>
      </c>
      <c r="N18" s="7">
        <f t="shared" si="0"/>
        <v>68435825.180000007</v>
      </c>
      <c r="P18" s="7">
        <v>97152357</v>
      </c>
      <c r="R18" s="7">
        <v>100900248</v>
      </c>
    </row>
    <row r="19" spans="1:18" s="7" customFormat="1" ht="14.1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9672933.4499999993</v>
      </c>
      <c r="K19" s="13"/>
      <c r="L19" s="7">
        <v>4568309.16</v>
      </c>
      <c r="N19" s="7">
        <f t="shared" si="0"/>
        <v>9463690.8399999999</v>
      </c>
      <c r="P19" s="7">
        <v>14032000</v>
      </c>
      <c r="R19" s="7">
        <v>13248000</v>
      </c>
    </row>
    <row r="20" spans="1:18" s="7" customFormat="1" ht="14.1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189500</v>
      </c>
      <c r="K20" s="13"/>
      <c r="L20" s="7">
        <v>96000</v>
      </c>
      <c r="N20" s="7">
        <f t="shared" si="0"/>
        <v>276000</v>
      </c>
      <c r="P20" s="7">
        <v>372000</v>
      </c>
      <c r="R20" s="7">
        <v>372000</v>
      </c>
    </row>
    <row r="21" spans="1:18" s="7" customFormat="1" ht="14.1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>
        <v>87500</v>
      </c>
      <c r="K21" s="13"/>
      <c r="L21" s="7">
        <v>45000</v>
      </c>
      <c r="N21" s="7">
        <f t="shared" si="0"/>
        <v>250500</v>
      </c>
      <c r="P21" s="7">
        <v>295500</v>
      </c>
      <c r="R21" s="7">
        <v>372000</v>
      </c>
    </row>
    <row r="22" spans="1:18" s="7" customFormat="1" ht="14.1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1425000</v>
      </c>
      <c r="K22" s="13"/>
      <c r="L22" s="7">
        <v>1725000</v>
      </c>
      <c r="N22" s="7">
        <f t="shared" si="0"/>
        <v>571000</v>
      </c>
      <c r="P22" s="7">
        <v>2296000</v>
      </c>
      <c r="R22" s="7">
        <v>2130000</v>
      </c>
    </row>
    <row r="23" spans="1:18" s="7" customFormat="1" ht="14.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>
        <v>4484418.58</v>
      </c>
      <c r="K23" s="13"/>
      <c r="L23" s="7">
        <v>763900</v>
      </c>
      <c r="N23" s="7">
        <f t="shared" si="0"/>
        <v>9757100</v>
      </c>
      <c r="P23" s="7">
        <v>10521000</v>
      </c>
      <c r="R23" s="7">
        <v>9936000</v>
      </c>
    </row>
    <row r="24" spans="1:18" s="7" customFormat="1" ht="14.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6" t="s">
        <v>60</v>
      </c>
      <c r="J24" s="13">
        <v>485246.06</v>
      </c>
      <c r="K24" s="13"/>
      <c r="L24" s="7">
        <v>115861.45</v>
      </c>
      <c r="N24" s="7">
        <f t="shared" si="0"/>
        <v>936238.55</v>
      </c>
      <c r="P24" s="7">
        <v>1052100</v>
      </c>
      <c r="R24" s="7">
        <v>993600</v>
      </c>
    </row>
    <row r="25" spans="1:18" s="7" customFormat="1" ht="14.1" customHeight="1" x14ac:dyDescent="0.2">
      <c r="A25" s="66" t="s">
        <v>22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6" t="s">
        <v>146</v>
      </c>
      <c r="J25" s="13">
        <v>5044751.75</v>
      </c>
      <c r="K25" s="13"/>
      <c r="L25" s="7">
        <v>1806641.25</v>
      </c>
      <c r="N25" s="7">
        <f t="shared" ref="N25:N34" si="1">P25-L25</f>
        <v>5193358.75</v>
      </c>
      <c r="P25" s="7">
        <v>7000000</v>
      </c>
      <c r="R25" s="7">
        <v>38689658.759999998</v>
      </c>
    </row>
    <row r="26" spans="1:18" s="7" customFormat="1" ht="14.1" customHeight="1" x14ac:dyDescent="0.2">
      <c r="A26" s="66" t="s">
        <v>23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24</v>
      </c>
      <c r="J26" s="7">
        <v>513361.1</v>
      </c>
      <c r="L26" s="7">
        <v>130517.14</v>
      </c>
      <c r="N26" s="7">
        <f t="shared" si="1"/>
        <v>369482.86</v>
      </c>
      <c r="P26" s="7">
        <v>500000</v>
      </c>
      <c r="R26" s="7">
        <v>500000</v>
      </c>
    </row>
    <row r="27" spans="1:18" s="7" customFormat="1" ht="14.1" customHeight="1" x14ac:dyDescent="0.2">
      <c r="A27" s="66" t="s">
        <v>27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28</v>
      </c>
      <c r="J27" s="7">
        <v>12865195.199999999</v>
      </c>
      <c r="L27" s="7">
        <v>18639</v>
      </c>
      <c r="N27" s="7">
        <f>P27-L27</f>
        <v>18949871</v>
      </c>
      <c r="P27" s="7">
        <v>18968510</v>
      </c>
      <c r="R27" s="7">
        <v>18311142</v>
      </c>
    </row>
    <row r="28" spans="1:18" s="7" customFormat="1" ht="14.1" customHeight="1" x14ac:dyDescent="0.2">
      <c r="A28" s="66" t="s">
        <v>25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26</v>
      </c>
      <c r="J28" s="7">
        <v>2210750</v>
      </c>
      <c r="L28" s="7">
        <v>4750</v>
      </c>
      <c r="N28" s="7">
        <f t="shared" si="1"/>
        <v>2925250</v>
      </c>
      <c r="P28" s="7">
        <v>2930000</v>
      </c>
      <c r="R28" s="7">
        <v>2760000</v>
      </c>
    </row>
    <row r="29" spans="1:18" s="7" customFormat="1" ht="14.1" customHeight="1" x14ac:dyDescent="0.2">
      <c r="A29" s="66" t="s">
        <v>140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49</v>
      </c>
      <c r="J29" s="13">
        <v>9550928</v>
      </c>
      <c r="K29" s="13"/>
      <c r="L29" s="7">
        <v>12699050</v>
      </c>
      <c r="N29" s="7">
        <f>P29-L29</f>
        <v>6269460</v>
      </c>
      <c r="P29" s="7">
        <v>18968510</v>
      </c>
      <c r="R29" s="7">
        <v>18311142</v>
      </c>
    </row>
    <row r="30" spans="1:18" s="7" customFormat="1" ht="14.1" customHeight="1" x14ac:dyDescent="0.2">
      <c r="A30" s="66" t="s">
        <v>306</v>
      </c>
      <c r="B30" s="40"/>
      <c r="C30" s="40"/>
      <c r="D30" s="14"/>
      <c r="E30" s="14">
        <v>5</v>
      </c>
      <c r="F30" s="15" t="s">
        <v>7</v>
      </c>
      <c r="G30" s="14" t="s">
        <v>29</v>
      </c>
      <c r="H30" s="14" t="s">
        <v>8</v>
      </c>
      <c r="J30" s="7">
        <v>15997795.58</v>
      </c>
      <c r="L30" s="7">
        <v>7659793.9500000002</v>
      </c>
      <c r="N30" s="7">
        <f t="shared" si="1"/>
        <v>19214944.93</v>
      </c>
      <c r="P30" s="7">
        <v>26874738.879999999</v>
      </c>
      <c r="R30" s="7">
        <v>26368044.48</v>
      </c>
    </row>
    <row r="31" spans="1:18" s="7" customFormat="1" ht="14.1" customHeight="1" x14ac:dyDescent="0.2">
      <c r="A31" s="66" t="s">
        <v>30</v>
      </c>
      <c r="B31" s="40"/>
      <c r="C31" s="40"/>
      <c r="D31" s="14"/>
      <c r="E31" s="14">
        <v>5</v>
      </c>
      <c r="F31" s="15" t="s">
        <v>7</v>
      </c>
      <c r="G31" s="14" t="s">
        <v>29</v>
      </c>
      <c r="H31" s="14" t="s">
        <v>10</v>
      </c>
      <c r="J31" s="7">
        <v>490900</v>
      </c>
      <c r="L31" s="7">
        <v>216100</v>
      </c>
      <c r="N31" s="7">
        <f t="shared" si="1"/>
        <v>485500</v>
      </c>
      <c r="P31" s="7">
        <v>701600</v>
      </c>
      <c r="R31" s="7">
        <v>662400</v>
      </c>
    </row>
    <row r="32" spans="1:18" s="7" customFormat="1" ht="14.1" customHeight="1" x14ac:dyDescent="0.2">
      <c r="A32" s="66" t="s">
        <v>31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15</v>
      </c>
      <c r="J32" s="7">
        <v>1411450</v>
      </c>
      <c r="L32" s="7">
        <v>757093.38</v>
      </c>
      <c r="N32" s="7">
        <f t="shared" si="1"/>
        <v>1832940.0500000003</v>
      </c>
      <c r="P32" s="7">
        <v>2590033.4300000002</v>
      </c>
      <c r="R32" s="7">
        <v>2456528.33</v>
      </c>
    </row>
    <row r="33" spans="1:21" s="7" customFormat="1" ht="14.1" customHeight="1" x14ac:dyDescent="0.2">
      <c r="A33" s="66" t="s">
        <v>32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17</v>
      </c>
      <c r="J33" s="7">
        <v>485456.59</v>
      </c>
      <c r="L33" s="7">
        <v>216083.51</v>
      </c>
      <c r="N33" s="7">
        <f t="shared" si="1"/>
        <v>485302.80999999994</v>
      </c>
      <c r="P33" s="7">
        <v>701386.32</v>
      </c>
      <c r="R33" s="7">
        <v>662400</v>
      </c>
    </row>
    <row r="34" spans="1:21" s="7" customFormat="1" ht="14.1" customHeight="1" x14ac:dyDescent="0.2">
      <c r="A34" s="66" t="s">
        <v>148</v>
      </c>
      <c r="B34" s="40"/>
      <c r="C34" s="40"/>
      <c r="D34" s="14"/>
      <c r="E34" s="14">
        <v>5</v>
      </c>
      <c r="F34" s="15" t="s">
        <v>7</v>
      </c>
      <c r="G34" s="14" t="s">
        <v>34</v>
      </c>
      <c r="H34" s="14" t="s">
        <v>10</v>
      </c>
      <c r="N34" s="7">
        <f t="shared" si="1"/>
        <v>802092.14</v>
      </c>
      <c r="P34" s="7">
        <v>802092.14</v>
      </c>
    </row>
    <row r="35" spans="1:21" s="7" customFormat="1" ht="14.1" customHeight="1" x14ac:dyDescent="0.2">
      <c r="A35" s="66" t="s">
        <v>33</v>
      </c>
      <c r="B35" s="40"/>
      <c r="C35" s="40"/>
      <c r="D35" s="14"/>
      <c r="E35" s="14">
        <v>5</v>
      </c>
      <c r="F35" s="15" t="s">
        <v>7</v>
      </c>
      <c r="G35" s="14" t="s">
        <v>34</v>
      </c>
      <c r="H35" s="14" t="s">
        <v>15</v>
      </c>
      <c r="J35" s="7">
        <v>3453287.16</v>
      </c>
      <c r="L35" s="7">
        <v>704344.7</v>
      </c>
      <c r="N35" s="7">
        <f>P35-L35</f>
        <v>3274328.2800000003</v>
      </c>
      <c r="P35" s="7">
        <v>3978672.98</v>
      </c>
      <c r="R35" s="7">
        <v>661436.16000000003</v>
      </c>
    </row>
    <row r="36" spans="1:21" s="7" customFormat="1" ht="14.1" customHeight="1" x14ac:dyDescent="0.2">
      <c r="A36" s="66" t="s">
        <v>35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49</v>
      </c>
      <c r="J36" s="7">
        <v>5312734.66</v>
      </c>
      <c r="N36" s="7">
        <f>P36-L36</f>
        <v>2977779</v>
      </c>
      <c r="P36" s="7">
        <v>2977779</v>
      </c>
      <c r="R36" s="7">
        <v>2750000</v>
      </c>
    </row>
    <row r="37" spans="1:21" s="7" customFormat="1" ht="12.75" hidden="1" customHeight="1" x14ac:dyDescent="0.2">
      <c r="A37" s="66" t="s">
        <v>149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64</v>
      </c>
    </row>
    <row r="38" spans="1:21" s="7" customFormat="1" ht="18.95" customHeight="1" x14ac:dyDescent="0.2">
      <c r="A38" s="63" t="s">
        <v>36</v>
      </c>
      <c r="B38" s="26"/>
      <c r="C38" s="26"/>
      <c r="J38" s="22">
        <f>SUM(J17:J37)</f>
        <v>206907417.03</v>
      </c>
      <c r="K38" s="18"/>
      <c r="L38" s="22">
        <f>SUM(L17:L37)</f>
        <v>98540115.940000013</v>
      </c>
      <c r="N38" s="22">
        <f>SUM(N17:N37)</f>
        <v>240242096.44000006</v>
      </c>
      <c r="P38" s="22">
        <f>SUM(P17:P37)</f>
        <v>338782212.38</v>
      </c>
      <c r="R38" s="91">
        <f>SUM(R17:R37)</f>
        <v>358781410.91000003</v>
      </c>
      <c r="U38" s="7" t="s">
        <v>319</v>
      </c>
    </row>
    <row r="39" spans="1:21" s="7" customFormat="1" ht="6" customHeight="1" x14ac:dyDescent="0.2">
      <c r="A39" s="17"/>
      <c r="B39" s="17"/>
      <c r="C39" s="17"/>
      <c r="J39" s="18"/>
      <c r="K39" s="18"/>
    </row>
    <row r="40" spans="1:21" s="7" customFormat="1" ht="15.95" customHeight="1" x14ac:dyDescent="0.2">
      <c r="A40" s="68" t="s">
        <v>188</v>
      </c>
      <c r="B40" s="12"/>
      <c r="C40" s="12"/>
    </row>
    <row r="41" spans="1:21" s="7" customFormat="1" ht="6" customHeight="1" x14ac:dyDescent="0.2">
      <c r="A41" s="68"/>
      <c r="B41" s="12"/>
      <c r="C41" s="12"/>
    </row>
    <row r="42" spans="1:21" s="7" customFormat="1" ht="14.1" customHeight="1" x14ac:dyDescent="0.2">
      <c r="A42" s="66" t="s">
        <v>37</v>
      </c>
      <c r="B42" s="40"/>
      <c r="C42" s="40"/>
      <c r="D42" s="14"/>
      <c r="E42" s="14">
        <v>5</v>
      </c>
      <c r="F42" s="15" t="s">
        <v>12</v>
      </c>
      <c r="G42" s="14" t="s">
        <v>7</v>
      </c>
      <c r="H42" s="14" t="s">
        <v>8</v>
      </c>
      <c r="J42" s="7">
        <v>179825</v>
      </c>
      <c r="L42" s="7">
        <v>16480</v>
      </c>
      <c r="N42" s="7">
        <f t="shared" ref="N42:N74" si="2">P42-L42</f>
        <v>311120</v>
      </c>
      <c r="P42" s="7">
        <v>327600</v>
      </c>
      <c r="R42" s="7">
        <v>184800</v>
      </c>
    </row>
    <row r="43" spans="1:21" s="7" customFormat="1" ht="12.75" hidden="1" customHeight="1" x14ac:dyDescent="0.2">
      <c r="A43" s="66" t="s">
        <v>38</v>
      </c>
      <c r="B43" s="40"/>
      <c r="C43" s="40"/>
      <c r="E43" s="14">
        <v>5</v>
      </c>
      <c r="F43" s="15" t="s">
        <v>12</v>
      </c>
      <c r="G43" s="14" t="s">
        <v>7</v>
      </c>
      <c r="H43" s="14" t="s">
        <v>10</v>
      </c>
      <c r="N43" s="7">
        <f t="shared" si="2"/>
        <v>0</v>
      </c>
    </row>
    <row r="44" spans="1:21" s="7" customFormat="1" ht="14.1" customHeight="1" x14ac:dyDescent="0.2">
      <c r="A44" s="66" t="s">
        <v>39</v>
      </c>
      <c r="B44" s="40"/>
      <c r="C44" s="40"/>
      <c r="E44" s="14">
        <v>5</v>
      </c>
      <c r="F44" s="15" t="s">
        <v>12</v>
      </c>
      <c r="G44" s="14" t="s">
        <v>12</v>
      </c>
      <c r="H44" s="14" t="s">
        <v>8</v>
      </c>
      <c r="J44" s="7">
        <v>87016</v>
      </c>
      <c r="L44" s="7">
        <v>15266</v>
      </c>
      <c r="N44" s="7">
        <f t="shared" si="2"/>
        <v>176734</v>
      </c>
      <c r="P44" s="7">
        <v>192000</v>
      </c>
      <c r="R44" s="7">
        <v>162000</v>
      </c>
    </row>
    <row r="45" spans="1:21" s="7" customFormat="1" ht="12.75" hidden="1" customHeight="1" x14ac:dyDescent="0.2">
      <c r="A45" s="66" t="s">
        <v>142</v>
      </c>
      <c r="B45" s="40"/>
      <c r="C45" s="40"/>
      <c r="D45" s="14"/>
      <c r="E45" s="14">
        <v>5</v>
      </c>
      <c r="F45" s="15" t="s">
        <v>12</v>
      </c>
      <c r="G45" s="14" t="s">
        <v>12</v>
      </c>
      <c r="H45" s="14" t="s">
        <v>10</v>
      </c>
      <c r="N45" s="7">
        <f t="shared" si="2"/>
        <v>0</v>
      </c>
    </row>
    <row r="46" spans="1:21" s="7" customFormat="1" ht="14.1" customHeight="1" x14ac:dyDescent="0.2">
      <c r="A46" s="66" t="s">
        <v>40</v>
      </c>
      <c r="B46" s="40"/>
      <c r="C46" s="40"/>
      <c r="D46" s="14"/>
      <c r="E46" s="14">
        <v>5</v>
      </c>
      <c r="F46" s="15" t="s">
        <v>12</v>
      </c>
      <c r="G46" s="14" t="s">
        <v>29</v>
      </c>
      <c r="H46" s="14" t="s">
        <v>8</v>
      </c>
      <c r="J46" s="7">
        <v>18077.75</v>
      </c>
      <c r="L46" s="7">
        <v>16524.7</v>
      </c>
      <c r="N46" s="7">
        <f t="shared" si="2"/>
        <v>483475.3</v>
      </c>
      <c r="P46" s="7">
        <v>500000</v>
      </c>
      <c r="R46" s="7">
        <f>250000</f>
        <v>250000</v>
      </c>
    </row>
    <row r="47" spans="1:21" s="7" customFormat="1" ht="12.75" hidden="1" customHeight="1" x14ac:dyDescent="0.2">
      <c r="A47" s="66" t="s">
        <v>41</v>
      </c>
      <c r="B47" s="40"/>
      <c r="C47" s="40"/>
      <c r="D47" s="14"/>
      <c r="E47" s="14">
        <v>5</v>
      </c>
      <c r="F47" s="15" t="s">
        <v>12</v>
      </c>
      <c r="G47" s="14" t="s">
        <v>29</v>
      </c>
      <c r="H47" s="14" t="s">
        <v>10</v>
      </c>
      <c r="N47" s="7">
        <f t="shared" si="2"/>
        <v>0</v>
      </c>
    </row>
    <row r="48" spans="1:21" s="7" customFormat="1" ht="12.75" hidden="1" customHeight="1" x14ac:dyDescent="0.2">
      <c r="A48" s="66" t="s">
        <v>42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17</v>
      </c>
      <c r="N48" s="7">
        <f t="shared" si="2"/>
        <v>0</v>
      </c>
    </row>
    <row r="49" spans="1:21" s="7" customFormat="1" ht="14.1" customHeight="1" x14ac:dyDescent="0.2">
      <c r="A49" s="66" t="s">
        <v>43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64</v>
      </c>
      <c r="J49" s="7">
        <v>7593013.2000000002</v>
      </c>
      <c r="L49" s="7">
        <v>3339346.5</v>
      </c>
      <c r="N49" s="7">
        <f t="shared" si="2"/>
        <v>6331403.5</v>
      </c>
      <c r="P49" s="7">
        <v>9670750</v>
      </c>
      <c r="R49" s="7">
        <f>10982125</f>
        <v>10982125</v>
      </c>
    </row>
    <row r="50" spans="1:21" s="7" customFormat="1" ht="12.75" hidden="1" customHeight="1" x14ac:dyDescent="0.2">
      <c r="A50" s="66" t="s">
        <v>88</v>
      </c>
      <c r="B50" s="40"/>
      <c r="C50" s="40"/>
      <c r="E50" s="14">
        <v>5</v>
      </c>
      <c r="F50" s="15" t="s">
        <v>12</v>
      </c>
      <c r="G50" s="14" t="s">
        <v>29</v>
      </c>
      <c r="H50" s="14" t="s">
        <v>60</v>
      </c>
      <c r="N50" s="7">
        <f t="shared" si="2"/>
        <v>0</v>
      </c>
    </row>
    <row r="51" spans="1:21" s="7" customFormat="1" ht="14.1" customHeight="1" x14ac:dyDescent="0.2">
      <c r="A51" s="66" t="s">
        <v>150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19</v>
      </c>
      <c r="J51" s="19">
        <v>47280358.609999999</v>
      </c>
      <c r="K51" s="19"/>
      <c r="L51" s="7">
        <v>583781.79</v>
      </c>
      <c r="N51" s="7">
        <f t="shared" si="2"/>
        <v>150711046.88</v>
      </c>
      <c r="P51" s="7">
        <v>151294828.66999999</v>
      </c>
      <c r="R51" s="7">
        <v>146082522.94999999</v>
      </c>
      <c r="T51" s="7">
        <f>P51*0.2</f>
        <v>30258965.733999997</v>
      </c>
      <c r="U51" s="7">
        <f>P51+T51</f>
        <v>181553794.40399998</v>
      </c>
    </row>
    <row r="52" spans="1:21" s="7" customFormat="1" ht="14.1" customHeight="1" x14ac:dyDescent="0.2">
      <c r="A52" s="66" t="s">
        <v>151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82</v>
      </c>
      <c r="J52" s="19">
        <v>50587921.640000001</v>
      </c>
      <c r="K52" s="19"/>
      <c r="L52" s="7">
        <v>2826196.7</v>
      </c>
      <c r="N52" s="7">
        <f t="shared" si="2"/>
        <v>144984936.20000002</v>
      </c>
      <c r="P52" s="7">
        <v>147811132.90000001</v>
      </c>
      <c r="R52" s="7">
        <v>170350351.63</v>
      </c>
      <c r="T52" s="7">
        <f>P52*0.2</f>
        <v>29562226.580000002</v>
      </c>
      <c r="U52" s="7">
        <f>P52+T52</f>
        <v>177373359.48000002</v>
      </c>
    </row>
    <row r="53" spans="1:21" s="7" customFormat="1" ht="14.1" customHeight="1" x14ac:dyDescent="0.2">
      <c r="A53" s="66" t="s">
        <v>44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45</v>
      </c>
      <c r="J53" s="19">
        <v>886029.48</v>
      </c>
      <c r="K53" s="19"/>
      <c r="L53" s="7">
        <v>147119.1</v>
      </c>
      <c r="N53" s="7">
        <f t="shared" si="2"/>
        <v>1430880.9</v>
      </c>
      <c r="P53" s="7">
        <v>1578000</v>
      </c>
      <c r="R53" s="7">
        <v>1344000</v>
      </c>
    </row>
    <row r="54" spans="1:21" s="7" customFormat="1" ht="12.75" hidden="1" customHeight="1" x14ac:dyDescent="0.2">
      <c r="A54" s="66" t="s">
        <v>152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102</v>
      </c>
      <c r="N54" s="7">
        <f t="shared" si="2"/>
        <v>0</v>
      </c>
    </row>
    <row r="55" spans="1:21" s="7" customFormat="1" ht="12.75" hidden="1" customHeight="1" x14ac:dyDescent="0.2">
      <c r="A55" s="66" t="s">
        <v>153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146</v>
      </c>
      <c r="N55" s="7">
        <f t="shared" si="2"/>
        <v>0</v>
      </c>
    </row>
    <row r="56" spans="1:21" s="7" customFormat="1" ht="12.75" hidden="1" customHeight="1" x14ac:dyDescent="0.2">
      <c r="A56" s="66" t="s">
        <v>46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47</v>
      </c>
      <c r="N56" s="7">
        <f t="shared" si="2"/>
        <v>0</v>
      </c>
    </row>
    <row r="57" spans="1:21" s="7" customFormat="1" ht="12.75" hidden="1" customHeight="1" x14ac:dyDescent="0.2">
      <c r="A57" s="66" t="s">
        <v>154</v>
      </c>
      <c r="B57" s="40"/>
      <c r="C57" s="40"/>
      <c r="E57" s="14">
        <v>5</v>
      </c>
      <c r="F57" s="15" t="s">
        <v>12</v>
      </c>
      <c r="G57" s="14" t="s">
        <v>29</v>
      </c>
      <c r="H57" s="14" t="s">
        <v>15</v>
      </c>
      <c r="N57" s="7">
        <f t="shared" si="2"/>
        <v>0</v>
      </c>
    </row>
    <row r="58" spans="1:21" s="7" customFormat="1" ht="12.75" hidden="1" customHeight="1" x14ac:dyDescent="0.2">
      <c r="A58" s="66" t="s">
        <v>51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24</v>
      </c>
      <c r="N58" s="7">
        <f t="shared" si="2"/>
        <v>0</v>
      </c>
    </row>
    <row r="59" spans="1:21" s="7" customFormat="1" ht="14.1" customHeight="1" x14ac:dyDescent="0.2">
      <c r="A59" s="66" t="s">
        <v>48</v>
      </c>
      <c r="B59" s="40"/>
      <c r="C59" s="40"/>
      <c r="E59" s="14">
        <v>5</v>
      </c>
      <c r="F59" s="15" t="s">
        <v>12</v>
      </c>
      <c r="G59" s="14" t="s">
        <v>29</v>
      </c>
      <c r="H59" s="16" t="s">
        <v>49</v>
      </c>
      <c r="J59" s="7">
        <v>654172.77</v>
      </c>
      <c r="L59" s="7">
        <v>154058.70000000001</v>
      </c>
      <c r="N59" s="7">
        <f t="shared" si="2"/>
        <v>1511341.3</v>
      </c>
      <c r="P59" s="7">
        <v>1665400</v>
      </c>
      <c r="R59" s="7">
        <f>1911800</f>
        <v>1911800</v>
      </c>
    </row>
    <row r="60" spans="1:21" s="7" customFormat="1" ht="14.1" customHeight="1" x14ac:dyDescent="0.2">
      <c r="A60" s="66" t="s">
        <v>50</v>
      </c>
      <c r="B60" s="40"/>
      <c r="C60" s="40"/>
      <c r="D60" s="14"/>
      <c r="E60" s="14">
        <v>5</v>
      </c>
      <c r="F60" s="15" t="s">
        <v>12</v>
      </c>
      <c r="G60" s="14" t="s">
        <v>34</v>
      </c>
      <c r="H60" s="14" t="s">
        <v>8</v>
      </c>
      <c r="J60" s="7">
        <v>5426623.7199999997</v>
      </c>
      <c r="L60" s="7">
        <v>2260466.2000000002</v>
      </c>
      <c r="N60" s="7">
        <f t="shared" si="2"/>
        <v>3909533.8</v>
      </c>
      <c r="P60" s="7">
        <v>6170000</v>
      </c>
      <c r="R60" s="7">
        <v>13058000</v>
      </c>
    </row>
    <row r="61" spans="1:21" s="7" customFormat="1" ht="14.1" customHeight="1" x14ac:dyDescent="0.2">
      <c r="A61" s="66" t="s">
        <v>52</v>
      </c>
      <c r="B61" s="40"/>
      <c r="C61" s="40"/>
      <c r="D61" s="14"/>
      <c r="E61" s="14">
        <v>5</v>
      </c>
      <c r="F61" s="15" t="s">
        <v>12</v>
      </c>
      <c r="G61" s="14" t="s">
        <v>34</v>
      </c>
      <c r="H61" s="14" t="s">
        <v>10</v>
      </c>
      <c r="J61" s="7">
        <v>12039075.949999999</v>
      </c>
      <c r="L61" s="7">
        <v>4699136.75</v>
      </c>
      <c r="N61" s="7">
        <f t="shared" si="2"/>
        <v>10370863.25</v>
      </c>
      <c r="P61" s="7">
        <v>15070000</v>
      </c>
      <c r="R61" s="7">
        <v>22480000</v>
      </c>
    </row>
    <row r="62" spans="1:21" s="7" customFormat="1" ht="12.75" hidden="1" customHeight="1" x14ac:dyDescent="0.2">
      <c r="A62" s="66" t="s">
        <v>53</v>
      </c>
      <c r="B62" s="40"/>
      <c r="C62" s="40"/>
      <c r="E62" s="14">
        <v>5</v>
      </c>
      <c r="F62" s="15" t="s">
        <v>12</v>
      </c>
      <c r="G62" s="14" t="s">
        <v>54</v>
      </c>
      <c r="H62" s="14" t="s">
        <v>8</v>
      </c>
      <c r="N62" s="7">
        <f t="shared" si="2"/>
        <v>0</v>
      </c>
    </row>
    <row r="63" spans="1:21" s="7" customFormat="1" ht="14.1" customHeight="1" x14ac:dyDescent="0.2">
      <c r="A63" s="66" t="s">
        <v>55</v>
      </c>
      <c r="B63" s="40"/>
      <c r="C63" s="40"/>
      <c r="E63" s="14">
        <v>5</v>
      </c>
      <c r="F63" s="15" t="s">
        <v>12</v>
      </c>
      <c r="G63" s="14" t="s">
        <v>54</v>
      </c>
      <c r="H63" s="14" t="s">
        <v>10</v>
      </c>
      <c r="J63" s="7">
        <v>349624.65</v>
      </c>
      <c r="L63" s="7">
        <v>162977.96</v>
      </c>
      <c r="N63" s="7">
        <f t="shared" si="2"/>
        <v>427422.04000000004</v>
      </c>
      <c r="P63" s="7">
        <v>590400</v>
      </c>
      <c r="R63" s="7">
        <v>576000</v>
      </c>
    </row>
    <row r="64" spans="1:21" s="7" customFormat="1" ht="14.1" customHeight="1" x14ac:dyDescent="0.2">
      <c r="A64" s="66" t="s">
        <v>56</v>
      </c>
      <c r="B64" s="40"/>
      <c r="C64" s="40"/>
      <c r="E64" s="14">
        <v>5</v>
      </c>
      <c r="F64" s="15" t="s">
        <v>12</v>
      </c>
      <c r="G64" s="14" t="s">
        <v>54</v>
      </c>
      <c r="H64" s="14" t="s">
        <v>15</v>
      </c>
      <c r="J64" s="7">
        <v>281300.77</v>
      </c>
      <c r="L64" s="7">
        <v>115070.96</v>
      </c>
      <c r="N64" s="7">
        <f t="shared" si="2"/>
        <v>887529.04</v>
      </c>
      <c r="P64" s="7">
        <v>1002600</v>
      </c>
      <c r="R64" s="7">
        <f>1008600</f>
        <v>1008600</v>
      </c>
    </row>
    <row r="65" spans="1:18" s="7" customFormat="1" ht="12.75" hidden="1" customHeight="1" x14ac:dyDescent="0.2">
      <c r="A65" s="66" t="s">
        <v>57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17</v>
      </c>
      <c r="N65" s="7">
        <f t="shared" si="2"/>
        <v>0</v>
      </c>
    </row>
    <row r="66" spans="1:18" s="7" customFormat="1" ht="14.1" customHeight="1" x14ac:dyDescent="0.2">
      <c r="A66" s="66" t="s">
        <v>320</v>
      </c>
      <c r="B66" s="40"/>
      <c r="C66" s="40"/>
      <c r="E66" s="14">
        <v>5</v>
      </c>
      <c r="F66" s="14" t="s">
        <v>12</v>
      </c>
      <c r="G66" s="16" t="s">
        <v>293</v>
      </c>
      <c r="H66" s="16" t="s">
        <v>10</v>
      </c>
      <c r="J66" s="7">
        <v>65700</v>
      </c>
      <c r="R66" s="7">
        <f>200000</f>
        <v>200000</v>
      </c>
    </row>
    <row r="67" spans="1:18" s="7" customFormat="1" ht="14.1" hidden="1" customHeight="1" x14ac:dyDescent="0.2">
      <c r="A67" s="66" t="s">
        <v>58</v>
      </c>
      <c r="B67" s="40"/>
      <c r="C67" s="40"/>
      <c r="E67" s="14">
        <v>5</v>
      </c>
      <c r="F67" s="14" t="s">
        <v>12</v>
      </c>
      <c r="G67" s="14" t="s">
        <v>59</v>
      </c>
      <c r="H67" s="14" t="s">
        <v>60</v>
      </c>
    </row>
    <row r="68" spans="1:18" s="7" customFormat="1" ht="12.75" hidden="1" customHeight="1" x14ac:dyDescent="0.2">
      <c r="A68" s="66" t="s">
        <v>66</v>
      </c>
      <c r="B68" s="40"/>
      <c r="C68" s="40"/>
      <c r="E68" s="14">
        <v>5</v>
      </c>
      <c r="F68" s="15" t="s">
        <v>12</v>
      </c>
      <c r="G68" s="14" t="s">
        <v>67</v>
      </c>
      <c r="H68" s="14" t="s">
        <v>8</v>
      </c>
      <c r="N68" s="7">
        <f t="shared" si="2"/>
        <v>0</v>
      </c>
    </row>
    <row r="69" spans="1:18" s="7" customFormat="1" ht="12.75" hidden="1" customHeight="1" x14ac:dyDescent="0.2">
      <c r="A69" s="66" t="s">
        <v>61</v>
      </c>
      <c r="B69" s="40"/>
      <c r="C69" s="40"/>
      <c r="E69" s="14">
        <v>5</v>
      </c>
      <c r="F69" s="15" t="s">
        <v>12</v>
      </c>
      <c r="G69" s="14" t="s">
        <v>59</v>
      </c>
      <c r="H69" s="14" t="s">
        <v>8</v>
      </c>
      <c r="N69" s="7">
        <f t="shared" si="2"/>
        <v>0</v>
      </c>
    </row>
    <row r="70" spans="1:18" s="7" customFormat="1" ht="12.75" hidden="1" customHeight="1" x14ac:dyDescent="0.2">
      <c r="A70" s="66" t="s">
        <v>62</v>
      </c>
      <c r="B70" s="40"/>
      <c r="C70" s="40"/>
      <c r="E70" s="14">
        <v>5</v>
      </c>
      <c r="F70" s="15" t="s">
        <v>12</v>
      </c>
      <c r="G70" s="14" t="s">
        <v>59</v>
      </c>
      <c r="H70" s="14" t="s">
        <v>10</v>
      </c>
      <c r="N70" s="7">
        <f t="shared" si="2"/>
        <v>0</v>
      </c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2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2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65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19</v>
      </c>
      <c r="N75" s="7">
        <f t="shared" ref="N75:N110" si="3">P75-L75</f>
        <v>0</v>
      </c>
    </row>
    <row r="76" spans="1:18" s="7" customFormat="1" ht="12.75" hidden="1" customHeight="1" x14ac:dyDescent="0.2">
      <c r="A76" s="66" t="s">
        <v>157</v>
      </c>
      <c r="B76" s="40"/>
      <c r="C76" s="40"/>
      <c r="E76" s="14">
        <v>5</v>
      </c>
      <c r="F76" s="15" t="s">
        <v>12</v>
      </c>
      <c r="G76" s="14" t="s">
        <v>93</v>
      </c>
      <c r="H76" s="14" t="s">
        <v>8</v>
      </c>
      <c r="N76" s="7">
        <f t="shared" si="3"/>
        <v>0</v>
      </c>
    </row>
    <row r="77" spans="1:18" s="7" customFormat="1" ht="12.75" hidden="1" customHeight="1" x14ac:dyDescent="0.2">
      <c r="A77" s="66" t="s">
        <v>66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8</v>
      </c>
      <c r="N77" s="7">
        <f t="shared" si="3"/>
        <v>0</v>
      </c>
    </row>
    <row r="78" spans="1:18" s="7" customFormat="1" ht="12.75" hidden="1" customHeight="1" x14ac:dyDescent="0.2">
      <c r="A78" s="66" t="s">
        <v>68</v>
      </c>
      <c r="B78" s="40"/>
      <c r="C78" s="40"/>
      <c r="E78" s="14">
        <v>5</v>
      </c>
      <c r="F78" s="15" t="s">
        <v>12</v>
      </c>
      <c r="G78" s="14" t="s">
        <v>67</v>
      </c>
      <c r="H78" s="14" t="s">
        <v>10</v>
      </c>
      <c r="N78" s="7">
        <f t="shared" si="3"/>
        <v>0</v>
      </c>
    </row>
    <row r="79" spans="1:18" s="7" customFormat="1" ht="12.75" hidden="1" customHeight="1" x14ac:dyDescent="0.2">
      <c r="A79" s="66" t="s">
        <v>158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8</v>
      </c>
      <c r="N79" s="7">
        <f t="shared" si="3"/>
        <v>0</v>
      </c>
    </row>
    <row r="80" spans="1:18" s="7" customFormat="1" ht="12.75" hidden="1" customHeight="1" x14ac:dyDescent="0.2">
      <c r="A80" s="66" t="s">
        <v>159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10</v>
      </c>
      <c r="N80" s="7">
        <f t="shared" si="3"/>
        <v>0</v>
      </c>
    </row>
    <row r="81" spans="1:18" s="7" customFormat="1" ht="14.1" customHeight="1" x14ac:dyDescent="0.2">
      <c r="A81" s="66" t="s">
        <v>69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15</v>
      </c>
      <c r="J81" s="7">
        <v>24117410.300000001</v>
      </c>
      <c r="L81" s="7">
        <v>12062131.4</v>
      </c>
      <c r="N81" s="7">
        <f t="shared" si="3"/>
        <v>35205772.600000001</v>
      </c>
      <c r="P81" s="7">
        <v>47267904</v>
      </c>
      <c r="R81" s="7">
        <f>47384604</f>
        <v>47384604</v>
      </c>
    </row>
    <row r="82" spans="1:18" s="7" customFormat="1" ht="14.1" customHeight="1" x14ac:dyDescent="0.2">
      <c r="A82" s="66" t="s">
        <v>160</v>
      </c>
      <c r="B82" s="40"/>
      <c r="C82" s="40"/>
      <c r="E82" s="14">
        <v>5</v>
      </c>
      <c r="F82" s="15" t="s">
        <v>12</v>
      </c>
      <c r="G82" s="14" t="s">
        <v>163</v>
      </c>
      <c r="H82" s="14" t="s">
        <v>8</v>
      </c>
      <c r="N82" s="7">
        <f t="shared" si="3"/>
        <v>4500000</v>
      </c>
      <c r="P82" s="7">
        <v>4500000</v>
      </c>
      <c r="R82" s="7">
        <f>4460000</f>
        <v>4460000</v>
      </c>
    </row>
    <row r="83" spans="1:18" s="7" customFormat="1" ht="12.75" hidden="1" customHeight="1" x14ac:dyDescent="0.2">
      <c r="A83" s="66" t="s">
        <v>161</v>
      </c>
      <c r="B83" s="40"/>
      <c r="C83" s="40"/>
      <c r="E83" s="14">
        <v>5</v>
      </c>
      <c r="F83" s="15" t="s">
        <v>12</v>
      </c>
      <c r="G83" s="14" t="s">
        <v>163</v>
      </c>
      <c r="H83" s="16" t="s">
        <v>49</v>
      </c>
      <c r="N83" s="7">
        <f t="shared" si="3"/>
        <v>0</v>
      </c>
    </row>
    <row r="84" spans="1:18" s="7" customFormat="1" ht="14.1" customHeight="1" x14ac:dyDescent="0.2">
      <c r="A84" s="66" t="s">
        <v>71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10</v>
      </c>
      <c r="J84" s="7">
        <v>14181398.189999999</v>
      </c>
      <c r="L84" s="7">
        <v>5009853.4800000004</v>
      </c>
      <c r="N84" s="7">
        <f t="shared" si="3"/>
        <v>11025146.52</v>
      </c>
      <c r="P84" s="7">
        <v>16035000</v>
      </c>
      <c r="R84" s="7">
        <v>18900000</v>
      </c>
    </row>
    <row r="85" spans="1:18" s="7" customFormat="1" ht="12.75" hidden="1" customHeight="1" x14ac:dyDescent="0.2">
      <c r="A85" s="66" t="s">
        <v>162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15</v>
      </c>
      <c r="N85" s="7">
        <f t="shared" si="3"/>
        <v>0</v>
      </c>
    </row>
    <row r="86" spans="1:18" s="7" customFormat="1" ht="12.75" hidden="1" customHeight="1" x14ac:dyDescent="0.2">
      <c r="A86" s="66" t="s">
        <v>72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49</v>
      </c>
      <c r="N86" s="7">
        <f t="shared" si="3"/>
        <v>0</v>
      </c>
    </row>
    <row r="87" spans="1:18" s="7" customFormat="1" ht="14.1" hidden="1" customHeight="1" x14ac:dyDescent="0.2">
      <c r="A87" s="66" t="s">
        <v>161</v>
      </c>
      <c r="B87" s="40"/>
      <c r="C87" s="40"/>
      <c r="E87" s="14">
        <v>5</v>
      </c>
      <c r="F87" s="15" t="s">
        <v>12</v>
      </c>
      <c r="G87" s="16" t="s">
        <v>163</v>
      </c>
      <c r="H87" s="14" t="s">
        <v>49</v>
      </c>
      <c r="N87" s="7">
        <f t="shared" ref="N87" si="4">P87-L87</f>
        <v>0</v>
      </c>
    </row>
    <row r="88" spans="1:18" s="7" customFormat="1" ht="12.75" hidden="1" customHeight="1" x14ac:dyDescent="0.2">
      <c r="A88" s="66" t="s">
        <v>164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10</v>
      </c>
      <c r="N88" s="7">
        <f t="shared" si="3"/>
        <v>0</v>
      </c>
    </row>
    <row r="89" spans="1:18" s="7" customFormat="1" ht="14.1" hidden="1" customHeight="1" x14ac:dyDescent="0.2">
      <c r="A89" s="66" t="s">
        <v>165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15</v>
      </c>
    </row>
    <row r="90" spans="1:18" s="7" customFormat="1" ht="14.1" customHeight="1" x14ac:dyDescent="0.2">
      <c r="A90" s="66" t="s">
        <v>166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17</v>
      </c>
      <c r="J90" s="7">
        <v>678562</v>
      </c>
      <c r="N90" s="7">
        <f t="shared" si="3"/>
        <v>1060000</v>
      </c>
      <c r="P90" s="7">
        <v>1060000</v>
      </c>
      <c r="R90" s="7">
        <f>590000</f>
        <v>590000</v>
      </c>
    </row>
    <row r="91" spans="1:18" s="7" customFormat="1" ht="12.75" hidden="1" customHeight="1" x14ac:dyDescent="0.2">
      <c r="A91" s="66" t="s">
        <v>167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8</v>
      </c>
      <c r="N91" s="7">
        <f t="shared" si="3"/>
        <v>0</v>
      </c>
    </row>
    <row r="92" spans="1:18" s="7" customFormat="1" ht="12.75" hidden="1" customHeight="1" x14ac:dyDescent="0.2">
      <c r="A92" s="66" t="s">
        <v>168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45</v>
      </c>
      <c r="N92" s="7">
        <f t="shared" si="3"/>
        <v>0</v>
      </c>
    </row>
    <row r="93" spans="1:18" s="7" customFormat="1" ht="14.1" customHeight="1" x14ac:dyDescent="0.2">
      <c r="A93" s="66" t="s">
        <v>73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64</v>
      </c>
      <c r="J93" s="7">
        <v>150623</v>
      </c>
      <c r="L93" s="7">
        <v>6800</v>
      </c>
      <c r="N93" s="7">
        <f t="shared" si="3"/>
        <v>1493200</v>
      </c>
      <c r="P93" s="7">
        <v>1500000</v>
      </c>
      <c r="R93" s="7">
        <v>1200000</v>
      </c>
    </row>
    <row r="94" spans="1:18" s="7" customFormat="1" ht="14.1" customHeight="1" x14ac:dyDescent="0.2">
      <c r="A94" s="66" t="s">
        <v>75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19</v>
      </c>
      <c r="N94" s="7">
        <f t="shared" si="3"/>
        <v>236000</v>
      </c>
      <c r="P94" s="7">
        <v>236000</v>
      </c>
      <c r="R94" s="7">
        <f>161000</f>
        <v>161000</v>
      </c>
    </row>
    <row r="95" spans="1:18" s="7" customFormat="1" ht="12.75" hidden="1" customHeight="1" x14ac:dyDescent="0.2">
      <c r="A95" s="66" t="s">
        <v>76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60</v>
      </c>
      <c r="N95" s="7">
        <f t="shared" si="3"/>
        <v>0</v>
      </c>
    </row>
    <row r="96" spans="1:18" s="7" customFormat="1" ht="14.1" customHeight="1" x14ac:dyDescent="0.2">
      <c r="A96" s="66" t="s">
        <v>77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49</v>
      </c>
      <c r="J96" s="7">
        <v>5250</v>
      </c>
      <c r="N96" s="7">
        <f t="shared" si="3"/>
        <v>475000</v>
      </c>
      <c r="P96" s="7">
        <v>475000</v>
      </c>
      <c r="R96" s="7">
        <f>210000</f>
        <v>210000</v>
      </c>
    </row>
    <row r="97" spans="1:18" s="7" customFormat="1" ht="12.75" hidden="1" customHeight="1" x14ac:dyDescent="0.2">
      <c r="A97" s="66" t="s">
        <v>165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15</v>
      </c>
      <c r="N97" s="7">
        <f t="shared" si="3"/>
        <v>0</v>
      </c>
    </row>
    <row r="98" spans="1:18" s="7" customFormat="1" ht="12.75" hidden="1" customHeight="1" x14ac:dyDescent="0.2">
      <c r="A98" s="66" t="s">
        <v>78</v>
      </c>
      <c r="B98" s="40"/>
      <c r="C98" s="40"/>
      <c r="E98" s="14">
        <v>5</v>
      </c>
      <c r="F98" s="15" t="s">
        <v>12</v>
      </c>
      <c r="G98" s="14" t="s">
        <v>79</v>
      </c>
      <c r="H98" s="14" t="s">
        <v>10</v>
      </c>
      <c r="N98" s="7">
        <f t="shared" si="3"/>
        <v>0</v>
      </c>
    </row>
    <row r="99" spans="1:18" s="7" customFormat="1" ht="12.75" hidden="1" customHeight="1" x14ac:dyDescent="0.2">
      <c r="A99" s="66" t="s">
        <v>80</v>
      </c>
      <c r="B99" s="40"/>
      <c r="C99" s="40"/>
      <c r="E99" s="14">
        <v>5</v>
      </c>
      <c r="F99" s="15" t="s">
        <v>12</v>
      </c>
      <c r="G99" s="14" t="s">
        <v>79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169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60</v>
      </c>
      <c r="N100" s="7">
        <f t="shared" si="3"/>
        <v>0</v>
      </c>
    </row>
    <row r="101" spans="1:18" s="7" customFormat="1" ht="12.75" hidden="1" customHeight="1" x14ac:dyDescent="0.2">
      <c r="A101" s="66" t="s">
        <v>170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19</v>
      </c>
      <c r="N101" s="7">
        <f t="shared" si="3"/>
        <v>0</v>
      </c>
    </row>
    <row r="102" spans="1:18" s="7" customFormat="1" ht="12.75" hidden="1" customHeight="1" x14ac:dyDescent="0.2">
      <c r="A102" s="66" t="s">
        <v>171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82</v>
      </c>
      <c r="N102" s="7">
        <f t="shared" si="3"/>
        <v>0</v>
      </c>
    </row>
    <row r="103" spans="1:18" s="7" customFormat="1" ht="12.75" hidden="1" customHeight="1" x14ac:dyDescent="0.2">
      <c r="A103" s="66" t="s">
        <v>81</v>
      </c>
      <c r="B103" s="40"/>
      <c r="C103" s="40"/>
      <c r="E103" s="14">
        <v>5</v>
      </c>
      <c r="F103" s="15" t="s">
        <v>12</v>
      </c>
      <c r="G103" s="14" t="s">
        <v>59</v>
      </c>
      <c r="H103" s="15" t="s">
        <v>82</v>
      </c>
      <c r="N103" s="7">
        <f t="shared" si="3"/>
        <v>0</v>
      </c>
    </row>
    <row r="104" spans="1:18" s="7" customFormat="1" ht="12.75" hidden="1" customHeight="1" x14ac:dyDescent="0.2">
      <c r="A104" s="66" t="s">
        <v>83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8</v>
      </c>
      <c r="N104" s="7">
        <f t="shared" si="3"/>
        <v>0</v>
      </c>
    </row>
    <row r="105" spans="1:18" s="7" customFormat="1" ht="12.75" hidden="1" customHeight="1" x14ac:dyDescent="0.2">
      <c r="A105" s="66" t="s">
        <v>85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10</v>
      </c>
      <c r="N105" s="7">
        <f t="shared" si="3"/>
        <v>0</v>
      </c>
    </row>
    <row r="106" spans="1:18" s="7" customFormat="1" ht="12.75" hidden="1" customHeight="1" x14ac:dyDescent="0.2">
      <c r="A106" s="66" t="s">
        <v>86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15</v>
      </c>
      <c r="N106" s="7">
        <f t="shared" si="3"/>
        <v>0</v>
      </c>
    </row>
    <row r="107" spans="1:18" s="7" customFormat="1" ht="14.1" customHeight="1" x14ac:dyDescent="0.2">
      <c r="A107" s="66" t="s">
        <v>172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8</v>
      </c>
      <c r="J107" s="7">
        <v>272232</v>
      </c>
      <c r="L107" s="7">
        <v>105680</v>
      </c>
      <c r="N107" s="7">
        <f t="shared" si="3"/>
        <v>1184320</v>
      </c>
      <c r="P107" s="7">
        <v>1290000</v>
      </c>
      <c r="R107" s="7">
        <f>1107000</f>
        <v>1107000</v>
      </c>
    </row>
    <row r="108" spans="1:18" s="7" customFormat="1" ht="12.75" hidden="1" customHeight="1" x14ac:dyDescent="0.2">
      <c r="A108" s="66" t="s">
        <v>173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10</v>
      </c>
      <c r="N108" s="7">
        <f t="shared" si="3"/>
        <v>0</v>
      </c>
    </row>
    <row r="109" spans="1:18" s="7" customFormat="1" ht="12.75" hidden="1" customHeight="1" x14ac:dyDescent="0.2">
      <c r="A109" s="66" t="s">
        <v>87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15</v>
      </c>
      <c r="N109" s="7">
        <f t="shared" si="3"/>
        <v>0</v>
      </c>
    </row>
    <row r="110" spans="1:18" s="7" customFormat="1" ht="14.1" customHeight="1" x14ac:dyDescent="0.2">
      <c r="A110" s="66" t="s">
        <v>303</v>
      </c>
      <c r="B110" s="40"/>
      <c r="C110" s="40"/>
      <c r="E110" s="14">
        <v>5</v>
      </c>
      <c r="F110" s="15" t="s">
        <v>12</v>
      </c>
      <c r="G110" s="82">
        <v>99</v>
      </c>
      <c r="H110" s="89">
        <v>990</v>
      </c>
      <c r="J110" s="7">
        <v>6853164.4400000004</v>
      </c>
      <c r="L110" s="7">
        <v>1290549.1100000001</v>
      </c>
      <c r="N110" s="7">
        <f t="shared" si="3"/>
        <v>6996650.8899999997</v>
      </c>
      <c r="P110" s="7">
        <v>8287200</v>
      </c>
      <c r="R110" s="7">
        <v>8483575</v>
      </c>
    </row>
    <row r="111" spans="1:18" s="7" customFormat="1" ht="18.95" customHeight="1" x14ac:dyDescent="0.2">
      <c r="A111" s="161" t="s">
        <v>191</v>
      </c>
      <c r="B111" s="161"/>
      <c r="C111" s="161"/>
      <c r="J111" s="22">
        <f>SUM(J42:J110)</f>
        <v>171707379.47</v>
      </c>
      <c r="K111" s="18"/>
      <c r="L111" s="22">
        <f>SUM(L42:L110)</f>
        <v>32811439.350000005</v>
      </c>
      <c r="N111" s="22">
        <f>SUM(N42:N110)</f>
        <v>383712376.22000003</v>
      </c>
      <c r="P111" s="22">
        <f>SUM(P42:P110)</f>
        <v>416523815.56999999</v>
      </c>
      <c r="R111" s="22">
        <f>SUM(R42:R110)</f>
        <v>451086378.57999998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5.9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6" customHeight="1" x14ac:dyDescent="0.2">
      <c r="A127" s="70"/>
      <c r="B127" s="9"/>
      <c r="C127" s="9"/>
      <c r="E127" s="14"/>
      <c r="F127" s="15"/>
      <c r="G127" s="14"/>
      <c r="H127" s="16"/>
    </row>
    <row r="128" spans="1:18" s="7" customFormat="1" ht="12.75" customHeight="1" x14ac:dyDescent="0.2">
      <c r="A128" s="71" t="s">
        <v>91</v>
      </c>
      <c r="B128" s="25"/>
      <c r="C128" s="25"/>
    </row>
    <row r="129" spans="1:1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8" s="7" customFormat="1" ht="12.75" customHeight="1" x14ac:dyDescent="0.2">
      <c r="A132" s="70" t="s">
        <v>90</v>
      </c>
      <c r="B132" s="40"/>
      <c r="C132" s="40"/>
      <c r="D132" s="15"/>
      <c r="E132" s="14">
        <v>1</v>
      </c>
      <c r="F132" s="15" t="s">
        <v>12</v>
      </c>
      <c r="G132" s="14" t="s">
        <v>54</v>
      </c>
      <c r="H132" s="14" t="s">
        <v>10</v>
      </c>
      <c r="R132" s="7">
        <v>460000</v>
      </c>
    </row>
    <row r="133" spans="1:18" s="7" customFormat="1" ht="14.1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  <c r="R133" s="7">
        <v>1000000</v>
      </c>
    </row>
    <row r="134" spans="1:18" s="7" customFormat="1" ht="14.1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  <c r="N134" s="7">
        <f t="shared" ref="N134:N146" si="5">P134-L134</f>
        <v>0</v>
      </c>
    </row>
    <row r="135" spans="1:18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N135" s="7">
        <f t="shared" si="5"/>
        <v>0</v>
      </c>
    </row>
    <row r="136" spans="1:18" s="7" customFormat="1" ht="14.1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N136" s="7">
        <f t="shared" si="5"/>
        <v>0</v>
      </c>
    </row>
    <row r="137" spans="1:1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N137" s="7">
        <f t="shared" si="5"/>
        <v>0</v>
      </c>
    </row>
    <row r="138" spans="1:18" s="7" customFormat="1" ht="14.1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N138" s="7">
        <f t="shared" si="5"/>
        <v>0</v>
      </c>
    </row>
    <row r="139" spans="1:18" s="7" customFormat="1" ht="14.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N139" s="7">
        <f t="shared" si="5"/>
        <v>4731000</v>
      </c>
      <c r="P139" s="7">
        <v>4731000</v>
      </c>
      <c r="R139" s="7">
        <v>20000000</v>
      </c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N140" s="7">
        <f t="shared" si="5"/>
        <v>0</v>
      </c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N141" s="7">
        <f t="shared" si="5"/>
        <v>0</v>
      </c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N142" s="7">
        <f t="shared" si="5"/>
        <v>0</v>
      </c>
    </row>
    <row r="143" spans="1:18" s="7" customFormat="1" ht="14.1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N143" s="7">
        <f t="shared" si="5"/>
        <v>0</v>
      </c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N144" s="7">
        <f t="shared" si="5"/>
        <v>0</v>
      </c>
    </row>
    <row r="145" spans="1:18" s="7" customFormat="1" ht="12.75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  <c r="N145" s="7">
        <f t="shared" ref="N145" si="6">P145-L145</f>
        <v>800000</v>
      </c>
      <c r="P145" s="7">
        <v>800000</v>
      </c>
      <c r="R145" s="7">
        <v>1000000</v>
      </c>
    </row>
    <row r="146" spans="1:18" s="7" customFormat="1" ht="14.1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7">
        <f t="shared" si="5"/>
        <v>245000</v>
      </c>
      <c r="P146" s="7">
        <v>245000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8.95" customHeight="1" x14ac:dyDescent="0.2">
      <c r="A149" s="63" t="s">
        <v>108</v>
      </c>
      <c r="B149" s="26"/>
      <c r="C149" s="26"/>
      <c r="J149" s="21"/>
      <c r="K149" s="23"/>
      <c r="L149" s="21"/>
      <c r="N149" s="21">
        <f>SUM(N129:N146)</f>
        <v>5776000</v>
      </c>
      <c r="P149" s="21">
        <f>SUM(P129:P148)</f>
        <v>5776000</v>
      </c>
      <c r="R149" s="21">
        <f>SUM(R132:R146)</f>
        <v>22460000</v>
      </c>
    </row>
    <row r="150" spans="1:18" s="7" customFormat="1" ht="6" customHeight="1" x14ac:dyDescent="0.2"/>
    <row r="151" spans="1:18" s="7" customFormat="1" ht="20.100000000000001" customHeight="1" thickBot="1" x14ac:dyDescent="0.25">
      <c r="A151" s="11" t="s">
        <v>110</v>
      </c>
      <c r="B151" s="28"/>
      <c r="C151" s="28"/>
      <c r="J151" s="29">
        <f>J38+J111+J122+J149</f>
        <v>378614796.5</v>
      </c>
      <c r="K151" s="23"/>
      <c r="L151" s="29">
        <f>L38+L111+L122+L149</f>
        <v>131351555.29000002</v>
      </c>
      <c r="N151" s="29">
        <f>N38+N111+N122+N149</f>
        <v>629730472.66000009</v>
      </c>
      <c r="P151" s="29">
        <f>P38+P111+P122+P149</f>
        <v>761082027.95000005</v>
      </c>
      <c r="R151" s="29">
        <f>R38+R111+R122+R149</f>
        <v>832327789.49000001</v>
      </c>
    </row>
    <row r="152" spans="1:18" s="7" customFormat="1" ht="12.75" customHeight="1" thickTop="1" x14ac:dyDescent="0.2">
      <c r="A152" s="11"/>
      <c r="B152" s="28"/>
      <c r="C152" s="28"/>
      <c r="J152" s="23"/>
      <c r="K152" s="23"/>
      <c r="L152" s="23"/>
      <c r="N152" s="23"/>
      <c r="P152" s="23"/>
      <c r="R152" s="23"/>
    </row>
    <row r="153" spans="1:18" s="7" customFormat="1" ht="12.75" customHeight="1" x14ac:dyDescent="0.2">
      <c r="A153" s="11"/>
      <c r="B153" s="28"/>
      <c r="C153" s="28"/>
      <c r="J153" s="23"/>
      <c r="K153" s="23"/>
      <c r="L153" s="23"/>
      <c r="N153" s="23"/>
      <c r="P153" s="23"/>
      <c r="R153" s="23"/>
    </row>
    <row r="154" spans="1:18" s="7" customFormat="1" x14ac:dyDescent="0.2">
      <c r="A154" s="31"/>
      <c r="B154" s="31"/>
      <c r="C154" s="31"/>
      <c r="D154" s="34"/>
      <c r="E154" s="31"/>
      <c r="F154" s="31"/>
      <c r="H154" s="35"/>
      <c r="I154" s="35"/>
      <c r="J154" s="35"/>
      <c r="K154" s="35"/>
      <c r="L154" s="35"/>
      <c r="M154" s="35"/>
    </row>
    <row r="155" spans="1:18" x14ac:dyDescent="0.2">
      <c r="A155" s="76" t="s">
        <v>133</v>
      </c>
      <c r="D155" s="33"/>
      <c r="E155" s="32"/>
      <c r="G155" s="31"/>
      <c r="I155" s="31"/>
      <c r="J155" s="159" t="s">
        <v>326</v>
      </c>
      <c r="K155" s="159"/>
      <c r="L155" s="159"/>
      <c r="M155" s="47"/>
      <c r="N155" s="49"/>
      <c r="O155" s="49"/>
      <c r="P155" s="48" t="s">
        <v>135</v>
      </c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0"/>
      <c r="D157" s="33"/>
      <c r="E157" s="51"/>
      <c r="G157" s="31"/>
      <c r="I157" s="31"/>
      <c r="J157" s="113"/>
      <c r="M157" s="113"/>
      <c r="N157" s="36"/>
      <c r="O157" s="36"/>
      <c r="P157" s="51"/>
    </row>
    <row r="158" spans="1:18" x14ac:dyDescent="0.2">
      <c r="A158" s="50"/>
      <c r="D158" s="33"/>
      <c r="E158" s="51"/>
      <c r="G158" s="31"/>
      <c r="I158" s="31"/>
      <c r="J158" s="31"/>
      <c r="M158" s="31"/>
      <c r="P158" s="53"/>
    </row>
    <row r="159" spans="1:18" x14ac:dyDescent="0.2">
      <c r="A159" s="160" t="s">
        <v>348</v>
      </c>
      <c r="B159" s="160"/>
      <c r="C159" s="160"/>
      <c r="D159" s="31"/>
      <c r="E159" s="53"/>
      <c r="G159" s="31"/>
      <c r="I159" s="31"/>
      <c r="J159" s="160" t="s">
        <v>325</v>
      </c>
      <c r="K159" s="160"/>
      <c r="L159" s="160"/>
      <c r="M159" s="57"/>
      <c r="N159" s="59"/>
      <c r="O159" s="59"/>
      <c r="P159" s="58" t="s">
        <v>137</v>
      </c>
    </row>
    <row r="160" spans="1:18" x14ac:dyDescent="0.2">
      <c r="A160" s="74" t="s">
        <v>349</v>
      </c>
      <c r="D160" s="55"/>
      <c r="E160" s="56"/>
      <c r="G160" s="31"/>
      <c r="I160" s="31"/>
      <c r="J160" s="159" t="s">
        <v>313</v>
      </c>
      <c r="K160" s="159"/>
      <c r="L160" s="159"/>
      <c r="M160" s="33"/>
      <c r="N160" s="35"/>
      <c r="O160" s="35"/>
      <c r="P160" s="60" t="s">
        <v>139</v>
      </c>
    </row>
    <row r="161" spans="1:16" x14ac:dyDescent="0.2">
      <c r="A161" s="74"/>
      <c r="D161" s="31"/>
      <c r="E161" s="32"/>
      <c r="G161" s="31"/>
      <c r="I161" s="31"/>
      <c r="J161" s="33"/>
      <c r="M161" s="33"/>
      <c r="N161" s="35"/>
      <c r="O161" s="35"/>
      <c r="P161" s="60"/>
    </row>
  </sheetData>
  <customSheetViews>
    <customSheetView guid="{870B4CCF-089A-4C19-A059-259DAAB1F3BC}" showPageBreaks="1" printArea="1" hiddenRows="1" view="pageBreakPreview">
      <pane xSplit="1" ySplit="14" topLeftCell="B96" activePane="bottomRight" state="frozen"/>
      <selection pane="bottomRight" activeCell="A139" sqref="A139:XFD139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28" activePane="bottomRight" state="frozen"/>
      <selection pane="bottomRight" activeCell="R133" sqref="R133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3">
    <mergeCell ref="J155:L155"/>
    <mergeCell ref="J159:L159"/>
    <mergeCell ref="J160:L160"/>
    <mergeCell ref="A13:C13"/>
    <mergeCell ref="E13:H13"/>
    <mergeCell ref="A111:C111"/>
    <mergeCell ref="A159:C159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0.9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2" manualBreakCount="2">
    <brk id="39" max="18" man="1"/>
    <brk id="122" max="1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30"/>
  <sheetViews>
    <sheetView view="pageBreakPreview" zoomScaleNormal="85" zoomScaleSheetLayoutView="100" workbookViewId="0">
      <pane xSplit="1" ySplit="14" topLeftCell="B33" activePane="bottomRight" state="frozen"/>
      <selection pane="topRight" activeCell="B1" sqref="B1"/>
      <selection pane="bottomLeft" activeCell="A15" sqref="A15"/>
      <selection pane="bottomRight" activeCell="C63" sqref="C6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245</v>
      </c>
      <c r="H4" s="3"/>
      <c r="I4" s="3"/>
      <c r="R4" s="79" t="s">
        <v>244</v>
      </c>
    </row>
    <row r="5" spans="1:19" ht="15" customHeight="1" x14ac:dyDescent="0.2">
      <c r="A5" s="5" t="s">
        <v>119</v>
      </c>
      <c r="B5" s="2" t="s">
        <v>113</v>
      </c>
      <c r="C5" s="5" t="s">
        <v>232</v>
      </c>
    </row>
    <row r="6" spans="1:19" ht="15" customHeight="1" x14ac:dyDescent="0.2">
      <c r="A6" s="5" t="s">
        <v>120</v>
      </c>
      <c r="B6" s="2" t="s">
        <v>113</v>
      </c>
      <c r="C6" s="5" t="s">
        <v>246</v>
      </c>
    </row>
    <row r="7" spans="1:19" ht="15" customHeight="1" x14ac:dyDescent="0.2">
      <c r="A7" s="6" t="s">
        <v>121</v>
      </c>
      <c r="B7" s="2" t="s">
        <v>113</v>
      </c>
      <c r="C7" s="6" t="s">
        <v>247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  <c r="J16" s="7">
        <v>21666</v>
      </c>
      <c r="N16" s="7">
        <f>P16-L16</f>
        <v>30000</v>
      </c>
      <c r="P16" s="7">
        <v>30000</v>
      </c>
      <c r="R16" s="7">
        <v>30000</v>
      </c>
    </row>
    <row r="17" spans="1:18" s="7" customFormat="1" ht="12.75" hidden="1" customHeight="1" x14ac:dyDescent="0.2">
      <c r="A17" s="66" t="s">
        <v>38</v>
      </c>
      <c r="B17" s="40"/>
      <c r="C17" s="40"/>
      <c r="E17" s="14">
        <v>5</v>
      </c>
      <c r="F17" s="15" t="s">
        <v>12</v>
      </c>
      <c r="G17" s="14" t="s">
        <v>7</v>
      </c>
      <c r="H17" s="14" t="s">
        <v>10</v>
      </c>
    </row>
    <row r="18" spans="1:18" s="7" customFormat="1" ht="12.75" hidden="1" customHeight="1" x14ac:dyDescent="0.2">
      <c r="A18" s="66" t="s">
        <v>39</v>
      </c>
      <c r="B18" s="40"/>
      <c r="C18" s="40"/>
      <c r="E18" s="14">
        <v>5</v>
      </c>
      <c r="F18" s="15" t="s">
        <v>12</v>
      </c>
      <c r="G18" s="14" t="s">
        <v>12</v>
      </c>
      <c r="H18" s="14" t="s">
        <v>8</v>
      </c>
    </row>
    <row r="19" spans="1:18" s="7" customFormat="1" ht="12.75" hidden="1" customHeight="1" x14ac:dyDescent="0.2">
      <c r="A19" s="66" t="s">
        <v>142</v>
      </c>
      <c r="B19" s="40"/>
      <c r="C19" s="40"/>
      <c r="D19" s="14"/>
      <c r="E19" s="14">
        <v>5</v>
      </c>
      <c r="F19" s="15" t="s">
        <v>12</v>
      </c>
      <c r="G19" s="14" t="s">
        <v>12</v>
      </c>
      <c r="H19" s="14" t="s">
        <v>10</v>
      </c>
    </row>
    <row r="20" spans="1:18" s="7" customFormat="1" ht="12.75" customHeight="1" x14ac:dyDescent="0.2">
      <c r="A20" s="66" t="s">
        <v>40</v>
      </c>
      <c r="B20" s="40"/>
      <c r="C20" s="40"/>
      <c r="D20" s="14"/>
      <c r="E20" s="14">
        <v>5</v>
      </c>
      <c r="F20" s="15" t="s">
        <v>12</v>
      </c>
      <c r="G20" s="14" t="s">
        <v>29</v>
      </c>
      <c r="H20" s="14" t="s">
        <v>8</v>
      </c>
    </row>
    <row r="21" spans="1:18" s="7" customFormat="1" ht="12.75" hidden="1" customHeight="1" x14ac:dyDescent="0.2">
      <c r="A21" s="66" t="s">
        <v>41</v>
      </c>
      <c r="B21" s="40"/>
      <c r="C21" s="40"/>
      <c r="D21" s="14"/>
      <c r="E21" s="14">
        <v>5</v>
      </c>
      <c r="F21" s="15" t="s">
        <v>12</v>
      </c>
      <c r="G21" s="14" t="s">
        <v>29</v>
      </c>
      <c r="H21" s="14" t="s">
        <v>10</v>
      </c>
      <c r="N21" s="7">
        <f t="shared" ref="N21:N84" si="0">P21-L21</f>
        <v>0</v>
      </c>
    </row>
    <row r="22" spans="1:18" s="7" customFormat="1" ht="12.75" hidden="1" customHeight="1" x14ac:dyDescent="0.2">
      <c r="A22" s="66" t="s">
        <v>42</v>
      </c>
      <c r="B22" s="40"/>
      <c r="C22" s="40"/>
      <c r="D22" s="14"/>
      <c r="E22" s="14">
        <v>5</v>
      </c>
      <c r="F22" s="15" t="s">
        <v>12</v>
      </c>
      <c r="G22" s="14" t="s">
        <v>29</v>
      </c>
      <c r="H22" s="14" t="s">
        <v>17</v>
      </c>
      <c r="N22" s="7">
        <f t="shared" si="0"/>
        <v>0</v>
      </c>
    </row>
    <row r="23" spans="1:18" s="7" customFormat="1" ht="12.75" hidden="1" customHeight="1" x14ac:dyDescent="0.2">
      <c r="A23" s="66" t="s">
        <v>43</v>
      </c>
      <c r="B23" s="40"/>
      <c r="C23" s="40"/>
      <c r="D23" s="14"/>
      <c r="E23" s="14">
        <v>5</v>
      </c>
      <c r="F23" s="15" t="s">
        <v>12</v>
      </c>
      <c r="G23" s="14" t="s">
        <v>29</v>
      </c>
      <c r="H23" s="14" t="s">
        <v>64</v>
      </c>
      <c r="N23" s="7">
        <f t="shared" si="0"/>
        <v>0</v>
      </c>
    </row>
    <row r="24" spans="1:18" s="7" customFormat="1" ht="12.75" hidden="1" customHeight="1" x14ac:dyDescent="0.2">
      <c r="A24" s="66" t="s">
        <v>88</v>
      </c>
      <c r="B24" s="40"/>
      <c r="C24" s="40"/>
      <c r="E24" s="14">
        <v>5</v>
      </c>
      <c r="F24" s="15" t="s">
        <v>12</v>
      </c>
      <c r="G24" s="14" t="s">
        <v>29</v>
      </c>
      <c r="H24" s="14" t="s">
        <v>60</v>
      </c>
      <c r="N24" s="7">
        <f t="shared" si="0"/>
        <v>0</v>
      </c>
    </row>
    <row r="25" spans="1:18" s="7" customFormat="1" ht="12.75" hidden="1" customHeight="1" x14ac:dyDescent="0.2">
      <c r="A25" s="66" t="s">
        <v>150</v>
      </c>
      <c r="B25" s="40"/>
      <c r="C25" s="40"/>
      <c r="D25" s="14"/>
      <c r="E25" s="14">
        <v>5</v>
      </c>
      <c r="F25" s="15" t="s">
        <v>12</v>
      </c>
      <c r="G25" s="14" t="s">
        <v>29</v>
      </c>
      <c r="H25" s="14" t="s">
        <v>19</v>
      </c>
      <c r="J25" s="19"/>
      <c r="K25" s="19"/>
      <c r="N25" s="7">
        <f t="shared" si="0"/>
        <v>0</v>
      </c>
    </row>
    <row r="26" spans="1:18" s="7" customFormat="1" ht="12.75" hidden="1" customHeight="1" x14ac:dyDescent="0.2">
      <c r="A26" s="66" t="s">
        <v>151</v>
      </c>
      <c r="B26" s="40"/>
      <c r="C26" s="40"/>
      <c r="D26" s="14"/>
      <c r="E26" s="14">
        <v>5</v>
      </c>
      <c r="F26" s="15" t="s">
        <v>12</v>
      </c>
      <c r="G26" s="14" t="s">
        <v>29</v>
      </c>
      <c r="H26" s="14" t="s">
        <v>82</v>
      </c>
      <c r="J26" s="19"/>
      <c r="K26" s="19"/>
      <c r="N26" s="7">
        <f t="shared" si="0"/>
        <v>0</v>
      </c>
    </row>
    <row r="27" spans="1:18" s="7" customFormat="1" ht="12.75" customHeight="1" x14ac:dyDescent="0.2">
      <c r="A27" s="66" t="s">
        <v>44</v>
      </c>
      <c r="B27" s="40"/>
      <c r="C27" s="40"/>
      <c r="D27" s="14"/>
      <c r="E27" s="14">
        <v>5</v>
      </c>
      <c r="F27" s="15" t="s">
        <v>12</v>
      </c>
      <c r="G27" s="14" t="s">
        <v>29</v>
      </c>
      <c r="H27" s="14" t="s">
        <v>45</v>
      </c>
      <c r="J27" s="19">
        <v>215344</v>
      </c>
      <c r="K27" s="19"/>
      <c r="L27" s="7">
        <v>57655.65</v>
      </c>
      <c r="N27" s="7">
        <f t="shared" si="0"/>
        <v>485344.35</v>
      </c>
      <c r="P27" s="7">
        <v>543000</v>
      </c>
      <c r="R27" s="7">
        <v>672000</v>
      </c>
    </row>
    <row r="28" spans="1:18" s="7" customFormat="1" ht="12.75" hidden="1" customHeight="1" x14ac:dyDescent="0.2">
      <c r="A28" s="66" t="s">
        <v>152</v>
      </c>
      <c r="B28" s="40"/>
      <c r="C28" s="40"/>
      <c r="D28" s="14"/>
      <c r="E28" s="14">
        <v>5</v>
      </c>
      <c r="F28" s="15" t="s">
        <v>12</v>
      </c>
      <c r="G28" s="14" t="s">
        <v>29</v>
      </c>
      <c r="H28" s="14" t="s">
        <v>102</v>
      </c>
      <c r="N28" s="7">
        <f t="shared" si="0"/>
        <v>0</v>
      </c>
    </row>
    <row r="29" spans="1:18" s="7" customFormat="1" ht="12.75" hidden="1" customHeight="1" x14ac:dyDescent="0.2">
      <c r="A29" s="66" t="s">
        <v>153</v>
      </c>
      <c r="B29" s="40"/>
      <c r="C29" s="40"/>
      <c r="D29" s="14"/>
      <c r="E29" s="14">
        <v>5</v>
      </c>
      <c r="F29" s="15" t="s">
        <v>12</v>
      </c>
      <c r="G29" s="14" t="s">
        <v>29</v>
      </c>
      <c r="H29" s="14" t="s">
        <v>146</v>
      </c>
      <c r="N29" s="7">
        <f t="shared" si="0"/>
        <v>0</v>
      </c>
    </row>
    <row r="30" spans="1:18" s="7" customFormat="1" ht="12.75" hidden="1" customHeight="1" x14ac:dyDescent="0.2">
      <c r="A30" s="66" t="s">
        <v>46</v>
      </c>
      <c r="B30" s="40"/>
      <c r="C30" s="40"/>
      <c r="D30" s="14"/>
      <c r="E30" s="14">
        <v>5</v>
      </c>
      <c r="F30" s="15" t="s">
        <v>12</v>
      </c>
      <c r="G30" s="14" t="s">
        <v>29</v>
      </c>
      <c r="H30" s="14" t="s">
        <v>47</v>
      </c>
      <c r="N30" s="7">
        <f t="shared" si="0"/>
        <v>0</v>
      </c>
    </row>
    <row r="31" spans="1:18" s="7" customFormat="1" ht="12.75" hidden="1" customHeight="1" x14ac:dyDescent="0.2">
      <c r="A31" s="66" t="s">
        <v>154</v>
      </c>
      <c r="B31" s="40"/>
      <c r="C31" s="40"/>
      <c r="E31" s="14">
        <v>5</v>
      </c>
      <c r="F31" s="15" t="s">
        <v>12</v>
      </c>
      <c r="G31" s="14" t="s">
        <v>29</v>
      </c>
      <c r="H31" s="14" t="s">
        <v>15</v>
      </c>
      <c r="N31" s="7">
        <f t="shared" si="0"/>
        <v>0</v>
      </c>
    </row>
    <row r="32" spans="1:18" s="7" customFormat="1" ht="12.75" hidden="1" customHeight="1" x14ac:dyDescent="0.2">
      <c r="A32" s="66" t="s">
        <v>51</v>
      </c>
      <c r="B32" s="40"/>
      <c r="C32" s="40"/>
      <c r="D32" s="14"/>
      <c r="E32" s="14">
        <v>5</v>
      </c>
      <c r="F32" s="15" t="s">
        <v>12</v>
      </c>
      <c r="G32" s="14" t="s">
        <v>29</v>
      </c>
      <c r="H32" s="14" t="s">
        <v>24</v>
      </c>
      <c r="N32" s="7">
        <f t="shared" si="0"/>
        <v>0</v>
      </c>
    </row>
    <row r="33" spans="1:18" s="7" customFormat="1" ht="12.75" customHeight="1" x14ac:dyDescent="0.2">
      <c r="A33" s="66" t="s">
        <v>48</v>
      </c>
      <c r="B33" s="40"/>
      <c r="C33" s="40"/>
      <c r="E33" s="14">
        <v>5</v>
      </c>
      <c r="F33" s="15" t="s">
        <v>12</v>
      </c>
      <c r="G33" s="14" t="s">
        <v>29</v>
      </c>
      <c r="H33" s="16" t="s">
        <v>49</v>
      </c>
      <c r="J33" s="7">
        <v>39163</v>
      </c>
      <c r="N33" s="7">
        <f t="shared" si="0"/>
        <v>50000</v>
      </c>
      <c r="P33" s="7">
        <v>50000</v>
      </c>
      <c r="R33" s="7">
        <v>100000</v>
      </c>
    </row>
    <row r="34" spans="1:18" s="7" customFormat="1" ht="12.75" hidden="1" customHeight="1" x14ac:dyDescent="0.2">
      <c r="A34" s="66" t="s">
        <v>50</v>
      </c>
      <c r="B34" s="40"/>
      <c r="C34" s="40"/>
      <c r="D34" s="14"/>
      <c r="E34" s="14">
        <v>5</v>
      </c>
      <c r="F34" s="15" t="s">
        <v>12</v>
      </c>
      <c r="G34" s="14" t="s">
        <v>34</v>
      </c>
      <c r="H34" s="14" t="s">
        <v>8</v>
      </c>
      <c r="N34" s="7">
        <f t="shared" si="0"/>
        <v>0</v>
      </c>
    </row>
    <row r="35" spans="1:18" s="7" customFormat="1" ht="12.75" customHeight="1" x14ac:dyDescent="0.2">
      <c r="A35" s="66" t="s">
        <v>52</v>
      </c>
      <c r="B35" s="40"/>
      <c r="C35" s="40"/>
      <c r="D35" s="14"/>
      <c r="E35" s="14">
        <v>5</v>
      </c>
      <c r="F35" s="15" t="s">
        <v>12</v>
      </c>
      <c r="G35" s="14" t="s">
        <v>34</v>
      </c>
      <c r="H35" s="14" t="s">
        <v>10</v>
      </c>
      <c r="J35" s="7">
        <v>10800000</v>
      </c>
      <c r="L35" s="7">
        <v>3508611.74</v>
      </c>
      <c r="N35" s="7">
        <f t="shared" si="0"/>
        <v>7291388.2599999998</v>
      </c>
      <c r="P35" s="7">
        <v>10800000</v>
      </c>
      <c r="R35" s="7">
        <v>11000000</v>
      </c>
    </row>
    <row r="36" spans="1:18" s="7" customFormat="1" ht="12.75" hidden="1" customHeight="1" x14ac:dyDescent="0.2">
      <c r="A36" s="66" t="s">
        <v>48</v>
      </c>
      <c r="B36" s="40"/>
      <c r="C36" s="40"/>
      <c r="D36" s="14"/>
      <c r="E36" s="14">
        <v>5</v>
      </c>
      <c r="F36" s="15" t="s">
        <v>12</v>
      </c>
      <c r="G36" s="14" t="s">
        <v>29</v>
      </c>
      <c r="H36" s="16" t="s">
        <v>49</v>
      </c>
      <c r="N36" s="7">
        <f t="shared" si="0"/>
        <v>0</v>
      </c>
    </row>
    <row r="37" spans="1:18" s="7" customFormat="1" ht="12.75" hidden="1" customHeight="1" x14ac:dyDescent="0.2">
      <c r="A37" s="66" t="s">
        <v>53</v>
      </c>
      <c r="B37" s="40"/>
      <c r="C37" s="40"/>
      <c r="E37" s="14">
        <v>5</v>
      </c>
      <c r="F37" s="15" t="s">
        <v>12</v>
      </c>
      <c r="G37" s="14" t="s">
        <v>54</v>
      </c>
      <c r="H37" s="14" t="s">
        <v>8</v>
      </c>
      <c r="N37" s="7">
        <f t="shared" si="0"/>
        <v>0</v>
      </c>
    </row>
    <row r="38" spans="1:18" s="7" customFormat="1" ht="12.75" customHeight="1" x14ac:dyDescent="0.2">
      <c r="A38" s="66" t="s">
        <v>55</v>
      </c>
      <c r="B38" s="40"/>
      <c r="C38" s="40"/>
      <c r="E38" s="14">
        <v>5</v>
      </c>
      <c r="F38" s="15" t="s">
        <v>12</v>
      </c>
      <c r="G38" s="14" t="s">
        <v>54</v>
      </c>
      <c r="H38" s="14" t="s">
        <v>10</v>
      </c>
      <c r="J38" s="7">
        <v>89336.05</v>
      </c>
      <c r="L38" s="7">
        <v>33046.9</v>
      </c>
      <c r="N38" s="7">
        <f t="shared" si="0"/>
        <v>71953.100000000006</v>
      </c>
      <c r="P38" s="7">
        <v>105000</v>
      </c>
      <c r="R38" s="7">
        <v>105000</v>
      </c>
    </row>
    <row r="39" spans="1:18" s="7" customFormat="1" ht="12.75" hidden="1" customHeight="1" x14ac:dyDescent="0.2">
      <c r="A39" s="66" t="s">
        <v>56</v>
      </c>
      <c r="B39" s="40"/>
      <c r="C39" s="40"/>
      <c r="E39" s="14">
        <v>5</v>
      </c>
      <c r="F39" s="15" t="s">
        <v>12</v>
      </c>
      <c r="G39" s="14" t="s">
        <v>54</v>
      </c>
      <c r="H39" s="14" t="s">
        <v>15</v>
      </c>
      <c r="N39" s="7">
        <f t="shared" si="0"/>
        <v>0</v>
      </c>
    </row>
    <row r="40" spans="1:18" s="7" customFormat="1" ht="12.75" hidden="1" customHeight="1" x14ac:dyDescent="0.2">
      <c r="A40" s="66" t="s">
        <v>57</v>
      </c>
      <c r="B40" s="40"/>
      <c r="C40" s="40"/>
      <c r="E40" s="14">
        <v>5</v>
      </c>
      <c r="F40" s="15" t="s">
        <v>12</v>
      </c>
      <c r="G40" s="14" t="s">
        <v>54</v>
      </c>
      <c r="H40" s="14" t="s">
        <v>17</v>
      </c>
      <c r="N40" s="7">
        <f t="shared" si="0"/>
        <v>0</v>
      </c>
    </row>
    <row r="41" spans="1:18" s="7" customFormat="1" ht="12.75" hidden="1" customHeight="1" x14ac:dyDescent="0.2">
      <c r="A41" s="66" t="s">
        <v>58</v>
      </c>
      <c r="B41" s="40"/>
      <c r="C41" s="40"/>
      <c r="E41" s="14">
        <v>5</v>
      </c>
      <c r="F41" s="14" t="s">
        <v>12</v>
      </c>
      <c r="G41" s="14" t="s">
        <v>59</v>
      </c>
      <c r="H41" s="14" t="s">
        <v>60</v>
      </c>
      <c r="N41" s="7">
        <f t="shared" si="0"/>
        <v>0</v>
      </c>
    </row>
    <row r="42" spans="1:18" s="7" customFormat="1" ht="12.75" hidden="1" customHeight="1" x14ac:dyDescent="0.2">
      <c r="A42" s="66" t="s">
        <v>66</v>
      </c>
      <c r="B42" s="40"/>
      <c r="C42" s="40"/>
      <c r="E42" s="14">
        <v>5</v>
      </c>
      <c r="F42" s="15" t="s">
        <v>12</v>
      </c>
      <c r="G42" s="14" t="s">
        <v>67</v>
      </c>
      <c r="H42" s="14" t="s">
        <v>8</v>
      </c>
      <c r="N42" s="7">
        <f t="shared" si="0"/>
        <v>0</v>
      </c>
    </row>
    <row r="43" spans="1:18" s="7" customFormat="1" ht="12.75" hidden="1" customHeight="1" x14ac:dyDescent="0.2">
      <c r="A43" s="66" t="s">
        <v>61</v>
      </c>
      <c r="B43" s="40"/>
      <c r="C43" s="40"/>
      <c r="E43" s="14">
        <v>5</v>
      </c>
      <c r="F43" s="15" t="s">
        <v>12</v>
      </c>
      <c r="G43" s="14" t="s">
        <v>59</v>
      </c>
      <c r="H43" s="14" t="s">
        <v>8</v>
      </c>
      <c r="N43" s="7">
        <f t="shared" si="0"/>
        <v>0</v>
      </c>
    </row>
    <row r="44" spans="1:18" s="7" customFormat="1" ht="12.75" hidden="1" customHeight="1" x14ac:dyDescent="0.2">
      <c r="A44" s="66" t="s">
        <v>62</v>
      </c>
      <c r="B44" s="40"/>
      <c r="C44" s="40"/>
      <c r="E44" s="14">
        <v>5</v>
      </c>
      <c r="F44" s="15" t="s">
        <v>12</v>
      </c>
      <c r="G44" s="14" t="s">
        <v>59</v>
      </c>
      <c r="H44" s="14" t="s">
        <v>10</v>
      </c>
      <c r="N44" s="7">
        <f t="shared" si="0"/>
        <v>0</v>
      </c>
    </row>
    <row r="45" spans="1:18" s="7" customFormat="1" ht="12.75" hidden="1" customHeight="1" x14ac:dyDescent="0.2">
      <c r="A45" s="66" t="s">
        <v>63</v>
      </c>
      <c r="B45" s="40"/>
      <c r="C45" s="40"/>
      <c r="E45" s="14">
        <v>5</v>
      </c>
      <c r="F45" s="15" t="s">
        <v>12</v>
      </c>
      <c r="G45" s="14" t="s">
        <v>59</v>
      </c>
      <c r="H45" s="14" t="s">
        <v>64</v>
      </c>
      <c r="N45" s="7">
        <f t="shared" si="0"/>
        <v>0</v>
      </c>
    </row>
    <row r="46" spans="1:18" s="7" customFormat="1" ht="12.75" hidden="1" customHeight="1" x14ac:dyDescent="0.2">
      <c r="A46" s="66" t="s">
        <v>155</v>
      </c>
      <c r="B46" s="40"/>
      <c r="C46" s="40"/>
      <c r="E46" s="14">
        <v>5</v>
      </c>
      <c r="F46" s="15" t="s">
        <v>12</v>
      </c>
      <c r="G46" s="14" t="s">
        <v>59</v>
      </c>
      <c r="H46" s="14" t="s">
        <v>15</v>
      </c>
      <c r="N46" s="7">
        <f t="shared" si="0"/>
        <v>0</v>
      </c>
    </row>
    <row r="47" spans="1:18" s="7" customFormat="1" ht="12.75" hidden="1" customHeight="1" x14ac:dyDescent="0.2">
      <c r="A47" s="66" t="s">
        <v>156</v>
      </c>
      <c r="B47" s="40"/>
      <c r="C47" s="40"/>
      <c r="E47" s="14">
        <v>5</v>
      </c>
      <c r="F47" s="14" t="s">
        <v>12</v>
      </c>
      <c r="G47" s="14" t="s">
        <v>59</v>
      </c>
      <c r="H47" s="14" t="s">
        <v>17</v>
      </c>
      <c r="N47" s="7">
        <f t="shared" si="0"/>
        <v>0</v>
      </c>
    </row>
    <row r="48" spans="1:18" s="7" customFormat="1" ht="12.75" hidden="1" customHeight="1" x14ac:dyDescent="0.2">
      <c r="A48" s="66" t="s">
        <v>63</v>
      </c>
      <c r="B48" s="40"/>
      <c r="C48" s="40"/>
      <c r="E48" s="14">
        <v>5</v>
      </c>
      <c r="F48" s="15" t="s">
        <v>12</v>
      </c>
      <c r="G48" s="14" t="s">
        <v>59</v>
      </c>
      <c r="H48" s="14" t="s">
        <v>64</v>
      </c>
      <c r="N48" s="7">
        <f t="shared" si="0"/>
        <v>0</v>
      </c>
    </row>
    <row r="49" spans="1:18" s="7" customFormat="1" ht="12.75" hidden="1" customHeight="1" x14ac:dyDescent="0.2">
      <c r="A49" s="66" t="s">
        <v>65</v>
      </c>
      <c r="B49" s="40"/>
      <c r="C49" s="40"/>
      <c r="E49" s="14">
        <v>5</v>
      </c>
      <c r="F49" s="15" t="s">
        <v>12</v>
      </c>
      <c r="G49" s="14" t="s">
        <v>59</v>
      </c>
      <c r="H49" s="14" t="s">
        <v>19</v>
      </c>
      <c r="N49" s="7">
        <f t="shared" si="0"/>
        <v>0</v>
      </c>
    </row>
    <row r="50" spans="1:18" s="7" customFormat="1" ht="12.75" hidden="1" customHeight="1" x14ac:dyDescent="0.2">
      <c r="A50" s="66" t="s">
        <v>157</v>
      </c>
      <c r="B50" s="40"/>
      <c r="C50" s="40"/>
      <c r="E50" s="14">
        <v>5</v>
      </c>
      <c r="F50" s="15" t="s">
        <v>12</v>
      </c>
      <c r="G50" s="14" t="s">
        <v>93</v>
      </c>
      <c r="H50" s="14" t="s">
        <v>8</v>
      </c>
      <c r="N50" s="7">
        <f t="shared" si="0"/>
        <v>0</v>
      </c>
    </row>
    <row r="51" spans="1:18" s="7" customFormat="1" ht="12.75" hidden="1" customHeight="1" x14ac:dyDescent="0.2">
      <c r="A51" s="66" t="s">
        <v>66</v>
      </c>
      <c r="B51" s="40"/>
      <c r="C51" s="40"/>
      <c r="E51" s="14">
        <v>5</v>
      </c>
      <c r="F51" s="15" t="s">
        <v>12</v>
      </c>
      <c r="G51" s="14" t="s">
        <v>67</v>
      </c>
      <c r="H51" s="14" t="s">
        <v>8</v>
      </c>
      <c r="N51" s="7">
        <f t="shared" si="0"/>
        <v>0</v>
      </c>
    </row>
    <row r="52" spans="1:18" s="7" customFormat="1" ht="12.75" hidden="1" customHeight="1" x14ac:dyDescent="0.2">
      <c r="A52" s="66" t="s">
        <v>68</v>
      </c>
      <c r="B52" s="40"/>
      <c r="C52" s="40"/>
      <c r="E52" s="14">
        <v>5</v>
      </c>
      <c r="F52" s="15" t="s">
        <v>12</v>
      </c>
      <c r="G52" s="14" t="s">
        <v>67</v>
      </c>
      <c r="H52" s="14" t="s">
        <v>10</v>
      </c>
      <c r="N52" s="7">
        <f t="shared" si="0"/>
        <v>0</v>
      </c>
    </row>
    <row r="53" spans="1:18" s="7" customFormat="1" ht="12.75" hidden="1" customHeight="1" x14ac:dyDescent="0.2">
      <c r="A53" s="66" t="s">
        <v>158</v>
      </c>
      <c r="B53" s="40"/>
      <c r="C53" s="40"/>
      <c r="E53" s="14">
        <v>5</v>
      </c>
      <c r="F53" s="15" t="s">
        <v>12</v>
      </c>
      <c r="G53" s="14" t="s">
        <v>70</v>
      </c>
      <c r="H53" s="14" t="s">
        <v>8</v>
      </c>
      <c r="N53" s="7">
        <f t="shared" si="0"/>
        <v>0</v>
      </c>
    </row>
    <row r="54" spans="1:18" s="7" customFormat="1" ht="12.75" hidden="1" customHeight="1" x14ac:dyDescent="0.2">
      <c r="A54" s="66" t="s">
        <v>159</v>
      </c>
      <c r="B54" s="40"/>
      <c r="C54" s="40"/>
      <c r="E54" s="14">
        <v>5</v>
      </c>
      <c r="F54" s="15" t="s">
        <v>12</v>
      </c>
      <c r="G54" s="14" t="s">
        <v>70</v>
      </c>
      <c r="H54" s="14" t="s">
        <v>10</v>
      </c>
      <c r="N54" s="7">
        <f t="shared" si="0"/>
        <v>0</v>
      </c>
    </row>
    <row r="55" spans="1:18" s="7" customFormat="1" ht="12.75" hidden="1" customHeight="1" x14ac:dyDescent="0.2">
      <c r="A55" s="66" t="s">
        <v>69</v>
      </c>
      <c r="B55" s="40"/>
      <c r="C55" s="40"/>
      <c r="E55" s="14">
        <v>5</v>
      </c>
      <c r="F55" s="15" t="s">
        <v>12</v>
      </c>
      <c r="G55" s="14" t="s">
        <v>70</v>
      </c>
      <c r="H55" s="14" t="s">
        <v>15</v>
      </c>
      <c r="N55" s="7">
        <f t="shared" si="0"/>
        <v>0</v>
      </c>
    </row>
    <row r="56" spans="1:18" s="7" customFormat="1" ht="12.75" hidden="1" customHeight="1" x14ac:dyDescent="0.2">
      <c r="A56" s="66" t="s">
        <v>160</v>
      </c>
      <c r="B56" s="40"/>
      <c r="C56" s="40"/>
      <c r="E56" s="14">
        <v>5</v>
      </c>
      <c r="F56" s="15" t="s">
        <v>12</v>
      </c>
      <c r="G56" s="14" t="s">
        <v>163</v>
      </c>
      <c r="H56" s="14" t="s">
        <v>8</v>
      </c>
      <c r="N56" s="7">
        <f t="shared" si="0"/>
        <v>0</v>
      </c>
    </row>
    <row r="57" spans="1:18" s="7" customFormat="1" ht="12.75" hidden="1" customHeight="1" x14ac:dyDescent="0.2">
      <c r="A57" s="66" t="s">
        <v>161</v>
      </c>
      <c r="B57" s="40"/>
      <c r="C57" s="40"/>
      <c r="E57" s="14">
        <v>5</v>
      </c>
      <c r="F57" s="15" t="s">
        <v>12</v>
      </c>
      <c r="G57" s="14" t="s">
        <v>163</v>
      </c>
      <c r="H57" s="16" t="s">
        <v>49</v>
      </c>
      <c r="N57" s="7">
        <f t="shared" si="0"/>
        <v>0</v>
      </c>
    </row>
    <row r="58" spans="1:18" s="7" customFormat="1" ht="12.75" hidden="1" customHeight="1" x14ac:dyDescent="0.2">
      <c r="A58" s="66" t="s">
        <v>71</v>
      </c>
      <c r="B58" s="40"/>
      <c r="C58" s="40"/>
      <c r="E58" s="14">
        <v>5</v>
      </c>
      <c r="F58" s="15" t="s">
        <v>12</v>
      </c>
      <c r="G58" s="14" t="s">
        <v>163</v>
      </c>
      <c r="H58" s="14" t="s">
        <v>10</v>
      </c>
      <c r="N58" s="7">
        <f t="shared" si="0"/>
        <v>0</v>
      </c>
    </row>
    <row r="59" spans="1:18" s="7" customFormat="1" ht="12.75" hidden="1" customHeight="1" x14ac:dyDescent="0.2">
      <c r="A59" s="66" t="s">
        <v>162</v>
      </c>
      <c r="B59" s="40"/>
      <c r="C59" s="40"/>
      <c r="E59" s="14">
        <v>5</v>
      </c>
      <c r="F59" s="15" t="s">
        <v>12</v>
      </c>
      <c r="G59" s="14" t="s">
        <v>163</v>
      </c>
      <c r="H59" s="14" t="s">
        <v>15</v>
      </c>
      <c r="N59" s="7">
        <f t="shared" si="0"/>
        <v>0</v>
      </c>
    </row>
    <row r="60" spans="1:18" s="7" customFormat="1" ht="12.75" hidden="1" customHeight="1" x14ac:dyDescent="0.2">
      <c r="A60" s="66" t="s">
        <v>72</v>
      </c>
      <c r="B60" s="40"/>
      <c r="C60" s="40"/>
      <c r="E60" s="14">
        <v>5</v>
      </c>
      <c r="F60" s="15" t="s">
        <v>12</v>
      </c>
      <c r="G60" s="14" t="s">
        <v>70</v>
      </c>
      <c r="H60" s="14" t="s">
        <v>49</v>
      </c>
      <c r="N60" s="7">
        <f t="shared" si="0"/>
        <v>0</v>
      </c>
    </row>
    <row r="61" spans="1:18" s="7" customFormat="1" ht="12.75" hidden="1" customHeight="1" x14ac:dyDescent="0.2">
      <c r="A61" s="66" t="s">
        <v>164</v>
      </c>
      <c r="B61" s="40"/>
      <c r="C61" s="40"/>
      <c r="E61" s="14">
        <v>5</v>
      </c>
      <c r="F61" s="15" t="s">
        <v>12</v>
      </c>
      <c r="G61" s="14" t="s">
        <v>74</v>
      </c>
      <c r="H61" s="14" t="s">
        <v>10</v>
      </c>
      <c r="N61" s="7">
        <f t="shared" si="0"/>
        <v>0</v>
      </c>
    </row>
    <row r="62" spans="1:18" s="7" customFormat="1" ht="12.75" customHeight="1" x14ac:dyDescent="0.2">
      <c r="A62" s="66" t="s">
        <v>56</v>
      </c>
      <c r="B62" s="40"/>
      <c r="C62" s="40"/>
      <c r="E62" s="14">
        <v>5</v>
      </c>
      <c r="F62" s="15" t="s">
        <v>12</v>
      </c>
      <c r="G62" s="14" t="s">
        <v>54</v>
      </c>
      <c r="H62" s="14" t="s">
        <v>15</v>
      </c>
      <c r="N62" s="7">
        <f t="shared" si="0"/>
        <v>50000</v>
      </c>
      <c r="P62" s="7">
        <v>50000</v>
      </c>
    </row>
    <row r="63" spans="1:18" s="7" customFormat="1" ht="12.75" customHeight="1" x14ac:dyDescent="0.2">
      <c r="A63" s="66" t="s">
        <v>165</v>
      </c>
      <c r="B63" s="40"/>
      <c r="C63" s="40"/>
      <c r="E63" s="14">
        <v>5</v>
      </c>
      <c r="F63" s="15" t="s">
        <v>12</v>
      </c>
      <c r="G63" s="14" t="s">
        <v>74</v>
      </c>
      <c r="H63" s="14" t="s">
        <v>15</v>
      </c>
      <c r="J63" s="7">
        <v>12580</v>
      </c>
      <c r="N63" s="7">
        <f t="shared" si="0"/>
        <v>100000</v>
      </c>
      <c r="P63" s="7">
        <v>100000</v>
      </c>
      <c r="R63" s="7">
        <v>100000</v>
      </c>
    </row>
    <row r="64" spans="1:18" s="7" customFormat="1" ht="12.75" customHeight="1" x14ac:dyDescent="0.2">
      <c r="A64" s="66" t="s">
        <v>166</v>
      </c>
      <c r="B64" s="40"/>
      <c r="C64" s="40"/>
      <c r="E64" s="14">
        <v>5</v>
      </c>
      <c r="F64" s="15" t="s">
        <v>12</v>
      </c>
      <c r="G64" s="14" t="s">
        <v>74</v>
      </c>
      <c r="H64" s="14" t="s">
        <v>17</v>
      </c>
      <c r="J64" s="7">
        <v>204860</v>
      </c>
      <c r="L64" s="7">
        <v>7405</v>
      </c>
      <c r="N64" s="7">
        <f t="shared" si="0"/>
        <v>792595</v>
      </c>
      <c r="P64" s="7">
        <v>800000</v>
      </c>
      <c r="R64" s="7">
        <v>800000</v>
      </c>
    </row>
    <row r="65" spans="1:18" s="7" customFormat="1" ht="12.75" hidden="1" customHeight="1" x14ac:dyDescent="0.2">
      <c r="A65" s="66" t="s">
        <v>167</v>
      </c>
      <c r="B65" s="40"/>
      <c r="C65" s="40"/>
      <c r="E65" s="14">
        <v>5</v>
      </c>
      <c r="F65" s="15" t="s">
        <v>12</v>
      </c>
      <c r="G65" s="14" t="s">
        <v>74</v>
      </c>
      <c r="H65" s="14" t="s">
        <v>8</v>
      </c>
      <c r="N65" s="7">
        <f t="shared" si="0"/>
        <v>0</v>
      </c>
    </row>
    <row r="66" spans="1:18" s="7" customFormat="1" ht="12.75" hidden="1" customHeight="1" x14ac:dyDescent="0.2">
      <c r="A66" s="66" t="s">
        <v>168</v>
      </c>
      <c r="B66" s="40"/>
      <c r="C66" s="40"/>
      <c r="E66" s="14">
        <v>5</v>
      </c>
      <c r="F66" s="15" t="s">
        <v>12</v>
      </c>
      <c r="G66" s="14" t="s">
        <v>74</v>
      </c>
      <c r="H66" s="14" t="s">
        <v>45</v>
      </c>
      <c r="N66" s="7">
        <f t="shared" si="0"/>
        <v>0</v>
      </c>
    </row>
    <row r="67" spans="1:18" s="7" customFormat="1" ht="12.75" customHeight="1" x14ac:dyDescent="0.2">
      <c r="A67" s="66" t="s">
        <v>73</v>
      </c>
      <c r="B67" s="40"/>
      <c r="C67" s="40"/>
      <c r="E67" s="14">
        <v>5</v>
      </c>
      <c r="F67" s="15" t="s">
        <v>12</v>
      </c>
      <c r="G67" s="14" t="s">
        <v>74</v>
      </c>
      <c r="H67" s="14" t="s">
        <v>64</v>
      </c>
      <c r="J67" s="7">
        <v>1597527</v>
      </c>
      <c r="L67" s="7">
        <v>970496</v>
      </c>
      <c r="N67" s="7">
        <f t="shared" si="0"/>
        <v>529504</v>
      </c>
      <c r="P67" s="7">
        <v>1500000</v>
      </c>
      <c r="R67" s="7">
        <v>1500000</v>
      </c>
    </row>
    <row r="68" spans="1:18" s="7" customFormat="1" ht="12.75" customHeight="1" x14ac:dyDescent="0.2">
      <c r="A68" s="66" t="s">
        <v>75</v>
      </c>
      <c r="B68" s="40"/>
      <c r="C68" s="40"/>
      <c r="E68" s="14">
        <v>5</v>
      </c>
      <c r="F68" s="15" t="s">
        <v>12</v>
      </c>
      <c r="G68" s="14" t="s">
        <v>74</v>
      </c>
      <c r="H68" s="14" t="s">
        <v>19</v>
      </c>
      <c r="J68" s="7">
        <v>11900</v>
      </c>
      <c r="N68" s="7">
        <f t="shared" si="0"/>
        <v>20000</v>
      </c>
      <c r="P68" s="7">
        <v>20000</v>
      </c>
      <c r="R68" s="7">
        <v>20000</v>
      </c>
    </row>
    <row r="69" spans="1:18" s="7" customFormat="1" ht="12.75" hidden="1" customHeight="1" x14ac:dyDescent="0.2">
      <c r="A69" s="66" t="s">
        <v>76</v>
      </c>
      <c r="B69" s="40"/>
      <c r="C69" s="40"/>
      <c r="E69" s="14">
        <v>5</v>
      </c>
      <c r="F69" s="15" t="s">
        <v>12</v>
      </c>
      <c r="G69" s="14" t="s">
        <v>74</v>
      </c>
      <c r="H69" s="14" t="s">
        <v>60</v>
      </c>
      <c r="N69" s="7">
        <f t="shared" si="0"/>
        <v>0</v>
      </c>
    </row>
    <row r="70" spans="1:18" s="7" customFormat="1" ht="12.75" customHeight="1" x14ac:dyDescent="0.2">
      <c r="A70" s="66" t="s">
        <v>77</v>
      </c>
      <c r="B70" s="40"/>
      <c r="C70" s="40"/>
      <c r="E70" s="14">
        <v>5</v>
      </c>
      <c r="F70" s="15" t="s">
        <v>12</v>
      </c>
      <c r="G70" s="14" t="s">
        <v>74</v>
      </c>
      <c r="H70" s="14" t="s">
        <v>49</v>
      </c>
      <c r="N70" s="7">
        <f t="shared" si="0"/>
        <v>10000</v>
      </c>
      <c r="P70" s="7">
        <v>10000</v>
      </c>
      <c r="R70" s="7">
        <v>50000</v>
      </c>
    </row>
    <row r="71" spans="1:18" s="7" customFormat="1" ht="12.75" hidden="1" customHeight="1" x14ac:dyDescent="0.2">
      <c r="A71" s="66" t="s">
        <v>165</v>
      </c>
      <c r="B71" s="40"/>
      <c r="C71" s="40"/>
      <c r="E71" s="14">
        <v>5</v>
      </c>
      <c r="F71" s="15" t="s">
        <v>12</v>
      </c>
      <c r="G71" s="14" t="s">
        <v>74</v>
      </c>
      <c r="H71" s="14" t="s">
        <v>15</v>
      </c>
      <c r="N71" s="7">
        <f t="shared" si="0"/>
        <v>0</v>
      </c>
    </row>
    <row r="72" spans="1:18" s="7" customFormat="1" ht="12.75" hidden="1" customHeight="1" x14ac:dyDescent="0.2">
      <c r="A72" s="66" t="s">
        <v>78</v>
      </c>
      <c r="B72" s="40"/>
      <c r="C72" s="40"/>
      <c r="E72" s="14">
        <v>5</v>
      </c>
      <c r="F72" s="15" t="s">
        <v>12</v>
      </c>
      <c r="G72" s="14" t="s">
        <v>79</v>
      </c>
      <c r="H72" s="14" t="s">
        <v>10</v>
      </c>
      <c r="N72" s="7">
        <f t="shared" si="0"/>
        <v>0</v>
      </c>
    </row>
    <row r="73" spans="1:18" s="7" customFormat="1" ht="12.75" hidden="1" customHeight="1" x14ac:dyDescent="0.2">
      <c r="A73" s="66" t="s">
        <v>80</v>
      </c>
      <c r="B73" s="40"/>
      <c r="C73" s="40"/>
      <c r="E73" s="14">
        <v>5</v>
      </c>
      <c r="F73" s="15" t="s">
        <v>12</v>
      </c>
      <c r="G73" s="14" t="s">
        <v>79</v>
      </c>
      <c r="H73" s="14" t="s">
        <v>15</v>
      </c>
      <c r="N73" s="7">
        <f t="shared" si="0"/>
        <v>0</v>
      </c>
    </row>
    <row r="74" spans="1:18" s="7" customFormat="1" ht="12.75" hidden="1" customHeight="1" x14ac:dyDescent="0.2">
      <c r="A74" s="66" t="s">
        <v>169</v>
      </c>
      <c r="B74" s="40"/>
      <c r="C74" s="40"/>
      <c r="E74" s="14">
        <v>5</v>
      </c>
      <c r="F74" s="15" t="s">
        <v>12</v>
      </c>
      <c r="G74" s="14" t="s">
        <v>79</v>
      </c>
      <c r="H74" s="15" t="s">
        <v>60</v>
      </c>
      <c r="N74" s="7">
        <f t="shared" si="0"/>
        <v>0</v>
      </c>
    </row>
    <row r="75" spans="1:18" s="7" customFormat="1" ht="12.75" hidden="1" customHeight="1" x14ac:dyDescent="0.2">
      <c r="A75" s="66" t="s">
        <v>170</v>
      </c>
      <c r="B75" s="40"/>
      <c r="C75" s="40"/>
      <c r="E75" s="14">
        <v>5</v>
      </c>
      <c r="F75" s="15" t="s">
        <v>12</v>
      </c>
      <c r="G75" s="14" t="s">
        <v>79</v>
      </c>
      <c r="H75" s="15" t="s">
        <v>19</v>
      </c>
      <c r="N75" s="7">
        <f t="shared" si="0"/>
        <v>0</v>
      </c>
    </row>
    <row r="76" spans="1:18" s="7" customFormat="1" ht="12.75" hidden="1" customHeight="1" x14ac:dyDescent="0.2">
      <c r="A76" s="66" t="s">
        <v>171</v>
      </c>
      <c r="B76" s="40"/>
      <c r="C76" s="40"/>
      <c r="E76" s="14">
        <v>5</v>
      </c>
      <c r="F76" s="15" t="s">
        <v>12</v>
      </c>
      <c r="G76" s="14" t="s">
        <v>79</v>
      </c>
      <c r="H76" s="15" t="s">
        <v>82</v>
      </c>
      <c r="N76" s="7">
        <f t="shared" si="0"/>
        <v>0</v>
      </c>
    </row>
    <row r="77" spans="1:18" s="7" customFormat="1" ht="12.75" hidden="1" customHeight="1" x14ac:dyDescent="0.2">
      <c r="A77" s="66" t="s">
        <v>81</v>
      </c>
      <c r="B77" s="40"/>
      <c r="C77" s="40"/>
      <c r="E77" s="14">
        <v>5</v>
      </c>
      <c r="F77" s="15" t="s">
        <v>12</v>
      </c>
      <c r="G77" s="14" t="s">
        <v>59</v>
      </c>
      <c r="H77" s="15" t="s">
        <v>82</v>
      </c>
      <c r="N77" s="7">
        <f t="shared" si="0"/>
        <v>0</v>
      </c>
    </row>
    <row r="78" spans="1:18" s="7" customFormat="1" ht="12.75" hidden="1" customHeight="1" x14ac:dyDescent="0.2">
      <c r="A78" s="66" t="s">
        <v>83</v>
      </c>
      <c r="B78" s="40"/>
      <c r="C78" s="40"/>
      <c r="E78" s="14">
        <v>5</v>
      </c>
      <c r="F78" s="15" t="s">
        <v>12</v>
      </c>
      <c r="G78" s="14" t="s">
        <v>84</v>
      </c>
      <c r="H78" s="15" t="s">
        <v>8</v>
      </c>
      <c r="N78" s="7">
        <f t="shared" si="0"/>
        <v>0</v>
      </c>
    </row>
    <row r="79" spans="1:18" s="7" customFormat="1" ht="12.75" hidden="1" customHeight="1" x14ac:dyDescent="0.2">
      <c r="A79" s="66" t="s">
        <v>85</v>
      </c>
      <c r="B79" s="40"/>
      <c r="C79" s="40"/>
      <c r="E79" s="14">
        <v>5</v>
      </c>
      <c r="F79" s="15" t="s">
        <v>12</v>
      </c>
      <c r="G79" s="14" t="s">
        <v>84</v>
      </c>
      <c r="H79" s="15" t="s">
        <v>10</v>
      </c>
      <c r="N79" s="7">
        <f t="shared" si="0"/>
        <v>0</v>
      </c>
    </row>
    <row r="80" spans="1:18" s="7" customFormat="1" ht="12.75" hidden="1" customHeight="1" x14ac:dyDescent="0.2">
      <c r="A80" s="66" t="s">
        <v>86</v>
      </c>
      <c r="B80" s="40"/>
      <c r="C80" s="40"/>
      <c r="E80" s="14">
        <v>5</v>
      </c>
      <c r="F80" s="15" t="s">
        <v>12</v>
      </c>
      <c r="G80" s="14" t="s">
        <v>84</v>
      </c>
      <c r="H80" s="15" t="s">
        <v>15</v>
      </c>
      <c r="N80" s="7">
        <f t="shared" si="0"/>
        <v>0</v>
      </c>
    </row>
    <row r="81" spans="1:18" s="7" customFormat="1" ht="12.75" hidden="1" customHeight="1" x14ac:dyDescent="0.2">
      <c r="A81" s="66" t="s">
        <v>172</v>
      </c>
      <c r="B81" s="40"/>
      <c r="C81" s="40"/>
      <c r="E81" s="14">
        <v>5</v>
      </c>
      <c r="F81" s="15" t="s">
        <v>12</v>
      </c>
      <c r="G81" s="14" t="s">
        <v>174</v>
      </c>
      <c r="H81" s="15" t="s">
        <v>8</v>
      </c>
      <c r="N81" s="7">
        <f t="shared" si="0"/>
        <v>0</v>
      </c>
    </row>
    <row r="82" spans="1:18" s="7" customFormat="1" ht="12.75" hidden="1" customHeight="1" x14ac:dyDescent="0.2">
      <c r="A82" s="66" t="s">
        <v>173</v>
      </c>
      <c r="B82" s="40"/>
      <c r="C82" s="40"/>
      <c r="E82" s="14">
        <v>5</v>
      </c>
      <c r="F82" s="15" t="s">
        <v>12</v>
      </c>
      <c r="G82" s="14" t="s">
        <v>174</v>
      </c>
      <c r="H82" s="15" t="s">
        <v>10</v>
      </c>
      <c r="N82" s="7">
        <f t="shared" si="0"/>
        <v>0</v>
      </c>
    </row>
    <row r="83" spans="1:18" s="7" customFormat="1" ht="12.75" hidden="1" customHeight="1" x14ac:dyDescent="0.2">
      <c r="A83" s="66" t="s">
        <v>87</v>
      </c>
      <c r="B83" s="40"/>
      <c r="C83" s="40"/>
      <c r="E83" s="14">
        <v>5</v>
      </c>
      <c r="F83" s="15" t="s">
        <v>12</v>
      </c>
      <c r="G83" s="14" t="s">
        <v>174</v>
      </c>
      <c r="H83" s="15" t="s">
        <v>15</v>
      </c>
      <c r="N83" s="7">
        <f t="shared" si="0"/>
        <v>0</v>
      </c>
    </row>
    <row r="84" spans="1:18" s="7" customFormat="1" ht="12.75" customHeight="1" x14ac:dyDescent="0.2">
      <c r="A84" s="66" t="s">
        <v>303</v>
      </c>
      <c r="B84" s="40"/>
      <c r="C84" s="40"/>
      <c r="E84" s="14">
        <v>5</v>
      </c>
      <c r="F84" s="15" t="s">
        <v>12</v>
      </c>
      <c r="G84" s="82">
        <v>99</v>
      </c>
      <c r="H84" s="89">
        <v>990</v>
      </c>
      <c r="J84" s="7">
        <v>74000</v>
      </c>
      <c r="N84" s="7">
        <f t="shared" si="0"/>
        <v>75000</v>
      </c>
      <c r="P84" s="7">
        <v>75000</v>
      </c>
      <c r="R84" s="7">
        <v>75000</v>
      </c>
    </row>
    <row r="85" spans="1:18" s="7" customFormat="1" ht="15" customHeight="1" x14ac:dyDescent="0.2">
      <c r="A85" s="161" t="s">
        <v>191</v>
      </c>
      <c r="B85" s="161"/>
      <c r="C85" s="161"/>
      <c r="J85" s="22">
        <f>SUM(J16:J84)</f>
        <v>13066376.050000001</v>
      </c>
      <c r="K85" s="18"/>
      <c r="L85" s="22">
        <f>SUM(L16:L84)</f>
        <v>4577215.29</v>
      </c>
      <c r="N85" s="22">
        <f>SUM(N16:N84)</f>
        <v>9505784.709999999</v>
      </c>
      <c r="P85" s="22">
        <f>SUM(P16:P84)</f>
        <v>14083000</v>
      </c>
      <c r="R85" s="22">
        <f>SUM(R16:R84)</f>
        <v>14452000</v>
      </c>
    </row>
    <row r="86" spans="1:18" s="7" customFormat="1" ht="6" hidden="1" customHeight="1" x14ac:dyDescent="0.2">
      <c r="A86" s="20"/>
      <c r="B86" s="20"/>
      <c r="C86" s="20"/>
      <c r="J86" s="18"/>
      <c r="K86" s="18"/>
    </row>
    <row r="87" spans="1:18" s="7" customFormat="1" ht="12" hidden="1" customHeight="1" x14ac:dyDescent="0.2">
      <c r="A87" s="69" t="s">
        <v>189</v>
      </c>
    </row>
    <row r="88" spans="1:18" s="7" customFormat="1" ht="12" hidden="1" customHeight="1" x14ac:dyDescent="0.2">
      <c r="A88" s="66" t="s">
        <v>109</v>
      </c>
      <c r="E88" s="14">
        <v>5</v>
      </c>
      <c r="F88" s="15" t="s">
        <v>29</v>
      </c>
      <c r="G88" s="14" t="s">
        <v>7</v>
      </c>
      <c r="H88" s="14" t="s">
        <v>17</v>
      </c>
    </row>
    <row r="89" spans="1:18" s="7" customFormat="1" ht="12" hidden="1" customHeight="1" x14ac:dyDescent="0.2">
      <c r="A89" s="66" t="s">
        <v>180</v>
      </c>
      <c r="E89" s="14">
        <v>5</v>
      </c>
      <c r="F89" s="15" t="s">
        <v>29</v>
      </c>
      <c r="G89" s="14" t="s">
        <v>7</v>
      </c>
      <c r="H89" s="14" t="s">
        <v>64</v>
      </c>
    </row>
    <row r="90" spans="1:18" s="7" customFormat="1" ht="12" hidden="1" customHeight="1" x14ac:dyDescent="0.2">
      <c r="A90" s="66" t="s">
        <v>181</v>
      </c>
      <c r="E90" s="14">
        <v>5</v>
      </c>
      <c r="F90" s="15" t="s">
        <v>29</v>
      </c>
      <c r="G90" s="14" t="s">
        <v>7</v>
      </c>
      <c r="H90" s="16" t="s">
        <v>49</v>
      </c>
    </row>
    <row r="91" spans="1:18" s="7" customFormat="1" ht="12" hidden="1" customHeight="1" x14ac:dyDescent="0.2">
      <c r="A91" s="66" t="s">
        <v>181</v>
      </c>
      <c r="E91" s="14">
        <v>5</v>
      </c>
      <c r="F91" s="15" t="s">
        <v>29</v>
      </c>
      <c r="G91" s="14" t="s">
        <v>7</v>
      </c>
      <c r="H91" s="16" t="s">
        <v>49</v>
      </c>
    </row>
    <row r="92" spans="1:18" s="7" customFormat="1" ht="12" hidden="1" customHeight="1" x14ac:dyDescent="0.2">
      <c r="A92" s="66" t="s">
        <v>182</v>
      </c>
      <c r="E92" s="14">
        <v>5</v>
      </c>
      <c r="F92" s="15" t="s">
        <v>29</v>
      </c>
      <c r="G92" s="14" t="s">
        <v>7</v>
      </c>
      <c r="H92" s="14" t="s">
        <v>10</v>
      </c>
    </row>
    <row r="93" spans="1:18" s="7" customFormat="1" ht="12" hidden="1" customHeight="1" x14ac:dyDescent="0.2">
      <c r="A93" s="66" t="s">
        <v>181</v>
      </c>
      <c r="E93" s="14">
        <v>5</v>
      </c>
      <c r="F93" s="15" t="s">
        <v>29</v>
      </c>
      <c r="G93" s="14" t="s">
        <v>7</v>
      </c>
      <c r="H93" s="16" t="s">
        <v>49</v>
      </c>
    </row>
    <row r="94" spans="1:18" s="7" customFormat="1" ht="12" hidden="1" customHeight="1" x14ac:dyDescent="0.2">
      <c r="A94" s="66" t="s">
        <v>183</v>
      </c>
      <c r="E94" s="14">
        <v>5</v>
      </c>
      <c r="F94" s="15" t="s">
        <v>29</v>
      </c>
      <c r="G94" s="14" t="s">
        <v>7</v>
      </c>
      <c r="H94" s="14" t="s">
        <v>8</v>
      </c>
    </row>
    <row r="95" spans="1:18" s="7" customFormat="1" ht="12" hidden="1" customHeight="1" x14ac:dyDescent="0.2">
      <c r="A95" s="66" t="s">
        <v>184</v>
      </c>
      <c r="E95" s="14">
        <v>5</v>
      </c>
      <c r="F95" s="15" t="s">
        <v>29</v>
      </c>
      <c r="G95" s="14" t="s">
        <v>7</v>
      </c>
      <c r="H95" s="14" t="s">
        <v>15</v>
      </c>
    </row>
    <row r="96" spans="1:18" s="7" customFormat="1" ht="18.95" hidden="1" customHeight="1" x14ac:dyDescent="0.2">
      <c r="A96" s="63" t="s">
        <v>185</v>
      </c>
      <c r="J96" s="64">
        <f>SUM(J88:J95)</f>
        <v>0</v>
      </c>
      <c r="K96" s="27"/>
      <c r="L96" s="64">
        <f>SUM(L88:L95)</f>
        <v>0</v>
      </c>
      <c r="M96" s="27"/>
      <c r="N96" s="64">
        <f>SUM(N88:N95)</f>
        <v>0</v>
      </c>
      <c r="O96" s="27"/>
      <c r="P96" s="64">
        <f>SUM(P88:P95)</f>
        <v>0</v>
      </c>
      <c r="Q96" s="27"/>
      <c r="R96" s="64">
        <f>SUM(R88:R95)</f>
        <v>0</v>
      </c>
    </row>
    <row r="97" spans="1:8" s="7" customFormat="1" ht="6" customHeight="1" x14ac:dyDescent="0.2"/>
    <row r="98" spans="1:8" s="7" customFormat="1" ht="12.75" customHeight="1" x14ac:dyDescent="0.2">
      <c r="A98" s="68" t="s">
        <v>190</v>
      </c>
      <c r="B98" s="11"/>
      <c r="C98" s="11"/>
    </row>
    <row r="99" spans="1:8" s="7" customFormat="1" ht="12.75" hidden="1" customHeight="1" x14ac:dyDescent="0.2">
      <c r="A99" s="11" t="s">
        <v>89</v>
      </c>
      <c r="B99" s="24"/>
      <c r="C99" s="24"/>
    </row>
    <row r="100" spans="1:8" s="7" customFormat="1" ht="12.75" hidden="1" customHeight="1" x14ac:dyDescent="0.2">
      <c r="A100" s="70" t="s">
        <v>90</v>
      </c>
      <c r="B100" s="9"/>
      <c r="C100" s="9"/>
      <c r="E100" s="14">
        <v>1</v>
      </c>
      <c r="F100" s="15" t="s">
        <v>12</v>
      </c>
      <c r="G100" s="14" t="s">
        <v>54</v>
      </c>
      <c r="H100" s="16" t="s">
        <v>10</v>
      </c>
    </row>
    <row r="101" spans="1:8" s="7" customFormat="1" ht="12.75" customHeight="1" x14ac:dyDescent="0.2">
      <c r="A101" s="71" t="s">
        <v>91</v>
      </c>
      <c r="B101" s="25"/>
      <c r="C101" s="25"/>
    </row>
    <row r="102" spans="1:8" s="7" customFormat="1" ht="12.75" hidden="1" customHeight="1" x14ac:dyDescent="0.2">
      <c r="A102" s="66" t="s">
        <v>92</v>
      </c>
      <c r="B102" s="40"/>
      <c r="C102" s="40"/>
      <c r="E102" s="14">
        <v>1</v>
      </c>
      <c r="F102" s="15" t="s">
        <v>93</v>
      </c>
      <c r="G102" s="14" t="s">
        <v>7</v>
      </c>
      <c r="H102" s="14" t="s">
        <v>8</v>
      </c>
    </row>
    <row r="103" spans="1:8" s="7" customFormat="1" ht="12.75" hidden="1" customHeight="1" x14ac:dyDescent="0.2">
      <c r="A103" s="66" t="s">
        <v>94</v>
      </c>
      <c r="B103" s="40"/>
      <c r="C103" s="40"/>
      <c r="E103" s="14">
        <v>1</v>
      </c>
      <c r="F103" s="15" t="s">
        <v>93</v>
      </c>
      <c r="G103" s="14" t="s">
        <v>34</v>
      </c>
      <c r="H103" s="14" t="s">
        <v>8</v>
      </c>
    </row>
    <row r="104" spans="1:8" s="7" customFormat="1" ht="12.75" hidden="1" customHeight="1" x14ac:dyDescent="0.2">
      <c r="A104" s="66" t="s">
        <v>95</v>
      </c>
      <c r="B104" s="42"/>
      <c r="C104" s="42"/>
      <c r="E104" s="14">
        <v>1</v>
      </c>
      <c r="F104" s="15" t="s">
        <v>93</v>
      </c>
      <c r="G104" s="14" t="s">
        <v>34</v>
      </c>
      <c r="H104" s="14" t="s">
        <v>49</v>
      </c>
    </row>
    <row r="105" spans="1:8" s="7" customFormat="1" ht="12.75" hidden="1" customHeight="1" x14ac:dyDescent="0.2">
      <c r="A105" s="66" t="s">
        <v>96</v>
      </c>
      <c r="B105" s="42"/>
      <c r="C105" s="42"/>
      <c r="D105" s="15"/>
      <c r="E105" s="14">
        <v>1</v>
      </c>
      <c r="F105" s="15" t="s">
        <v>93</v>
      </c>
      <c r="G105" s="14" t="s">
        <v>54</v>
      </c>
      <c r="H105" s="14" t="s">
        <v>10</v>
      </c>
    </row>
    <row r="106" spans="1:8" s="7" customFormat="1" ht="12.75" hidden="1" customHeight="1" x14ac:dyDescent="0.2">
      <c r="A106" s="66" t="s">
        <v>97</v>
      </c>
      <c r="B106" s="40"/>
      <c r="C106" s="40"/>
      <c r="E106" s="14">
        <v>1</v>
      </c>
      <c r="F106" s="15" t="s">
        <v>93</v>
      </c>
      <c r="G106" s="14" t="s">
        <v>93</v>
      </c>
      <c r="H106" s="14" t="s">
        <v>8</v>
      </c>
    </row>
    <row r="107" spans="1:8" s="7" customFormat="1" ht="12.75" hidden="1" customHeight="1" x14ac:dyDescent="0.2">
      <c r="A107" s="66" t="s">
        <v>98</v>
      </c>
      <c r="B107" s="42"/>
      <c r="C107" s="42"/>
      <c r="E107" s="14">
        <v>1</v>
      </c>
      <c r="F107" s="15" t="s">
        <v>93</v>
      </c>
      <c r="G107" s="14" t="s">
        <v>54</v>
      </c>
      <c r="H107" s="14" t="s">
        <v>15</v>
      </c>
    </row>
    <row r="108" spans="1:8" s="7" customFormat="1" ht="12.75" hidden="1" customHeight="1" x14ac:dyDescent="0.2">
      <c r="A108" s="66" t="s">
        <v>99</v>
      </c>
      <c r="B108" s="42"/>
      <c r="C108" s="42"/>
      <c r="D108" s="15"/>
      <c r="E108" s="14">
        <v>1</v>
      </c>
      <c r="F108" s="15" t="s">
        <v>93</v>
      </c>
      <c r="G108" s="14" t="s">
        <v>93</v>
      </c>
      <c r="H108" s="14" t="s">
        <v>10</v>
      </c>
    </row>
    <row r="109" spans="1:8" s="7" customFormat="1" ht="12.75" hidden="1" customHeight="1" x14ac:dyDescent="0.2">
      <c r="A109" s="66" t="s">
        <v>100</v>
      </c>
      <c r="B109" s="40"/>
      <c r="C109" s="40"/>
      <c r="E109" s="14">
        <v>1</v>
      </c>
      <c r="F109" s="15" t="s">
        <v>93</v>
      </c>
      <c r="G109" s="14" t="s">
        <v>54</v>
      </c>
      <c r="H109" s="14" t="s">
        <v>19</v>
      </c>
    </row>
    <row r="110" spans="1:8" s="7" customFormat="1" ht="12.75" hidden="1" customHeight="1" x14ac:dyDescent="0.2">
      <c r="A110" s="66" t="s">
        <v>175</v>
      </c>
      <c r="B110" s="40"/>
      <c r="C110" s="40"/>
      <c r="E110" s="14">
        <v>1</v>
      </c>
      <c r="F110" s="15" t="s">
        <v>93</v>
      </c>
      <c r="G110" s="14" t="s">
        <v>54</v>
      </c>
      <c r="H110" s="14" t="s">
        <v>82</v>
      </c>
    </row>
    <row r="111" spans="1:8" s="7" customFormat="1" ht="12.75" hidden="1" customHeight="1" x14ac:dyDescent="0.2">
      <c r="A111" s="66" t="s">
        <v>176</v>
      </c>
      <c r="B111" s="40"/>
      <c r="C111" s="40"/>
      <c r="E111" s="14">
        <v>1</v>
      </c>
      <c r="F111" s="15" t="s">
        <v>93</v>
      </c>
      <c r="G111" s="14" t="s">
        <v>54</v>
      </c>
      <c r="H111" s="14" t="s">
        <v>45</v>
      </c>
    </row>
    <row r="112" spans="1:8" s="7" customFormat="1" ht="12.75" hidden="1" customHeight="1" x14ac:dyDescent="0.2">
      <c r="A112" s="66" t="s">
        <v>177</v>
      </c>
      <c r="B112" s="40"/>
      <c r="C112" s="40"/>
      <c r="E112" s="14">
        <v>1</v>
      </c>
      <c r="F112" s="15" t="s">
        <v>93</v>
      </c>
      <c r="G112" s="14" t="s">
        <v>54</v>
      </c>
      <c r="H112" s="14" t="s">
        <v>146</v>
      </c>
    </row>
    <row r="113" spans="1:18" s="7" customFormat="1" ht="12.75" hidden="1" customHeight="1" x14ac:dyDescent="0.2">
      <c r="A113" s="66" t="s">
        <v>101</v>
      </c>
      <c r="B113" s="40"/>
      <c r="C113" s="40"/>
      <c r="E113" s="14">
        <v>1</v>
      </c>
      <c r="F113" s="15" t="s">
        <v>93</v>
      </c>
      <c r="G113" s="14" t="s">
        <v>54</v>
      </c>
      <c r="H113" s="14" t="s">
        <v>102</v>
      </c>
    </row>
    <row r="114" spans="1:18" s="7" customFormat="1" ht="12.75" hidden="1" customHeight="1" x14ac:dyDescent="0.2">
      <c r="A114" s="66" t="s">
        <v>103</v>
      </c>
      <c r="B114" s="40"/>
      <c r="C114" s="40"/>
      <c r="E114" s="14">
        <v>1</v>
      </c>
      <c r="F114" s="15" t="s">
        <v>93</v>
      </c>
      <c r="G114" s="14" t="s">
        <v>54</v>
      </c>
      <c r="H114" s="14" t="s">
        <v>24</v>
      </c>
    </row>
    <row r="115" spans="1:18" s="7" customFormat="1" ht="12.75" hidden="1" customHeight="1" x14ac:dyDescent="0.2">
      <c r="A115" s="66" t="s">
        <v>104</v>
      </c>
      <c r="B115" s="40"/>
      <c r="C115" s="40"/>
      <c r="E115" s="14">
        <v>1</v>
      </c>
      <c r="F115" s="15" t="s">
        <v>93</v>
      </c>
      <c r="G115" s="14" t="s">
        <v>54</v>
      </c>
      <c r="H115" s="14" t="s">
        <v>28</v>
      </c>
    </row>
    <row r="116" spans="1:18" s="7" customFormat="1" ht="12.75" customHeight="1" x14ac:dyDescent="0.2">
      <c r="A116" s="70" t="s">
        <v>90</v>
      </c>
      <c r="B116" s="40"/>
      <c r="C116" s="40"/>
      <c r="E116" s="14">
        <v>1</v>
      </c>
      <c r="F116" s="15" t="s">
        <v>12</v>
      </c>
      <c r="G116" s="14" t="s">
        <v>54</v>
      </c>
      <c r="H116" s="14" t="s">
        <v>10</v>
      </c>
      <c r="R116" s="7">
        <v>100000</v>
      </c>
    </row>
    <row r="117" spans="1:18" s="7" customFormat="1" ht="12.75" customHeight="1" x14ac:dyDescent="0.2">
      <c r="A117" s="66" t="s">
        <v>105</v>
      </c>
      <c r="B117" s="40"/>
      <c r="C117" s="40"/>
      <c r="D117" s="15"/>
      <c r="E117" s="14">
        <v>1</v>
      </c>
      <c r="F117" s="15" t="s">
        <v>93</v>
      </c>
      <c r="G117" s="14" t="s">
        <v>54</v>
      </c>
      <c r="H117" s="16" t="s">
        <v>49</v>
      </c>
      <c r="N117" s="7">
        <f>P117-L117</f>
        <v>200000</v>
      </c>
      <c r="P117" s="7">
        <v>200000</v>
      </c>
    </row>
    <row r="118" spans="1:18" s="7" customFormat="1" ht="12.75" hidden="1" customHeight="1" x14ac:dyDescent="0.2">
      <c r="A118" s="66" t="s">
        <v>106</v>
      </c>
      <c r="B118" s="40"/>
      <c r="C118" s="40"/>
      <c r="D118" s="15"/>
      <c r="E118" s="14">
        <v>1</v>
      </c>
      <c r="F118" s="15" t="s">
        <v>93</v>
      </c>
      <c r="G118" s="14" t="s">
        <v>67</v>
      </c>
      <c r="H118" s="14" t="s">
        <v>8</v>
      </c>
    </row>
    <row r="119" spans="1:18" s="7" customFormat="1" ht="12.75" customHeight="1" x14ac:dyDescent="0.2">
      <c r="A119" s="66" t="s">
        <v>107</v>
      </c>
      <c r="B119" s="40"/>
      <c r="C119" s="40"/>
      <c r="D119" s="15"/>
      <c r="E119" s="14">
        <v>1</v>
      </c>
      <c r="F119" s="15" t="s">
        <v>93</v>
      </c>
      <c r="G119" s="14" t="s">
        <v>59</v>
      </c>
      <c r="H119" s="16" t="s">
        <v>49</v>
      </c>
      <c r="N119" s="7">
        <f>P119-L119</f>
        <v>100000</v>
      </c>
      <c r="P119" s="7">
        <v>100000</v>
      </c>
    </row>
    <row r="120" spans="1:18" s="7" customFormat="1" ht="12.75" hidden="1" customHeight="1" x14ac:dyDescent="0.2">
      <c r="A120" s="66" t="s">
        <v>178</v>
      </c>
      <c r="B120" s="40"/>
      <c r="C120" s="40"/>
      <c r="D120" s="15"/>
      <c r="E120" s="14">
        <v>1</v>
      </c>
      <c r="F120" s="15" t="s">
        <v>93</v>
      </c>
      <c r="G120" s="14" t="s">
        <v>29</v>
      </c>
      <c r="H120" s="14" t="s">
        <v>8</v>
      </c>
    </row>
    <row r="121" spans="1:18" s="7" customFormat="1" ht="12.75" hidden="1" customHeight="1" x14ac:dyDescent="0.2">
      <c r="A121" s="66" t="s">
        <v>179</v>
      </c>
      <c r="B121" s="40"/>
      <c r="C121" s="40"/>
      <c r="D121" s="15"/>
      <c r="E121" s="14">
        <v>1</v>
      </c>
      <c r="F121" s="15" t="s">
        <v>93</v>
      </c>
      <c r="G121" s="14" t="s">
        <v>29</v>
      </c>
      <c r="H121" s="14" t="s">
        <v>45</v>
      </c>
    </row>
    <row r="122" spans="1:18" s="27" customFormat="1" ht="18.95" customHeight="1" x14ac:dyDescent="0.2">
      <c r="A122" s="63" t="s">
        <v>108</v>
      </c>
      <c r="B122" s="26"/>
      <c r="C122" s="26"/>
      <c r="J122" s="21">
        <f>SUM(J102:J121)</f>
        <v>0</v>
      </c>
      <c r="K122" s="23"/>
      <c r="L122" s="21">
        <f>SUM(L102:L117)</f>
        <v>0</v>
      </c>
      <c r="N122" s="21">
        <f>SUM(N102:N121)</f>
        <v>300000</v>
      </c>
      <c r="P122" s="21">
        <f>SUM(P102:P121)</f>
        <v>300000</v>
      </c>
      <c r="R122" s="21">
        <f>SUM(R102:R121)</f>
        <v>100000</v>
      </c>
    </row>
    <row r="123" spans="1:18" s="7" customFormat="1" ht="6" customHeight="1" x14ac:dyDescent="0.2"/>
    <row r="124" spans="1:18" s="7" customFormat="1" ht="20.100000000000001" customHeight="1" thickBot="1" x14ac:dyDescent="0.25">
      <c r="A124" s="11" t="s">
        <v>110</v>
      </c>
      <c r="B124" s="28"/>
      <c r="C124" s="28"/>
      <c r="J124" s="29">
        <f>J85+J122</f>
        <v>13066376.050000001</v>
      </c>
      <c r="K124" s="23"/>
      <c r="L124" s="29">
        <f>L85+L122</f>
        <v>4577215.29</v>
      </c>
      <c r="N124" s="29">
        <f>N85+N122</f>
        <v>9805784.709999999</v>
      </c>
      <c r="P124" s="29">
        <f>P85+P122</f>
        <v>14383000</v>
      </c>
      <c r="R124" s="29">
        <f>R85+R122</f>
        <v>14552000</v>
      </c>
    </row>
    <row r="125" spans="1:18" s="7" customFormat="1" ht="13.5" thickTop="1" x14ac:dyDescent="0.2">
      <c r="A125" s="31"/>
      <c r="B125" s="31"/>
      <c r="C125" s="31"/>
      <c r="D125" s="34"/>
      <c r="E125" s="31"/>
      <c r="F125" s="31"/>
      <c r="H125" s="35"/>
      <c r="I125" s="35"/>
      <c r="J125" s="35"/>
      <c r="K125" s="35"/>
      <c r="L125" s="35"/>
      <c r="M125" s="35"/>
    </row>
    <row r="126" spans="1:18" x14ac:dyDescent="0.2">
      <c r="A126" s="159" t="s">
        <v>133</v>
      </c>
      <c r="B126" s="159"/>
      <c r="C126" s="159"/>
      <c r="D126" s="33"/>
      <c r="E126" s="32"/>
      <c r="G126" s="31"/>
      <c r="I126" s="31"/>
      <c r="J126" s="159" t="s">
        <v>326</v>
      </c>
      <c r="K126" s="159"/>
      <c r="L126" s="159"/>
      <c r="M126" s="47"/>
      <c r="N126" s="49"/>
      <c r="O126" s="49"/>
      <c r="P126" s="48" t="s">
        <v>135</v>
      </c>
    </row>
    <row r="127" spans="1:18" x14ac:dyDescent="0.2">
      <c r="A127" s="50"/>
      <c r="D127" s="33"/>
      <c r="E127" s="51"/>
      <c r="G127" s="31"/>
      <c r="I127" s="31"/>
      <c r="J127" s="30"/>
      <c r="M127" s="30"/>
      <c r="N127" s="36"/>
      <c r="O127" s="36"/>
      <c r="P127" s="51"/>
    </row>
    <row r="128" spans="1:18" x14ac:dyDescent="0.2">
      <c r="A128" s="52"/>
      <c r="D128" s="31"/>
      <c r="E128" s="53"/>
      <c r="G128" s="31"/>
      <c r="I128" s="31"/>
      <c r="J128" s="31"/>
      <c r="M128" s="31"/>
      <c r="P128" s="53"/>
    </row>
    <row r="129" spans="1:16" x14ac:dyDescent="0.2">
      <c r="A129" s="160" t="s">
        <v>347</v>
      </c>
      <c r="B129" s="160"/>
      <c r="C129" s="160"/>
      <c r="D129" s="55"/>
      <c r="E129" s="56"/>
      <c r="G129" s="31"/>
      <c r="I129" s="31"/>
      <c r="J129" s="160" t="s">
        <v>325</v>
      </c>
      <c r="K129" s="160"/>
      <c r="L129" s="160"/>
      <c r="M129" s="57"/>
      <c r="N129" s="59"/>
      <c r="O129" s="59"/>
      <c r="P129" s="58" t="s">
        <v>137</v>
      </c>
    </row>
    <row r="130" spans="1:16" x14ac:dyDescent="0.2">
      <c r="A130" s="159" t="s">
        <v>346</v>
      </c>
      <c r="B130" s="159"/>
      <c r="C130" s="159"/>
      <c r="D130" s="31"/>
      <c r="E130" s="32"/>
      <c r="G130" s="31"/>
      <c r="I130" s="31"/>
      <c r="J130" s="159" t="s">
        <v>313</v>
      </c>
      <c r="K130" s="159"/>
      <c r="L130" s="159"/>
      <c r="M130" s="33"/>
      <c r="N130" s="35"/>
      <c r="O130" s="35"/>
      <c r="P130" s="60" t="s">
        <v>139</v>
      </c>
    </row>
  </sheetData>
  <customSheetViews>
    <customSheetView guid="{870B4CCF-089A-4C19-A059-259DAAB1F3BC}" showPageBreaks="1" printArea="1" hiddenRows="1" view="pageBreakPreview">
      <pane xSplit="1" ySplit="14" topLeftCell="B70" activePane="bottomRight" state="frozen"/>
      <selection pane="bottomRight" activeCell="L116" sqref="L116"/>
      <pageMargins left="0.75" right="0.5" top="1" bottom="0.7" header="0.75" footer="0.4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19" activePane="bottomRight" state="frozen"/>
      <selection pane="bottomRight" activeCell="A126" sqref="A126:XFD126"/>
      <pageMargins left="0.75" right="0.5" top="1" bottom="0.7" header="0.75" footer="0.4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5">
    <mergeCell ref="J126:L126"/>
    <mergeCell ref="J129:L129"/>
    <mergeCell ref="J130:L130"/>
    <mergeCell ref="A13:C13"/>
    <mergeCell ref="E13:H13"/>
    <mergeCell ref="A85:C85"/>
    <mergeCell ref="A126:C126"/>
    <mergeCell ref="A129:C129"/>
    <mergeCell ref="A130:C130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0.7" header="0.75" footer="0.4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6"/>
  <sheetViews>
    <sheetView tabSelected="1"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93" sqref="C88:C9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248</v>
      </c>
      <c r="H4" s="3"/>
      <c r="I4" s="3"/>
      <c r="R4" s="79" t="s">
        <v>250</v>
      </c>
    </row>
    <row r="5" spans="1:19" ht="15" customHeight="1" x14ac:dyDescent="0.2">
      <c r="A5" s="5" t="s">
        <v>119</v>
      </c>
      <c r="B5" s="2" t="s">
        <v>113</v>
      </c>
      <c r="C5" s="5" t="s">
        <v>232</v>
      </c>
    </row>
    <row r="6" spans="1:19" ht="15" customHeight="1" x14ac:dyDescent="0.2">
      <c r="A6" s="5" t="s">
        <v>120</v>
      </c>
      <c r="B6" s="2" t="s">
        <v>113</v>
      </c>
      <c r="C6" s="5" t="s">
        <v>246</v>
      </c>
    </row>
    <row r="7" spans="1:19" ht="15" customHeight="1" x14ac:dyDescent="0.2">
      <c r="A7" s="6" t="s">
        <v>121</v>
      </c>
      <c r="B7" s="2" t="s">
        <v>113</v>
      </c>
      <c r="C7" s="6" t="s">
        <v>247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72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  <c r="J16" s="7">
        <v>14800</v>
      </c>
      <c r="L16" s="7">
        <v>2000</v>
      </c>
      <c r="N16" s="7">
        <f>P16-L16</f>
        <v>18000</v>
      </c>
      <c r="P16" s="7">
        <v>20000</v>
      </c>
      <c r="R16" s="7">
        <v>20000</v>
      </c>
    </row>
    <row r="17" spans="1:18" s="7" customFormat="1" ht="12.75" hidden="1" customHeight="1" x14ac:dyDescent="0.2">
      <c r="A17" s="66" t="s">
        <v>38</v>
      </c>
      <c r="B17" s="40"/>
      <c r="C17" s="40"/>
      <c r="E17" s="14">
        <v>5</v>
      </c>
      <c r="F17" s="15" t="s">
        <v>12</v>
      </c>
      <c r="G17" s="14" t="s">
        <v>7</v>
      </c>
      <c r="H17" s="14" t="s">
        <v>10</v>
      </c>
      <c r="N17" s="7">
        <f t="shared" ref="N17:N78" si="0">P17-L17</f>
        <v>0</v>
      </c>
    </row>
    <row r="18" spans="1:18" s="7" customFormat="1" ht="12.75" hidden="1" customHeight="1" x14ac:dyDescent="0.2">
      <c r="A18" s="66" t="s">
        <v>39</v>
      </c>
      <c r="B18" s="40"/>
      <c r="C18" s="40"/>
      <c r="E18" s="14">
        <v>5</v>
      </c>
      <c r="F18" s="15" t="s">
        <v>12</v>
      </c>
      <c r="G18" s="14" t="s">
        <v>12</v>
      </c>
      <c r="H18" s="14" t="s">
        <v>8</v>
      </c>
      <c r="N18" s="7">
        <f t="shared" si="0"/>
        <v>0</v>
      </c>
    </row>
    <row r="19" spans="1:18" s="7" customFormat="1" ht="12.75" hidden="1" customHeight="1" x14ac:dyDescent="0.2">
      <c r="A19" s="66" t="s">
        <v>142</v>
      </c>
      <c r="B19" s="40"/>
      <c r="C19" s="40"/>
      <c r="D19" s="14"/>
      <c r="E19" s="14">
        <v>5</v>
      </c>
      <c r="F19" s="15" t="s">
        <v>12</v>
      </c>
      <c r="G19" s="14" t="s">
        <v>12</v>
      </c>
      <c r="H19" s="14" t="s">
        <v>10</v>
      </c>
      <c r="N19" s="7">
        <f t="shared" si="0"/>
        <v>0</v>
      </c>
    </row>
    <row r="20" spans="1:18" s="7" customFormat="1" ht="12.75" hidden="1" customHeight="1" x14ac:dyDescent="0.2">
      <c r="A20" s="66" t="s">
        <v>41</v>
      </c>
      <c r="B20" s="40"/>
      <c r="C20" s="40"/>
      <c r="D20" s="14"/>
      <c r="E20" s="14">
        <v>5</v>
      </c>
      <c r="F20" s="15" t="s">
        <v>12</v>
      </c>
      <c r="G20" s="14" t="s">
        <v>29</v>
      </c>
      <c r="H20" s="14" t="s">
        <v>10</v>
      </c>
      <c r="N20" s="7">
        <f t="shared" si="0"/>
        <v>0</v>
      </c>
    </row>
    <row r="21" spans="1:18" s="7" customFormat="1" ht="12.75" hidden="1" customHeight="1" x14ac:dyDescent="0.2">
      <c r="A21" s="66" t="s">
        <v>42</v>
      </c>
      <c r="B21" s="40"/>
      <c r="C21" s="40"/>
      <c r="D21" s="14"/>
      <c r="E21" s="14">
        <v>5</v>
      </c>
      <c r="F21" s="15" t="s">
        <v>12</v>
      </c>
      <c r="G21" s="14" t="s">
        <v>29</v>
      </c>
      <c r="H21" s="14" t="s">
        <v>17</v>
      </c>
      <c r="N21" s="7">
        <f t="shared" si="0"/>
        <v>0</v>
      </c>
    </row>
    <row r="22" spans="1:18" s="7" customFormat="1" ht="12.75" hidden="1" customHeight="1" x14ac:dyDescent="0.2">
      <c r="A22" s="66" t="s">
        <v>43</v>
      </c>
      <c r="B22" s="40"/>
      <c r="C22" s="40"/>
      <c r="D22" s="14"/>
      <c r="E22" s="14">
        <v>5</v>
      </c>
      <c r="F22" s="15" t="s">
        <v>12</v>
      </c>
      <c r="G22" s="14" t="s">
        <v>29</v>
      </c>
      <c r="H22" s="14" t="s">
        <v>64</v>
      </c>
      <c r="N22" s="7">
        <f t="shared" si="0"/>
        <v>0</v>
      </c>
    </row>
    <row r="23" spans="1:18" s="7" customFormat="1" ht="12.75" hidden="1" customHeight="1" x14ac:dyDescent="0.2">
      <c r="A23" s="66" t="s">
        <v>88</v>
      </c>
      <c r="B23" s="40"/>
      <c r="C23" s="40"/>
      <c r="E23" s="14">
        <v>5</v>
      </c>
      <c r="F23" s="15" t="s">
        <v>12</v>
      </c>
      <c r="G23" s="14" t="s">
        <v>29</v>
      </c>
      <c r="H23" s="14" t="s">
        <v>60</v>
      </c>
      <c r="N23" s="7">
        <f t="shared" si="0"/>
        <v>0</v>
      </c>
    </row>
    <row r="24" spans="1:18" s="7" customFormat="1" ht="12.75" hidden="1" customHeight="1" x14ac:dyDescent="0.2">
      <c r="A24" s="66" t="s">
        <v>150</v>
      </c>
      <c r="B24" s="40"/>
      <c r="C24" s="40"/>
      <c r="D24" s="14"/>
      <c r="E24" s="14">
        <v>5</v>
      </c>
      <c r="F24" s="15" t="s">
        <v>12</v>
      </c>
      <c r="G24" s="14" t="s">
        <v>29</v>
      </c>
      <c r="H24" s="14" t="s">
        <v>19</v>
      </c>
      <c r="J24" s="19"/>
      <c r="K24" s="19"/>
      <c r="N24" s="7">
        <f t="shared" si="0"/>
        <v>0</v>
      </c>
    </row>
    <row r="25" spans="1:18" s="7" customFormat="1" ht="12.75" hidden="1" customHeight="1" x14ac:dyDescent="0.2">
      <c r="A25" s="66" t="s">
        <v>151</v>
      </c>
      <c r="B25" s="40"/>
      <c r="C25" s="40"/>
      <c r="D25" s="14"/>
      <c r="E25" s="14">
        <v>5</v>
      </c>
      <c r="F25" s="15" t="s">
        <v>12</v>
      </c>
      <c r="G25" s="14" t="s">
        <v>29</v>
      </c>
      <c r="H25" s="14" t="s">
        <v>82</v>
      </c>
      <c r="J25" s="19"/>
      <c r="K25" s="19"/>
      <c r="N25" s="7">
        <f t="shared" si="0"/>
        <v>0</v>
      </c>
    </row>
    <row r="26" spans="1:18" s="7" customFormat="1" ht="12.75" customHeight="1" x14ac:dyDescent="0.2">
      <c r="A26" s="66" t="s">
        <v>44</v>
      </c>
      <c r="B26" s="40"/>
      <c r="C26" s="40"/>
      <c r="D26" s="14"/>
      <c r="E26" s="14">
        <v>5</v>
      </c>
      <c r="F26" s="15" t="s">
        <v>12</v>
      </c>
      <c r="G26" s="14" t="s">
        <v>29</v>
      </c>
      <c r="H26" s="14" t="s">
        <v>45</v>
      </c>
      <c r="J26" s="19">
        <v>40742.19</v>
      </c>
      <c r="K26" s="19"/>
      <c r="L26" s="7">
        <v>5768.05</v>
      </c>
      <c r="N26" s="7">
        <f t="shared" si="0"/>
        <v>234231.95</v>
      </c>
      <c r="P26" s="7">
        <v>240000</v>
      </c>
      <c r="R26" s="7">
        <v>240000</v>
      </c>
    </row>
    <row r="27" spans="1:18" s="7" customFormat="1" ht="12.75" hidden="1" customHeight="1" x14ac:dyDescent="0.2">
      <c r="A27" s="66" t="s">
        <v>152</v>
      </c>
      <c r="B27" s="40"/>
      <c r="C27" s="40"/>
      <c r="D27" s="14"/>
      <c r="E27" s="14">
        <v>5</v>
      </c>
      <c r="F27" s="15" t="s">
        <v>12</v>
      </c>
      <c r="G27" s="14" t="s">
        <v>29</v>
      </c>
      <c r="H27" s="14" t="s">
        <v>102</v>
      </c>
      <c r="N27" s="7">
        <f t="shared" si="0"/>
        <v>0</v>
      </c>
    </row>
    <row r="28" spans="1:18" s="7" customFormat="1" ht="12.75" hidden="1" customHeight="1" x14ac:dyDescent="0.2">
      <c r="A28" s="66" t="s">
        <v>153</v>
      </c>
      <c r="B28" s="40"/>
      <c r="C28" s="40"/>
      <c r="D28" s="14"/>
      <c r="E28" s="14">
        <v>5</v>
      </c>
      <c r="F28" s="15" t="s">
        <v>12</v>
      </c>
      <c r="G28" s="14" t="s">
        <v>29</v>
      </c>
      <c r="H28" s="14" t="s">
        <v>146</v>
      </c>
      <c r="N28" s="7">
        <f t="shared" si="0"/>
        <v>0</v>
      </c>
    </row>
    <row r="29" spans="1:18" s="7" customFormat="1" ht="12.75" hidden="1" customHeight="1" x14ac:dyDescent="0.2">
      <c r="A29" s="66" t="s">
        <v>46</v>
      </c>
      <c r="B29" s="40"/>
      <c r="C29" s="40"/>
      <c r="D29" s="14"/>
      <c r="E29" s="14">
        <v>5</v>
      </c>
      <c r="F29" s="15" t="s">
        <v>12</v>
      </c>
      <c r="G29" s="14" t="s">
        <v>29</v>
      </c>
      <c r="H29" s="14" t="s">
        <v>47</v>
      </c>
      <c r="N29" s="7">
        <f t="shared" si="0"/>
        <v>0</v>
      </c>
    </row>
    <row r="30" spans="1:18" s="7" customFormat="1" ht="12.75" hidden="1" customHeight="1" x14ac:dyDescent="0.2">
      <c r="A30" s="66" t="s">
        <v>154</v>
      </c>
      <c r="B30" s="40"/>
      <c r="C30" s="40"/>
      <c r="E30" s="14">
        <v>5</v>
      </c>
      <c r="F30" s="15" t="s">
        <v>12</v>
      </c>
      <c r="G30" s="14" t="s">
        <v>29</v>
      </c>
      <c r="H30" s="14" t="s">
        <v>15</v>
      </c>
      <c r="N30" s="7">
        <f t="shared" si="0"/>
        <v>0</v>
      </c>
    </row>
    <row r="31" spans="1:18" s="7" customFormat="1" ht="12.75" hidden="1" customHeight="1" x14ac:dyDescent="0.2">
      <c r="A31" s="66" t="s">
        <v>51</v>
      </c>
      <c r="B31" s="40"/>
      <c r="C31" s="40"/>
      <c r="D31" s="14"/>
      <c r="E31" s="14">
        <v>5</v>
      </c>
      <c r="F31" s="15" t="s">
        <v>12</v>
      </c>
      <c r="G31" s="14" t="s">
        <v>29</v>
      </c>
      <c r="H31" s="14" t="s">
        <v>24</v>
      </c>
      <c r="N31" s="7">
        <f t="shared" si="0"/>
        <v>0</v>
      </c>
    </row>
    <row r="32" spans="1:18" s="7" customFormat="1" ht="12.75" customHeight="1" x14ac:dyDescent="0.2">
      <c r="A32" s="66" t="s">
        <v>48</v>
      </c>
      <c r="B32" s="40"/>
      <c r="C32" s="40"/>
      <c r="E32" s="14">
        <v>5</v>
      </c>
      <c r="F32" s="15" t="s">
        <v>12</v>
      </c>
      <c r="G32" s="14" t="s">
        <v>29</v>
      </c>
      <c r="H32" s="16" t="s">
        <v>49</v>
      </c>
      <c r="J32" s="7">
        <v>371250</v>
      </c>
      <c r="N32" s="7">
        <f t="shared" si="0"/>
        <v>50000</v>
      </c>
      <c r="P32" s="7">
        <v>50000</v>
      </c>
      <c r="R32" s="7">
        <v>150000</v>
      </c>
    </row>
    <row r="33" spans="1:18" s="7" customFormat="1" ht="12.75" customHeight="1" x14ac:dyDescent="0.2">
      <c r="A33" s="66" t="s">
        <v>50</v>
      </c>
      <c r="B33" s="40"/>
      <c r="C33" s="40"/>
      <c r="D33" s="14"/>
      <c r="E33" s="14">
        <v>5</v>
      </c>
      <c r="F33" s="15" t="s">
        <v>12</v>
      </c>
      <c r="G33" s="14" t="s">
        <v>34</v>
      </c>
      <c r="H33" s="14" t="s">
        <v>8</v>
      </c>
      <c r="J33" s="7">
        <v>363768.65</v>
      </c>
      <c r="L33" s="7">
        <v>54115.97</v>
      </c>
      <c r="N33" s="7">
        <f t="shared" si="0"/>
        <v>395884.03</v>
      </c>
      <c r="P33" s="7">
        <v>450000</v>
      </c>
      <c r="R33" s="7">
        <v>450000</v>
      </c>
    </row>
    <row r="34" spans="1:18" s="7" customFormat="1" ht="12.75" customHeight="1" x14ac:dyDescent="0.2">
      <c r="A34" s="66" t="s">
        <v>52</v>
      </c>
      <c r="B34" s="40"/>
      <c r="C34" s="40"/>
      <c r="D34" s="14"/>
      <c r="E34" s="14">
        <v>5</v>
      </c>
      <c r="F34" s="15" t="s">
        <v>12</v>
      </c>
      <c r="G34" s="14" t="s">
        <v>34</v>
      </c>
      <c r="H34" s="14" t="s">
        <v>10</v>
      </c>
      <c r="J34" s="7">
        <v>5361013.21</v>
      </c>
      <c r="L34" s="7">
        <v>1560588.79</v>
      </c>
      <c r="N34" s="7">
        <f t="shared" si="0"/>
        <v>4439411.21</v>
      </c>
      <c r="P34" s="7">
        <v>6000000</v>
      </c>
      <c r="R34" s="7">
        <v>7000000</v>
      </c>
    </row>
    <row r="35" spans="1:18" s="7" customFormat="1" ht="12.75" hidden="1" customHeight="1" x14ac:dyDescent="0.2">
      <c r="A35" s="66" t="s">
        <v>48</v>
      </c>
      <c r="B35" s="40"/>
      <c r="C35" s="40"/>
      <c r="D35" s="14"/>
      <c r="E35" s="14">
        <v>5</v>
      </c>
      <c r="F35" s="15" t="s">
        <v>12</v>
      </c>
      <c r="G35" s="14" t="s">
        <v>29</v>
      </c>
      <c r="H35" s="16" t="s">
        <v>49</v>
      </c>
      <c r="N35" s="7">
        <f t="shared" si="0"/>
        <v>0</v>
      </c>
    </row>
    <row r="36" spans="1:18" s="7" customFormat="1" ht="12.75" hidden="1" customHeight="1" x14ac:dyDescent="0.2">
      <c r="A36" s="66" t="s">
        <v>53</v>
      </c>
      <c r="B36" s="40"/>
      <c r="C36" s="40"/>
      <c r="E36" s="14">
        <v>5</v>
      </c>
      <c r="F36" s="15" t="s">
        <v>12</v>
      </c>
      <c r="G36" s="14" t="s">
        <v>54</v>
      </c>
      <c r="H36" s="14" t="s">
        <v>8</v>
      </c>
      <c r="N36" s="7">
        <f t="shared" si="0"/>
        <v>0</v>
      </c>
    </row>
    <row r="37" spans="1:18" s="7" customFormat="1" ht="12.75" customHeight="1" x14ac:dyDescent="0.2">
      <c r="A37" s="66" t="s">
        <v>55</v>
      </c>
      <c r="B37" s="40"/>
      <c r="C37" s="40"/>
      <c r="E37" s="14">
        <v>5</v>
      </c>
      <c r="F37" s="15" t="s">
        <v>12</v>
      </c>
      <c r="G37" s="14" t="s">
        <v>54</v>
      </c>
      <c r="H37" s="14" t="s">
        <v>10</v>
      </c>
      <c r="J37" s="7">
        <v>36409.800000000003</v>
      </c>
      <c r="L37" s="7">
        <v>15321.04</v>
      </c>
      <c r="N37" s="7">
        <f t="shared" si="0"/>
        <v>32678.959999999999</v>
      </c>
      <c r="P37" s="7">
        <v>48000</v>
      </c>
      <c r="R37" s="7">
        <v>48000</v>
      </c>
    </row>
    <row r="38" spans="1:18" s="7" customFormat="1" ht="12.75" customHeight="1" x14ac:dyDescent="0.2">
      <c r="A38" s="66" t="s">
        <v>56</v>
      </c>
      <c r="B38" s="40"/>
      <c r="C38" s="40"/>
      <c r="E38" s="14">
        <v>5</v>
      </c>
      <c r="F38" s="15" t="s">
        <v>12</v>
      </c>
      <c r="G38" s="14" t="s">
        <v>54</v>
      </c>
      <c r="H38" s="14" t="s">
        <v>15</v>
      </c>
      <c r="N38" s="7">
        <f t="shared" si="0"/>
        <v>48000</v>
      </c>
      <c r="P38" s="7">
        <v>48000</v>
      </c>
      <c r="R38" s="7">
        <v>60000</v>
      </c>
    </row>
    <row r="39" spans="1:18" s="7" customFormat="1" ht="12.75" hidden="1" customHeight="1" x14ac:dyDescent="0.2">
      <c r="A39" s="66" t="s">
        <v>57</v>
      </c>
      <c r="B39" s="40"/>
      <c r="C39" s="40"/>
      <c r="E39" s="14">
        <v>5</v>
      </c>
      <c r="F39" s="15" t="s">
        <v>12</v>
      </c>
      <c r="G39" s="14" t="s">
        <v>54</v>
      </c>
      <c r="H39" s="14" t="s">
        <v>17</v>
      </c>
      <c r="N39" s="7">
        <f t="shared" si="0"/>
        <v>0</v>
      </c>
    </row>
    <row r="40" spans="1:18" s="7" customFormat="1" ht="12.75" hidden="1" customHeight="1" x14ac:dyDescent="0.2">
      <c r="A40" s="66" t="s">
        <v>58</v>
      </c>
      <c r="B40" s="40"/>
      <c r="C40" s="40"/>
      <c r="E40" s="14">
        <v>5</v>
      </c>
      <c r="F40" s="14" t="s">
        <v>12</v>
      </c>
      <c r="G40" s="14" t="s">
        <v>59</v>
      </c>
      <c r="H40" s="14" t="s">
        <v>60</v>
      </c>
      <c r="N40" s="7">
        <f t="shared" si="0"/>
        <v>0</v>
      </c>
    </row>
    <row r="41" spans="1:18" s="7" customFormat="1" ht="12.75" hidden="1" customHeight="1" x14ac:dyDescent="0.2">
      <c r="A41" s="66" t="s">
        <v>66</v>
      </c>
      <c r="B41" s="40"/>
      <c r="C41" s="40"/>
      <c r="E41" s="14">
        <v>5</v>
      </c>
      <c r="F41" s="15" t="s">
        <v>12</v>
      </c>
      <c r="G41" s="14" t="s">
        <v>67</v>
      </c>
      <c r="H41" s="14" t="s">
        <v>8</v>
      </c>
      <c r="N41" s="7">
        <f t="shared" si="0"/>
        <v>0</v>
      </c>
    </row>
    <row r="42" spans="1:18" s="7" customFormat="1" ht="12.75" hidden="1" customHeight="1" x14ac:dyDescent="0.2">
      <c r="A42" s="66" t="s">
        <v>61</v>
      </c>
      <c r="B42" s="40"/>
      <c r="C42" s="40"/>
      <c r="E42" s="14">
        <v>5</v>
      </c>
      <c r="F42" s="15" t="s">
        <v>12</v>
      </c>
      <c r="G42" s="14" t="s">
        <v>59</v>
      </c>
      <c r="H42" s="14" t="s">
        <v>8</v>
      </c>
      <c r="N42" s="7">
        <f t="shared" si="0"/>
        <v>0</v>
      </c>
    </row>
    <row r="43" spans="1:18" s="7" customFormat="1" ht="12.75" hidden="1" customHeight="1" x14ac:dyDescent="0.2">
      <c r="A43" s="66" t="s">
        <v>62</v>
      </c>
      <c r="B43" s="40"/>
      <c r="C43" s="40"/>
      <c r="E43" s="14">
        <v>5</v>
      </c>
      <c r="F43" s="15" t="s">
        <v>12</v>
      </c>
      <c r="G43" s="14" t="s">
        <v>59</v>
      </c>
      <c r="H43" s="14" t="s">
        <v>10</v>
      </c>
      <c r="N43" s="7">
        <f t="shared" si="0"/>
        <v>0</v>
      </c>
    </row>
    <row r="44" spans="1:18" s="7" customFormat="1" ht="12.75" hidden="1" customHeight="1" x14ac:dyDescent="0.2">
      <c r="A44" s="66" t="s">
        <v>63</v>
      </c>
      <c r="B44" s="40"/>
      <c r="C44" s="40"/>
      <c r="E44" s="14">
        <v>5</v>
      </c>
      <c r="F44" s="15" t="s">
        <v>12</v>
      </c>
      <c r="G44" s="14" t="s">
        <v>59</v>
      </c>
      <c r="H44" s="14" t="s">
        <v>64</v>
      </c>
      <c r="N44" s="7">
        <f t="shared" si="0"/>
        <v>0</v>
      </c>
    </row>
    <row r="45" spans="1:18" s="7" customFormat="1" ht="12.75" hidden="1" customHeight="1" x14ac:dyDescent="0.2">
      <c r="A45" s="66" t="s">
        <v>155</v>
      </c>
      <c r="B45" s="40"/>
      <c r="C45" s="40"/>
      <c r="E45" s="14">
        <v>5</v>
      </c>
      <c r="F45" s="15" t="s">
        <v>12</v>
      </c>
      <c r="G45" s="14" t="s">
        <v>59</v>
      </c>
      <c r="H45" s="14" t="s">
        <v>15</v>
      </c>
      <c r="N45" s="7">
        <f t="shared" si="0"/>
        <v>0</v>
      </c>
    </row>
    <row r="46" spans="1:18" s="7" customFormat="1" ht="12.75" hidden="1" customHeight="1" x14ac:dyDescent="0.2">
      <c r="A46" s="66" t="s">
        <v>156</v>
      </c>
      <c r="B46" s="40"/>
      <c r="C46" s="40"/>
      <c r="E46" s="14">
        <v>5</v>
      </c>
      <c r="F46" s="14" t="s">
        <v>12</v>
      </c>
      <c r="G46" s="14" t="s">
        <v>59</v>
      </c>
      <c r="H46" s="14" t="s">
        <v>17</v>
      </c>
      <c r="N46" s="7">
        <f t="shared" si="0"/>
        <v>0</v>
      </c>
    </row>
    <row r="47" spans="1:18" s="7" customFormat="1" ht="12.75" hidden="1" customHeight="1" x14ac:dyDescent="0.2">
      <c r="A47" s="66" t="s">
        <v>65</v>
      </c>
      <c r="B47" s="40"/>
      <c r="C47" s="40"/>
      <c r="E47" s="14">
        <v>5</v>
      </c>
      <c r="F47" s="15" t="s">
        <v>12</v>
      </c>
      <c r="G47" s="14" t="s">
        <v>59</v>
      </c>
      <c r="H47" s="14" t="s">
        <v>19</v>
      </c>
      <c r="N47" s="7">
        <f t="shared" si="0"/>
        <v>0</v>
      </c>
    </row>
    <row r="48" spans="1:18" s="7" customFormat="1" ht="12.75" hidden="1" customHeight="1" x14ac:dyDescent="0.2">
      <c r="A48" s="66" t="s">
        <v>157</v>
      </c>
      <c r="B48" s="40"/>
      <c r="C48" s="40"/>
      <c r="E48" s="14">
        <v>5</v>
      </c>
      <c r="F48" s="15" t="s">
        <v>12</v>
      </c>
      <c r="G48" s="14" t="s">
        <v>93</v>
      </c>
      <c r="H48" s="14" t="s">
        <v>8</v>
      </c>
      <c r="N48" s="7">
        <f t="shared" si="0"/>
        <v>0</v>
      </c>
    </row>
    <row r="49" spans="1:18" s="7" customFormat="1" ht="12.75" hidden="1" customHeight="1" x14ac:dyDescent="0.2">
      <c r="A49" s="66" t="s">
        <v>66</v>
      </c>
      <c r="B49" s="40"/>
      <c r="C49" s="40"/>
      <c r="E49" s="14">
        <v>5</v>
      </c>
      <c r="F49" s="15" t="s">
        <v>12</v>
      </c>
      <c r="G49" s="14" t="s">
        <v>67</v>
      </c>
      <c r="H49" s="14" t="s">
        <v>8</v>
      </c>
      <c r="N49" s="7">
        <f t="shared" si="0"/>
        <v>0</v>
      </c>
    </row>
    <row r="50" spans="1:18" s="7" customFormat="1" ht="12.75" hidden="1" customHeight="1" x14ac:dyDescent="0.2">
      <c r="A50" s="66" t="s">
        <v>68</v>
      </c>
      <c r="B50" s="40"/>
      <c r="C50" s="40"/>
      <c r="E50" s="14">
        <v>5</v>
      </c>
      <c r="F50" s="15" t="s">
        <v>12</v>
      </c>
      <c r="G50" s="14" t="s">
        <v>67</v>
      </c>
      <c r="H50" s="14" t="s">
        <v>10</v>
      </c>
      <c r="N50" s="7">
        <f t="shared" si="0"/>
        <v>0</v>
      </c>
    </row>
    <row r="51" spans="1:18" s="7" customFormat="1" ht="12.75" hidden="1" customHeight="1" x14ac:dyDescent="0.2">
      <c r="A51" s="66" t="s">
        <v>158</v>
      </c>
      <c r="B51" s="40"/>
      <c r="C51" s="40"/>
      <c r="E51" s="14">
        <v>5</v>
      </c>
      <c r="F51" s="15" t="s">
        <v>12</v>
      </c>
      <c r="G51" s="14" t="s">
        <v>70</v>
      </c>
      <c r="H51" s="14" t="s">
        <v>8</v>
      </c>
      <c r="N51" s="7">
        <f t="shared" si="0"/>
        <v>0</v>
      </c>
    </row>
    <row r="52" spans="1:18" s="7" customFormat="1" ht="12.75" hidden="1" customHeight="1" x14ac:dyDescent="0.2">
      <c r="A52" s="66" t="s">
        <v>159</v>
      </c>
      <c r="B52" s="40"/>
      <c r="C52" s="40"/>
      <c r="E52" s="14">
        <v>5</v>
      </c>
      <c r="F52" s="15" t="s">
        <v>12</v>
      </c>
      <c r="G52" s="14" t="s">
        <v>70</v>
      </c>
      <c r="H52" s="14" t="s">
        <v>10</v>
      </c>
      <c r="N52" s="7">
        <f t="shared" si="0"/>
        <v>0</v>
      </c>
    </row>
    <row r="53" spans="1:18" s="7" customFormat="1" ht="12.75" hidden="1" customHeight="1" x14ac:dyDescent="0.2">
      <c r="A53" s="66" t="s">
        <v>69</v>
      </c>
      <c r="B53" s="40"/>
      <c r="C53" s="40"/>
      <c r="E53" s="14">
        <v>5</v>
      </c>
      <c r="F53" s="15" t="s">
        <v>12</v>
      </c>
      <c r="G53" s="14" t="s">
        <v>70</v>
      </c>
      <c r="H53" s="14" t="s">
        <v>15</v>
      </c>
      <c r="N53" s="7">
        <f t="shared" si="0"/>
        <v>0</v>
      </c>
    </row>
    <row r="54" spans="1:18" s="7" customFormat="1" ht="12.75" hidden="1" customHeight="1" x14ac:dyDescent="0.2">
      <c r="A54" s="66" t="s">
        <v>160</v>
      </c>
      <c r="B54" s="40"/>
      <c r="C54" s="40"/>
      <c r="E54" s="14">
        <v>5</v>
      </c>
      <c r="F54" s="15" t="s">
        <v>12</v>
      </c>
      <c r="G54" s="14" t="s">
        <v>163</v>
      </c>
      <c r="H54" s="14" t="s">
        <v>8</v>
      </c>
      <c r="N54" s="7">
        <f t="shared" si="0"/>
        <v>0</v>
      </c>
    </row>
    <row r="55" spans="1:18" s="7" customFormat="1" ht="12.75" hidden="1" customHeight="1" x14ac:dyDescent="0.2">
      <c r="A55" s="66" t="s">
        <v>161</v>
      </c>
      <c r="B55" s="40"/>
      <c r="C55" s="40"/>
      <c r="E55" s="14">
        <v>5</v>
      </c>
      <c r="F55" s="15" t="s">
        <v>12</v>
      </c>
      <c r="G55" s="14" t="s">
        <v>163</v>
      </c>
      <c r="H55" s="16" t="s">
        <v>49</v>
      </c>
      <c r="N55" s="7">
        <f t="shared" si="0"/>
        <v>0</v>
      </c>
    </row>
    <row r="56" spans="1:18" s="7" customFormat="1" ht="12.75" hidden="1" customHeight="1" x14ac:dyDescent="0.2">
      <c r="A56" s="66" t="s">
        <v>71</v>
      </c>
      <c r="B56" s="40"/>
      <c r="C56" s="40"/>
      <c r="E56" s="14">
        <v>5</v>
      </c>
      <c r="F56" s="15" t="s">
        <v>12</v>
      </c>
      <c r="G56" s="14" t="s">
        <v>163</v>
      </c>
      <c r="H56" s="14" t="s">
        <v>10</v>
      </c>
      <c r="N56" s="7">
        <f t="shared" si="0"/>
        <v>0</v>
      </c>
    </row>
    <row r="57" spans="1:18" s="7" customFormat="1" ht="12.75" hidden="1" customHeight="1" x14ac:dyDescent="0.2">
      <c r="A57" s="66" t="s">
        <v>162</v>
      </c>
      <c r="B57" s="40"/>
      <c r="C57" s="40"/>
      <c r="E57" s="14">
        <v>5</v>
      </c>
      <c r="F57" s="15" t="s">
        <v>12</v>
      </c>
      <c r="G57" s="14" t="s">
        <v>163</v>
      </c>
      <c r="H57" s="14" t="s">
        <v>15</v>
      </c>
      <c r="N57" s="7">
        <f t="shared" si="0"/>
        <v>0</v>
      </c>
    </row>
    <row r="58" spans="1:18" s="7" customFormat="1" ht="12.75" hidden="1" customHeight="1" x14ac:dyDescent="0.2">
      <c r="A58" s="66" t="s">
        <v>72</v>
      </c>
      <c r="B58" s="40"/>
      <c r="C58" s="40"/>
      <c r="E58" s="14">
        <v>5</v>
      </c>
      <c r="F58" s="15" t="s">
        <v>12</v>
      </c>
      <c r="G58" s="14" t="s">
        <v>70</v>
      </c>
      <c r="H58" s="14" t="s">
        <v>49</v>
      </c>
      <c r="N58" s="7">
        <f t="shared" si="0"/>
        <v>0</v>
      </c>
    </row>
    <row r="59" spans="1:18" s="7" customFormat="1" ht="12.75" hidden="1" customHeight="1" x14ac:dyDescent="0.2">
      <c r="A59" s="66" t="s">
        <v>164</v>
      </c>
      <c r="B59" s="40"/>
      <c r="C59" s="40"/>
      <c r="E59" s="14">
        <v>5</v>
      </c>
      <c r="F59" s="15" t="s">
        <v>12</v>
      </c>
      <c r="G59" s="14" t="s">
        <v>74</v>
      </c>
      <c r="H59" s="14" t="s">
        <v>10</v>
      </c>
      <c r="N59" s="7">
        <f t="shared" si="0"/>
        <v>0</v>
      </c>
    </row>
    <row r="60" spans="1:18" s="7" customFormat="1" ht="12.75" customHeight="1" x14ac:dyDescent="0.2">
      <c r="A60" s="66" t="s">
        <v>165</v>
      </c>
      <c r="B60" s="40"/>
      <c r="C60" s="40"/>
      <c r="E60" s="14">
        <v>5</v>
      </c>
      <c r="F60" s="15" t="s">
        <v>12</v>
      </c>
      <c r="G60" s="14" t="s">
        <v>74</v>
      </c>
      <c r="H60" s="14" t="s">
        <v>15</v>
      </c>
      <c r="J60" s="7">
        <v>36312.5</v>
      </c>
      <c r="N60" s="7">
        <f t="shared" si="0"/>
        <v>150000</v>
      </c>
      <c r="P60" s="7">
        <v>150000</v>
      </c>
      <c r="R60" s="7">
        <v>150000</v>
      </c>
    </row>
    <row r="61" spans="1:18" s="7" customFormat="1" ht="12.75" customHeight="1" x14ac:dyDescent="0.2">
      <c r="A61" s="66" t="s">
        <v>166</v>
      </c>
      <c r="B61" s="40"/>
      <c r="C61" s="40"/>
      <c r="E61" s="14">
        <v>5</v>
      </c>
      <c r="F61" s="15" t="s">
        <v>12</v>
      </c>
      <c r="G61" s="14" t="s">
        <v>74</v>
      </c>
      <c r="H61" s="14" t="s">
        <v>17</v>
      </c>
      <c r="J61" s="7">
        <v>216378</v>
      </c>
      <c r="N61" s="7">
        <f t="shared" si="0"/>
        <v>400000</v>
      </c>
      <c r="P61" s="7">
        <v>400000</v>
      </c>
      <c r="R61" s="7">
        <v>500000</v>
      </c>
    </row>
    <row r="62" spans="1:18" s="7" customFormat="1" ht="12.75" hidden="1" customHeight="1" x14ac:dyDescent="0.2">
      <c r="A62" s="66" t="s">
        <v>167</v>
      </c>
      <c r="B62" s="40"/>
      <c r="C62" s="40"/>
      <c r="E62" s="14">
        <v>5</v>
      </c>
      <c r="F62" s="15" t="s">
        <v>12</v>
      </c>
      <c r="G62" s="14" t="s">
        <v>74</v>
      </c>
      <c r="H62" s="14" t="s">
        <v>8</v>
      </c>
      <c r="N62" s="7">
        <f t="shared" si="0"/>
        <v>0</v>
      </c>
    </row>
    <row r="63" spans="1:18" s="7" customFormat="1" ht="12.75" hidden="1" customHeight="1" x14ac:dyDescent="0.2">
      <c r="A63" s="66" t="s">
        <v>168</v>
      </c>
      <c r="B63" s="40"/>
      <c r="C63" s="40"/>
      <c r="E63" s="14">
        <v>5</v>
      </c>
      <c r="F63" s="15" t="s">
        <v>12</v>
      </c>
      <c r="G63" s="14" t="s">
        <v>74</v>
      </c>
      <c r="H63" s="14" t="s">
        <v>45</v>
      </c>
      <c r="N63" s="7">
        <f t="shared" si="0"/>
        <v>0</v>
      </c>
    </row>
    <row r="64" spans="1:18" s="7" customFormat="1" ht="12.75" customHeight="1" x14ac:dyDescent="0.2">
      <c r="A64" s="66" t="s">
        <v>73</v>
      </c>
      <c r="B64" s="40"/>
      <c r="C64" s="40"/>
      <c r="E64" s="14">
        <v>5</v>
      </c>
      <c r="F64" s="15" t="s">
        <v>12</v>
      </c>
      <c r="G64" s="14" t="s">
        <v>74</v>
      </c>
      <c r="H64" s="14" t="s">
        <v>64</v>
      </c>
      <c r="J64" s="7">
        <v>906778</v>
      </c>
      <c r="L64" s="7">
        <v>339744.2</v>
      </c>
      <c r="N64" s="7">
        <f t="shared" si="0"/>
        <v>860255.8</v>
      </c>
      <c r="P64" s="7">
        <v>1200000</v>
      </c>
      <c r="R64" s="7">
        <v>1800000</v>
      </c>
    </row>
    <row r="65" spans="1:18" s="7" customFormat="1" ht="12.75" customHeight="1" x14ac:dyDescent="0.2">
      <c r="A65" s="66" t="s">
        <v>75</v>
      </c>
      <c r="B65" s="40"/>
      <c r="C65" s="40"/>
      <c r="E65" s="14">
        <v>5</v>
      </c>
      <c r="F65" s="15" t="s">
        <v>12</v>
      </c>
      <c r="G65" s="14" t="s">
        <v>74</v>
      </c>
      <c r="H65" s="14" t="s">
        <v>19</v>
      </c>
      <c r="J65" s="7">
        <v>3620</v>
      </c>
      <c r="N65" s="7">
        <f t="shared" si="0"/>
        <v>20000</v>
      </c>
      <c r="P65" s="7">
        <v>20000</v>
      </c>
      <c r="R65" s="7">
        <v>50000</v>
      </c>
    </row>
    <row r="66" spans="1:18" s="7" customFormat="1" ht="12.75" hidden="1" customHeight="1" x14ac:dyDescent="0.2">
      <c r="A66" s="66" t="s">
        <v>76</v>
      </c>
      <c r="B66" s="40"/>
      <c r="C66" s="40"/>
      <c r="E66" s="14">
        <v>5</v>
      </c>
      <c r="F66" s="15" t="s">
        <v>12</v>
      </c>
      <c r="G66" s="14" t="s">
        <v>74</v>
      </c>
      <c r="H66" s="14" t="s">
        <v>60</v>
      </c>
      <c r="N66" s="7">
        <f t="shared" si="0"/>
        <v>0</v>
      </c>
    </row>
    <row r="67" spans="1:18" s="7" customFormat="1" ht="12.75" customHeight="1" x14ac:dyDescent="0.2">
      <c r="A67" s="66" t="s">
        <v>77</v>
      </c>
      <c r="B67" s="40"/>
      <c r="C67" s="40"/>
      <c r="E67" s="14">
        <v>5</v>
      </c>
      <c r="F67" s="15" t="s">
        <v>12</v>
      </c>
      <c r="G67" s="14" t="s">
        <v>74</v>
      </c>
      <c r="H67" s="14" t="s">
        <v>49</v>
      </c>
      <c r="J67" s="7">
        <v>1850</v>
      </c>
      <c r="N67" s="7">
        <f t="shared" si="0"/>
        <v>150000</v>
      </c>
      <c r="P67" s="7">
        <v>150000</v>
      </c>
      <c r="R67" s="7">
        <v>150000</v>
      </c>
    </row>
    <row r="68" spans="1:18" s="7" customFormat="1" ht="12.75" hidden="1" customHeight="1" x14ac:dyDescent="0.2">
      <c r="A68" s="66" t="s">
        <v>165</v>
      </c>
      <c r="B68" s="40"/>
      <c r="C68" s="40"/>
      <c r="E68" s="14">
        <v>5</v>
      </c>
      <c r="F68" s="15" t="s">
        <v>12</v>
      </c>
      <c r="G68" s="14" t="s">
        <v>74</v>
      </c>
      <c r="H68" s="14" t="s">
        <v>15</v>
      </c>
      <c r="N68" s="7">
        <f t="shared" si="0"/>
        <v>0</v>
      </c>
    </row>
    <row r="69" spans="1:18" s="7" customFormat="1" ht="12.75" hidden="1" customHeight="1" x14ac:dyDescent="0.2">
      <c r="A69" s="66" t="s">
        <v>78</v>
      </c>
      <c r="B69" s="40"/>
      <c r="C69" s="40"/>
      <c r="E69" s="14">
        <v>5</v>
      </c>
      <c r="F69" s="15" t="s">
        <v>12</v>
      </c>
      <c r="G69" s="14" t="s">
        <v>79</v>
      </c>
      <c r="H69" s="14" t="s">
        <v>10</v>
      </c>
      <c r="N69" s="7">
        <f t="shared" si="0"/>
        <v>0</v>
      </c>
    </row>
    <row r="70" spans="1:18" s="7" customFormat="1" ht="12.75" hidden="1" customHeight="1" x14ac:dyDescent="0.2">
      <c r="A70" s="66" t="s">
        <v>80</v>
      </c>
      <c r="B70" s="40"/>
      <c r="C70" s="40"/>
      <c r="E70" s="14">
        <v>5</v>
      </c>
      <c r="F70" s="15" t="s">
        <v>12</v>
      </c>
      <c r="G70" s="14" t="s">
        <v>79</v>
      </c>
      <c r="H70" s="14" t="s">
        <v>15</v>
      </c>
      <c r="N70" s="7">
        <f t="shared" si="0"/>
        <v>0</v>
      </c>
    </row>
    <row r="71" spans="1:18" s="7" customFormat="1" ht="12.75" hidden="1" customHeight="1" x14ac:dyDescent="0.2">
      <c r="A71" s="66" t="s">
        <v>169</v>
      </c>
      <c r="B71" s="40"/>
      <c r="C71" s="40"/>
      <c r="E71" s="14">
        <v>5</v>
      </c>
      <c r="F71" s="15" t="s">
        <v>12</v>
      </c>
      <c r="G71" s="14" t="s">
        <v>79</v>
      </c>
      <c r="H71" s="15" t="s">
        <v>60</v>
      </c>
      <c r="N71" s="7">
        <f t="shared" si="0"/>
        <v>0</v>
      </c>
    </row>
    <row r="72" spans="1:18" s="7" customFormat="1" ht="12.75" hidden="1" customHeight="1" x14ac:dyDescent="0.2">
      <c r="A72" s="66" t="s">
        <v>170</v>
      </c>
      <c r="B72" s="40"/>
      <c r="C72" s="40"/>
      <c r="E72" s="14">
        <v>5</v>
      </c>
      <c r="F72" s="15" t="s">
        <v>12</v>
      </c>
      <c r="G72" s="14" t="s">
        <v>79</v>
      </c>
      <c r="H72" s="15" t="s">
        <v>19</v>
      </c>
      <c r="N72" s="7">
        <f t="shared" si="0"/>
        <v>0</v>
      </c>
    </row>
    <row r="73" spans="1:18" s="7" customFormat="1" ht="12.75" hidden="1" customHeight="1" x14ac:dyDescent="0.2">
      <c r="A73" s="66" t="s">
        <v>171</v>
      </c>
      <c r="B73" s="40"/>
      <c r="C73" s="40"/>
      <c r="E73" s="14">
        <v>5</v>
      </c>
      <c r="F73" s="15" t="s">
        <v>12</v>
      </c>
      <c r="G73" s="14" t="s">
        <v>79</v>
      </c>
      <c r="H73" s="15" t="s">
        <v>82</v>
      </c>
      <c r="N73" s="7">
        <f t="shared" si="0"/>
        <v>0</v>
      </c>
    </row>
    <row r="74" spans="1:18" s="7" customFormat="1" ht="12.75" hidden="1" customHeight="1" x14ac:dyDescent="0.2">
      <c r="A74" s="66" t="s">
        <v>81</v>
      </c>
      <c r="B74" s="40"/>
      <c r="C74" s="40"/>
      <c r="E74" s="14">
        <v>5</v>
      </c>
      <c r="F74" s="15" t="s">
        <v>12</v>
      </c>
      <c r="G74" s="14" t="s">
        <v>59</v>
      </c>
      <c r="H74" s="15" t="s">
        <v>82</v>
      </c>
      <c r="N74" s="7">
        <f t="shared" si="0"/>
        <v>0</v>
      </c>
    </row>
    <row r="75" spans="1:18" s="7" customFormat="1" ht="12.75" hidden="1" customHeight="1" x14ac:dyDescent="0.2">
      <c r="A75" s="66" t="s">
        <v>83</v>
      </c>
      <c r="B75" s="40"/>
      <c r="C75" s="40"/>
      <c r="E75" s="14">
        <v>5</v>
      </c>
      <c r="F75" s="15" t="s">
        <v>12</v>
      </c>
      <c r="G75" s="14" t="s">
        <v>84</v>
      </c>
      <c r="H75" s="15" t="s">
        <v>8</v>
      </c>
      <c r="N75" s="7">
        <f t="shared" si="0"/>
        <v>0</v>
      </c>
    </row>
    <row r="76" spans="1:18" s="7" customFormat="1" ht="12.75" hidden="1" customHeight="1" x14ac:dyDescent="0.2">
      <c r="A76" s="66" t="s">
        <v>85</v>
      </c>
      <c r="B76" s="40"/>
      <c r="C76" s="40"/>
      <c r="E76" s="14">
        <v>5</v>
      </c>
      <c r="F76" s="15" t="s">
        <v>12</v>
      </c>
      <c r="G76" s="14" t="s">
        <v>84</v>
      </c>
      <c r="H76" s="15" t="s">
        <v>10</v>
      </c>
      <c r="N76" s="7">
        <f t="shared" si="0"/>
        <v>0</v>
      </c>
    </row>
    <row r="77" spans="1:18" s="7" customFormat="1" ht="12.75" hidden="1" customHeight="1" x14ac:dyDescent="0.2">
      <c r="A77" s="66" t="s">
        <v>86</v>
      </c>
      <c r="B77" s="40"/>
      <c r="C77" s="40"/>
      <c r="E77" s="14">
        <v>5</v>
      </c>
      <c r="F77" s="15" t="s">
        <v>12</v>
      </c>
      <c r="G77" s="14" t="s">
        <v>84</v>
      </c>
      <c r="H77" s="15" t="s">
        <v>15</v>
      </c>
      <c r="N77" s="7">
        <f t="shared" si="0"/>
        <v>0</v>
      </c>
    </row>
    <row r="78" spans="1:18" s="7" customFormat="1" ht="12.75" hidden="1" customHeight="1" x14ac:dyDescent="0.2">
      <c r="A78" s="66" t="s">
        <v>172</v>
      </c>
      <c r="B78" s="40"/>
      <c r="C78" s="40"/>
      <c r="E78" s="14">
        <v>5</v>
      </c>
      <c r="F78" s="15" t="s">
        <v>12</v>
      </c>
      <c r="G78" s="14" t="s">
        <v>174</v>
      </c>
      <c r="H78" s="15" t="s">
        <v>8</v>
      </c>
      <c r="N78" s="7">
        <f t="shared" si="0"/>
        <v>0</v>
      </c>
    </row>
    <row r="79" spans="1:18" s="7" customFormat="1" ht="12.75" hidden="1" customHeight="1" x14ac:dyDescent="0.2">
      <c r="A79" s="66" t="s">
        <v>173</v>
      </c>
      <c r="B79" s="40"/>
      <c r="C79" s="40"/>
      <c r="E79" s="14">
        <v>5</v>
      </c>
      <c r="F79" s="15" t="s">
        <v>12</v>
      </c>
      <c r="G79" s="14" t="s">
        <v>174</v>
      </c>
      <c r="H79" s="15" t="s">
        <v>10</v>
      </c>
      <c r="N79" s="7">
        <f t="shared" ref="N79:N82" si="1">P79-L79</f>
        <v>0</v>
      </c>
    </row>
    <row r="80" spans="1:18" s="7" customFormat="1" ht="12.75" hidden="1" customHeight="1" x14ac:dyDescent="0.2">
      <c r="A80" s="66" t="s">
        <v>87</v>
      </c>
      <c r="B80" s="40"/>
      <c r="C80" s="40"/>
      <c r="E80" s="14">
        <v>5</v>
      </c>
      <c r="F80" s="15" t="s">
        <v>12</v>
      </c>
      <c r="G80" s="14" t="s">
        <v>174</v>
      </c>
      <c r="H80" s="15" t="s">
        <v>15</v>
      </c>
      <c r="N80" s="7">
        <f t="shared" si="1"/>
        <v>0</v>
      </c>
    </row>
    <row r="81" spans="1:18" s="7" customFormat="1" ht="12.75" customHeight="1" x14ac:dyDescent="0.2">
      <c r="A81" s="66" t="s">
        <v>63</v>
      </c>
      <c r="B81" s="40"/>
      <c r="C81" s="40"/>
      <c r="E81" s="14">
        <v>5</v>
      </c>
      <c r="F81" s="15" t="s">
        <v>12</v>
      </c>
      <c r="G81" s="14" t="s">
        <v>59</v>
      </c>
      <c r="H81" s="14" t="s">
        <v>64</v>
      </c>
      <c r="N81" s="7">
        <f t="shared" si="1"/>
        <v>10000</v>
      </c>
      <c r="P81" s="7">
        <v>10000</v>
      </c>
      <c r="R81" s="7">
        <v>15000</v>
      </c>
    </row>
    <row r="82" spans="1:18" s="7" customFormat="1" ht="12.75" customHeight="1" x14ac:dyDescent="0.2">
      <c r="A82" s="66" t="s">
        <v>303</v>
      </c>
      <c r="B82" s="40"/>
      <c r="C82" s="40"/>
      <c r="E82" s="14">
        <v>5</v>
      </c>
      <c r="F82" s="15" t="s">
        <v>12</v>
      </c>
      <c r="G82" s="82">
        <v>99</v>
      </c>
      <c r="H82" s="89">
        <v>990</v>
      </c>
      <c r="J82" s="7">
        <v>8880</v>
      </c>
      <c r="N82" s="7">
        <f t="shared" si="1"/>
        <v>50000</v>
      </c>
      <c r="P82" s="7">
        <v>50000</v>
      </c>
      <c r="R82" s="7">
        <v>50000</v>
      </c>
    </row>
    <row r="83" spans="1:18" s="7" customFormat="1" ht="18" customHeight="1" x14ac:dyDescent="0.2">
      <c r="A83" s="150" t="s">
        <v>191</v>
      </c>
      <c r="B83" s="150"/>
      <c r="C83" s="150"/>
      <c r="J83" s="22">
        <f>SUM(J16:J82)</f>
        <v>7361802.3499999996</v>
      </c>
      <c r="K83" s="18"/>
      <c r="L83" s="22">
        <f>SUM(L16:L82)</f>
        <v>1977538.05</v>
      </c>
      <c r="N83" s="22">
        <f>SUM(N16:N82)</f>
        <v>6858461.9499999993</v>
      </c>
      <c r="P83" s="22">
        <f>SUM(P16:P82)</f>
        <v>8836000</v>
      </c>
      <c r="R83" s="22">
        <f>SUM(R16:R82)</f>
        <v>10683000</v>
      </c>
    </row>
    <row r="84" spans="1:18" s="7" customFormat="1" ht="6" customHeight="1" x14ac:dyDescent="0.2">
      <c r="A84" s="20"/>
      <c r="B84" s="20"/>
      <c r="C84" s="20"/>
      <c r="J84" s="18"/>
      <c r="K84" s="18"/>
    </row>
    <row r="85" spans="1:18" s="7" customFormat="1" ht="12.75" customHeight="1" x14ac:dyDescent="0.2">
      <c r="A85" s="68" t="s">
        <v>190</v>
      </c>
      <c r="B85" s="11"/>
      <c r="C85" s="11"/>
    </row>
    <row r="86" spans="1:18" s="7" customFormat="1" ht="12.75" hidden="1" customHeight="1" x14ac:dyDescent="0.2">
      <c r="A86" s="11" t="s">
        <v>89</v>
      </c>
      <c r="B86" s="24"/>
      <c r="C86" s="24"/>
    </row>
    <row r="87" spans="1:18" s="7" customFormat="1" ht="12.75" hidden="1" customHeight="1" x14ac:dyDescent="0.2">
      <c r="A87" s="70" t="s">
        <v>90</v>
      </c>
      <c r="B87" s="9"/>
      <c r="C87" s="9"/>
      <c r="E87" s="14">
        <v>1</v>
      </c>
      <c r="F87" s="15" t="s">
        <v>12</v>
      </c>
      <c r="G87" s="14" t="s">
        <v>54</v>
      </c>
      <c r="H87" s="16" t="s">
        <v>10</v>
      </c>
    </row>
    <row r="88" spans="1:18" s="7" customFormat="1" ht="12.75" customHeight="1" x14ac:dyDescent="0.2">
      <c r="A88" s="71" t="s">
        <v>91</v>
      </c>
      <c r="B88" s="25"/>
      <c r="C88" s="25"/>
    </row>
    <row r="89" spans="1:18" s="7" customFormat="1" ht="12.75" hidden="1" customHeight="1" x14ac:dyDescent="0.2">
      <c r="A89" s="66" t="s">
        <v>92</v>
      </c>
      <c r="B89" s="40"/>
      <c r="C89" s="40"/>
      <c r="E89" s="14">
        <v>1</v>
      </c>
      <c r="F89" s="15" t="s">
        <v>93</v>
      </c>
      <c r="G89" s="14" t="s">
        <v>7</v>
      </c>
      <c r="H89" s="14" t="s">
        <v>8</v>
      </c>
    </row>
    <row r="90" spans="1:18" s="7" customFormat="1" ht="12.75" hidden="1" customHeight="1" x14ac:dyDescent="0.2">
      <c r="A90" s="66" t="s">
        <v>94</v>
      </c>
      <c r="B90" s="40"/>
      <c r="C90" s="40"/>
      <c r="E90" s="14">
        <v>1</v>
      </c>
      <c r="F90" s="15" t="s">
        <v>93</v>
      </c>
      <c r="G90" s="14" t="s">
        <v>34</v>
      </c>
      <c r="H90" s="14" t="s">
        <v>8</v>
      </c>
    </row>
    <row r="91" spans="1:18" s="7" customFormat="1" ht="12.75" hidden="1" customHeight="1" x14ac:dyDescent="0.2">
      <c r="A91" s="66" t="s">
        <v>95</v>
      </c>
      <c r="B91" s="42"/>
      <c r="C91" s="42"/>
      <c r="E91" s="14">
        <v>1</v>
      </c>
      <c r="F91" s="15" t="s">
        <v>93</v>
      </c>
      <c r="G91" s="14" t="s">
        <v>34</v>
      </c>
      <c r="H91" s="14" t="s">
        <v>49</v>
      </c>
    </row>
    <row r="92" spans="1:18" s="7" customFormat="1" ht="12.75" hidden="1" customHeight="1" x14ac:dyDescent="0.2">
      <c r="A92" s="66" t="s">
        <v>96</v>
      </c>
      <c r="B92" s="42"/>
      <c r="C92" s="42"/>
      <c r="D92" s="15"/>
      <c r="E92" s="14">
        <v>1</v>
      </c>
      <c r="F92" s="15" t="s">
        <v>93</v>
      </c>
      <c r="G92" s="14" t="s">
        <v>54</v>
      </c>
      <c r="H92" s="14" t="s">
        <v>10</v>
      </c>
    </row>
    <row r="93" spans="1:18" s="7" customFormat="1" ht="12.75" customHeight="1" x14ac:dyDescent="0.2">
      <c r="A93" s="66" t="s">
        <v>90</v>
      </c>
      <c r="B93" s="40"/>
      <c r="C93" s="40"/>
      <c r="E93" s="14">
        <v>1</v>
      </c>
      <c r="F93" s="94" t="s">
        <v>12</v>
      </c>
      <c r="G93" s="95" t="s">
        <v>54</v>
      </c>
      <c r="H93" s="95" t="s">
        <v>10</v>
      </c>
      <c r="R93" s="7">
        <v>100000</v>
      </c>
    </row>
    <row r="94" spans="1:18" s="7" customFormat="1" ht="12.75" hidden="1" customHeight="1" x14ac:dyDescent="0.2">
      <c r="A94" s="66" t="s">
        <v>98</v>
      </c>
      <c r="B94" s="42"/>
      <c r="C94" s="42"/>
      <c r="E94" s="14">
        <v>1</v>
      </c>
      <c r="F94" s="15" t="s">
        <v>93</v>
      </c>
      <c r="G94" s="14" t="s">
        <v>54</v>
      </c>
      <c r="H94" s="14" t="s">
        <v>15</v>
      </c>
    </row>
    <row r="95" spans="1:18" s="7" customFormat="1" ht="12.75" hidden="1" customHeight="1" x14ac:dyDescent="0.2">
      <c r="A95" s="66" t="s">
        <v>99</v>
      </c>
      <c r="B95" s="42"/>
      <c r="C95" s="42"/>
      <c r="D95" s="15"/>
      <c r="E95" s="14">
        <v>1</v>
      </c>
      <c r="F95" s="15" t="s">
        <v>93</v>
      </c>
      <c r="G95" s="14" t="s">
        <v>93</v>
      </c>
      <c r="H95" s="14" t="s">
        <v>10</v>
      </c>
    </row>
    <row r="96" spans="1:18" s="7" customFormat="1" ht="12.75" hidden="1" customHeight="1" x14ac:dyDescent="0.2">
      <c r="A96" s="66" t="s">
        <v>100</v>
      </c>
      <c r="B96" s="40"/>
      <c r="C96" s="40"/>
      <c r="E96" s="14">
        <v>1</v>
      </c>
      <c r="F96" s="15" t="s">
        <v>93</v>
      </c>
      <c r="G96" s="14" t="s">
        <v>54</v>
      </c>
      <c r="H96" s="14" t="s">
        <v>19</v>
      </c>
    </row>
    <row r="97" spans="1:18" s="7" customFormat="1" ht="12.75" hidden="1" customHeight="1" x14ac:dyDescent="0.2">
      <c r="A97" s="66" t="s">
        <v>175</v>
      </c>
      <c r="B97" s="40"/>
      <c r="C97" s="40"/>
      <c r="E97" s="14">
        <v>1</v>
      </c>
      <c r="F97" s="15" t="s">
        <v>93</v>
      </c>
      <c r="G97" s="14" t="s">
        <v>54</v>
      </c>
      <c r="H97" s="14" t="s">
        <v>82</v>
      </c>
    </row>
    <row r="98" spans="1:18" s="7" customFormat="1" ht="12.75" hidden="1" customHeight="1" x14ac:dyDescent="0.2">
      <c r="A98" s="66" t="s">
        <v>176</v>
      </c>
      <c r="B98" s="40"/>
      <c r="C98" s="40"/>
      <c r="E98" s="14">
        <v>1</v>
      </c>
      <c r="F98" s="15" t="s">
        <v>93</v>
      </c>
      <c r="G98" s="14" t="s">
        <v>54</v>
      </c>
      <c r="H98" s="14" t="s">
        <v>45</v>
      </c>
    </row>
    <row r="99" spans="1:18" s="7" customFormat="1" ht="12.75" hidden="1" customHeight="1" x14ac:dyDescent="0.2">
      <c r="A99" s="66" t="s">
        <v>177</v>
      </c>
      <c r="B99" s="40"/>
      <c r="C99" s="40"/>
      <c r="E99" s="14">
        <v>1</v>
      </c>
      <c r="F99" s="15" t="s">
        <v>93</v>
      </c>
      <c r="G99" s="14" t="s">
        <v>54</v>
      </c>
      <c r="H99" s="14" t="s">
        <v>146</v>
      </c>
    </row>
    <row r="100" spans="1:18" s="7" customFormat="1" ht="12.75" hidden="1" customHeight="1" x14ac:dyDescent="0.2">
      <c r="A100" s="66" t="s">
        <v>101</v>
      </c>
      <c r="B100" s="40"/>
      <c r="C100" s="40"/>
      <c r="E100" s="14">
        <v>1</v>
      </c>
      <c r="F100" s="15" t="s">
        <v>93</v>
      </c>
      <c r="G100" s="14" t="s">
        <v>54</v>
      </c>
      <c r="H100" s="14" t="s">
        <v>102</v>
      </c>
    </row>
    <row r="101" spans="1:18" s="7" customFormat="1" ht="12.75" hidden="1" customHeight="1" x14ac:dyDescent="0.2">
      <c r="A101" s="66" t="s">
        <v>103</v>
      </c>
      <c r="B101" s="40"/>
      <c r="C101" s="40"/>
      <c r="E101" s="14">
        <v>1</v>
      </c>
      <c r="F101" s="15" t="s">
        <v>93</v>
      </c>
      <c r="G101" s="14" t="s">
        <v>54</v>
      </c>
      <c r="H101" s="14" t="s">
        <v>24</v>
      </c>
    </row>
    <row r="102" spans="1:18" s="7" customFormat="1" ht="12.75" hidden="1" customHeight="1" x14ac:dyDescent="0.2">
      <c r="A102" s="66" t="s">
        <v>104</v>
      </c>
      <c r="B102" s="40"/>
      <c r="C102" s="40"/>
      <c r="E102" s="14">
        <v>1</v>
      </c>
      <c r="F102" s="15" t="s">
        <v>93</v>
      </c>
      <c r="G102" s="14" t="s">
        <v>54</v>
      </c>
      <c r="H102" s="14" t="s">
        <v>28</v>
      </c>
    </row>
    <row r="103" spans="1:18" s="7" customFormat="1" ht="12.75" hidden="1" customHeight="1" x14ac:dyDescent="0.2">
      <c r="A103" s="66" t="s">
        <v>105</v>
      </c>
      <c r="B103" s="40"/>
      <c r="C103" s="40"/>
      <c r="D103" s="15"/>
      <c r="E103" s="14">
        <v>1</v>
      </c>
      <c r="F103" s="15" t="s">
        <v>93</v>
      </c>
      <c r="G103" s="14" t="s">
        <v>54</v>
      </c>
      <c r="H103" s="16" t="s">
        <v>49</v>
      </c>
    </row>
    <row r="104" spans="1:18" s="7" customFormat="1" ht="12.75" hidden="1" customHeight="1" x14ac:dyDescent="0.2">
      <c r="A104" s="66" t="s">
        <v>106</v>
      </c>
      <c r="B104" s="40"/>
      <c r="C104" s="40"/>
      <c r="D104" s="15"/>
      <c r="E104" s="14">
        <v>1</v>
      </c>
      <c r="F104" s="15" t="s">
        <v>93</v>
      </c>
      <c r="G104" s="14" t="s">
        <v>67</v>
      </c>
      <c r="H104" s="14" t="s">
        <v>8</v>
      </c>
    </row>
    <row r="105" spans="1:18" s="7" customFormat="1" ht="12.75" hidden="1" customHeight="1" x14ac:dyDescent="0.2">
      <c r="A105" s="66" t="s">
        <v>107</v>
      </c>
      <c r="B105" s="40"/>
      <c r="C105" s="40"/>
      <c r="D105" s="15"/>
      <c r="E105" s="14">
        <v>1</v>
      </c>
      <c r="F105" s="15" t="s">
        <v>93</v>
      </c>
      <c r="G105" s="14" t="s">
        <v>59</v>
      </c>
      <c r="H105" s="16" t="s">
        <v>49</v>
      </c>
    </row>
    <row r="106" spans="1:18" s="7" customFormat="1" ht="12.75" hidden="1" customHeight="1" x14ac:dyDescent="0.2">
      <c r="A106" s="66" t="s">
        <v>178</v>
      </c>
      <c r="B106" s="40"/>
      <c r="C106" s="40"/>
      <c r="D106" s="15"/>
      <c r="E106" s="14">
        <v>1</v>
      </c>
      <c r="F106" s="15" t="s">
        <v>93</v>
      </c>
      <c r="G106" s="14" t="s">
        <v>29</v>
      </c>
      <c r="H106" s="14" t="s">
        <v>8</v>
      </c>
    </row>
    <row r="107" spans="1:18" s="7" customFormat="1" ht="12.75" hidden="1" customHeight="1" x14ac:dyDescent="0.2">
      <c r="A107" s="66" t="s">
        <v>179</v>
      </c>
      <c r="B107" s="40"/>
      <c r="C107" s="40"/>
      <c r="D107" s="15"/>
      <c r="E107" s="14">
        <v>1</v>
      </c>
      <c r="F107" s="15" t="s">
        <v>93</v>
      </c>
      <c r="G107" s="14" t="s">
        <v>29</v>
      </c>
      <c r="H107" s="14" t="s">
        <v>45</v>
      </c>
    </row>
    <row r="108" spans="1:18" s="27" customFormat="1" ht="18.95" customHeight="1" x14ac:dyDescent="0.2">
      <c r="A108" s="63" t="s">
        <v>108</v>
      </c>
      <c r="B108" s="26"/>
      <c r="C108" s="26"/>
      <c r="J108" s="21">
        <f>SUM(J89:J107)</f>
        <v>0</v>
      </c>
      <c r="K108" s="23"/>
      <c r="L108" s="21">
        <f>SUM(L89:L103)</f>
        <v>0</v>
      </c>
      <c r="N108" s="21">
        <f>SUM(N89:N103)</f>
        <v>0</v>
      </c>
      <c r="P108" s="21">
        <f>SUM(P89:P103)</f>
        <v>0</v>
      </c>
      <c r="R108" s="21">
        <f>SUM(R89:R103)</f>
        <v>100000</v>
      </c>
    </row>
    <row r="109" spans="1:18" s="7" customFormat="1" ht="6" customHeight="1" x14ac:dyDescent="0.2"/>
    <row r="110" spans="1:18" s="7" customFormat="1" ht="16.5" customHeight="1" thickBot="1" x14ac:dyDescent="0.25">
      <c r="A110" s="28" t="s">
        <v>110</v>
      </c>
      <c r="B110" s="28"/>
      <c r="C110" s="28"/>
      <c r="J110" s="29">
        <f>J83+J108</f>
        <v>7361802.3499999996</v>
      </c>
      <c r="K110" s="23"/>
      <c r="L110" s="29">
        <f>L83+L108</f>
        <v>1977538.05</v>
      </c>
      <c r="N110" s="29">
        <f>N83+N108</f>
        <v>6858461.9499999993</v>
      </c>
      <c r="P110" s="29">
        <f>P83+P108</f>
        <v>8836000</v>
      </c>
      <c r="R110" s="29">
        <f>R83+R108</f>
        <v>10783000</v>
      </c>
    </row>
    <row r="111" spans="1:18" s="7" customFormat="1" ht="13.5" thickTop="1" x14ac:dyDescent="0.2">
      <c r="A111" s="31"/>
      <c r="B111" s="31"/>
      <c r="C111" s="31"/>
      <c r="D111" s="34"/>
      <c r="E111" s="31"/>
      <c r="F111" s="31"/>
      <c r="H111" s="35"/>
      <c r="I111" s="35"/>
      <c r="J111" s="35"/>
      <c r="K111" s="35"/>
      <c r="L111" s="35"/>
      <c r="M111" s="35"/>
    </row>
    <row r="112" spans="1:18" x14ac:dyDescent="0.2">
      <c r="A112" s="159" t="s">
        <v>133</v>
      </c>
      <c r="B112" s="159"/>
      <c r="C112" s="159"/>
      <c r="D112" s="33"/>
      <c r="E112" s="32"/>
      <c r="G112" s="31"/>
      <c r="I112" s="31"/>
      <c r="J112" s="159" t="s">
        <v>326</v>
      </c>
      <c r="K112" s="159"/>
      <c r="L112" s="159"/>
      <c r="M112" s="47"/>
      <c r="N112" s="49"/>
      <c r="O112" s="49"/>
      <c r="P112" s="48" t="s">
        <v>135</v>
      </c>
    </row>
    <row r="113" spans="1:16" x14ac:dyDescent="0.2">
      <c r="A113" s="50"/>
      <c r="D113" s="33"/>
      <c r="E113" s="51"/>
      <c r="G113" s="31"/>
      <c r="I113" s="31"/>
      <c r="J113" s="30"/>
      <c r="M113" s="30"/>
      <c r="N113" s="36"/>
      <c r="O113" s="36"/>
      <c r="P113" s="51"/>
    </row>
    <row r="114" spans="1:16" x14ac:dyDescent="0.2">
      <c r="A114" s="52"/>
      <c r="D114" s="31"/>
      <c r="E114" s="53"/>
      <c r="G114" s="31"/>
      <c r="I114" s="31"/>
      <c r="J114" s="31"/>
      <c r="M114" s="31"/>
      <c r="P114" s="53"/>
    </row>
    <row r="115" spans="1:16" x14ac:dyDescent="0.2">
      <c r="A115" s="160" t="s">
        <v>345</v>
      </c>
      <c r="B115" s="160"/>
      <c r="C115" s="160"/>
      <c r="D115" s="55"/>
      <c r="E115" s="56"/>
      <c r="G115" s="31"/>
      <c r="I115" s="31"/>
      <c r="J115" s="160" t="s">
        <v>325</v>
      </c>
      <c r="K115" s="160"/>
      <c r="L115" s="160"/>
      <c r="M115" s="57"/>
      <c r="N115" s="59"/>
      <c r="O115" s="59"/>
      <c r="P115" s="58" t="s">
        <v>137</v>
      </c>
    </row>
    <row r="116" spans="1:16" x14ac:dyDescent="0.2">
      <c r="A116" s="159" t="s">
        <v>249</v>
      </c>
      <c r="B116" s="159"/>
      <c r="C116" s="159"/>
      <c r="D116" s="31"/>
      <c r="E116" s="32"/>
      <c r="G116" s="31"/>
      <c r="I116" s="31"/>
      <c r="J116" s="159" t="s">
        <v>313</v>
      </c>
      <c r="K116" s="159"/>
      <c r="L116" s="159"/>
      <c r="M116" s="33"/>
      <c r="N116" s="35"/>
      <c r="O116" s="35"/>
      <c r="P116" s="60" t="s">
        <v>139</v>
      </c>
    </row>
  </sheetData>
  <customSheetViews>
    <customSheetView guid="{870B4CCF-089A-4C19-A059-259DAAB1F3BC}" showPageBreaks="1" printArea="1" hiddenRows="1" view="pageBreakPreview">
      <pane xSplit="1" ySplit="14" topLeftCell="B93" activePane="bottomRight" state="frozen"/>
      <selection pane="bottomRight" activeCell="C108" sqref="C108"/>
      <pageMargins left="0.75" right="0.5" top="0.8" bottom="0.8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C82" activePane="bottomRight" state="frozen"/>
      <selection pane="bottomRight" activeCell="R108" sqref="R108"/>
      <pageMargins left="0.75" right="0.5" top="0.8" bottom="0.8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</headerFooter>
    </customSheetView>
  </customSheetViews>
  <mergeCells count="15">
    <mergeCell ref="J112:L112"/>
    <mergeCell ref="J115:L115"/>
    <mergeCell ref="J116:L116"/>
    <mergeCell ref="A13:C13"/>
    <mergeCell ref="E13:H13"/>
    <mergeCell ref="A83:C83"/>
    <mergeCell ref="A115:C115"/>
    <mergeCell ref="A116:C116"/>
    <mergeCell ref="A112:C112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0.8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1"/>
  <sheetViews>
    <sheetView view="pageBreakPreview" zoomScaleNormal="85" zoomScaleSheetLayoutView="100" workbookViewId="0">
      <pane xSplit="1" ySplit="14" topLeftCell="B18" activePane="bottomRight" state="frozen"/>
      <selection pane="topRight" activeCell="B1" sqref="B1"/>
      <selection pane="bottomLeft" activeCell="A15" sqref="A15"/>
      <selection pane="bottomRight" activeCell="C37" sqref="C3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251</v>
      </c>
      <c r="H4" s="3"/>
      <c r="I4" s="3"/>
      <c r="R4" s="79"/>
    </row>
    <row r="5" spans="1:19" ht="15" customHeight="1" x14ac:dyDescent="0.2">
      <c r="A5" s="5" t="s">
        <v>119</v>
      </c>
      <c r="B5" s="2" t="s">
        <v>113</v>
      </c>
      <c r="C5" s="5" t="s">
        <v>231</v>
      </c>
    </row>
    <row r="6" spans="1:19" ht="15" customHeight="1" x14ac:dyDescent="0.2">
      <c r="A6" s="5" t="s">
        <v>120</v>
      </c>
      <c r="B6" s="2" t="s">
        <v>113</v>
      </c>
      <c r="C6" s="5" t="s">
        <v>252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80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 t="s">
        <v>91</v>
      </c>
      <c r="B16" s="25"/>
      <c r="C16" s="25"/>
    </row>
    <row r="17" spans="1:14" s="7" customFormat="1" ht="12.75" customHeight="1" x14ac:dyDescent="0.2">
      <c r="A17" s="71"/>
      <c r="B17" s="25"/>
      <c r="C17" s="25"/>
    </row>
    <row r="18" spans="1:14" s="7" customFormat="1" ht="15" customHeight="1" x14ac:dyDescent="0.2">
      <c r="A18" s="71" t="s">
        <v>253</v>
      </c>
      <c r="B18" s="25"/>
      <c r="C18" s="25"/>
    </row>
    <row r="19" spans="1:14" s="7" customFormat="1" ht="15" customHeight="1" x14ac:dyDescent="0.2">
      <c r="A19" s="71" t="s">
        <v>254</v>
      </c>
      <c r="B19" s="25"/>
      <c r="C19" s="25"/>
      <c r="E19" s="162">
        <v>3999</v>
      </c>
      <c r="F19" s="162"/>
      <c r="G19" s="162"/>
      <c r="H19" s="162"/>
    </row>
    <row r="20" spans="1:14" s="7" customFormat="1" ht="15" customHeight="1" x14ac:dyDescent="0.2">
      <c r="A20" s="66" t="s">
        <v>307</v>
      </c>
      <c r="B20" s="40"/>
      <c r="C20" s="40"/>
      <c r="E20" s="14">
        <v>1</v>
      </c>
      <c r="F20" s="15" t="s">
        <v>93</v>
      </c>
      <c r="G20" s="14" t="s">
        <v>12</v>
      </c>
      <c r="H20" s="16" t="s">
        <v>49</v>
      </c>
      <c r="N20" s="7">
        <f>P20-L20</f>
        <v>0</v>
      </c>
    </row>
    <row r="21" spans="1:14" s="7" customFormat="1" ht="15" customHeight="1" x14ac:dyDescent="0.2">
      <c r="A21" s="120" t="s">
        <v>267</v>
      </c>
      <c r="B21" s="40"/>
      <c r="C21" s="40"/>
      <c r="E21" s="14">
        <v>1</v>
      </c>
      <c r="F21" s="15" t="s">
        <v>93</v>
      </c>
      <c r="G21" s="14" t="s">
        <v>29</v>
      </c>
      <c r="H21" s="16" t="s">
        <v>10</v>
      </c>
      <c r="L21" s="100"/>
      <c r="N21" s="7">
        <f t="shared" ref="N21:N23" si="0">P21-L21</f>
        <v>0</v>
      </c>
    </row>
    <row r="22" spans="1:14" s="7" customFormat="1" ht="15" customHeight="1" x14ac:dyDescent="0.2">
      <c r="A22" s="66" t="s">
        <v>263</v>
      </c>
      <c r="B22" s="40"/>
      <c r="C22" s="40"/>
      <c r="E22" s="14">
        <v>1</v>
      </c>
      <c r="F22" s="15" t="s">
        <v>93</v>
      </c>
      <c r="G22" s="14" t="s">
        <v>29</v>
      </c>
      <c r="H22" s="14" t="s">
        <v>17</v>
      </c>
      <c r="N22" s="7">
        <f t="shared" si="0"/>
        <v>0</v>
      </c>
    </row>
    <row r="23" spans="1:14" s="7" customFormat="1" ht="15" customHeight="1" x14ac:dyDescent="0.2">
      <c r="A23" s="66" t="s">
        <v>264</v>
      </c>
      <c r="B23" s="42"/>
      <c r="C23" s="42"/>
      <c r="D23" s="15"/>
      <c r="E23" s="14">
        <v>1</v>
      </c>
      <c r="F23" s="15" t="s">
        <v>93</v>
      </c>
      <c r="G23" s="14" t="s">
        <v>29</v>
      </c>
      <c r="H23" s="16" t="s">
        <v>49</v>
      </c>
      <c r="L23" s="100"/>
      <c r="N23" s="7">
        <f t="shared" si="0"/>
        <v>0</v>
      </c>
    </row>
    <row r="24" spans="1:14" s="7" customFormat="1" ht="15" customHeight="1" x14ac:dyDescent="0.2">
      <c r="A24" s="66" t="s">
        <v>94</v>
      </c>
      <c r="B24" s="40"/>
      <c r="C24" s="40"/>
      <c r="E24" s="14">
        <v>1</v>
      </c>
      <c r="F24" s="15" t="s">
        <v>93</v>
      </c>
      <c r="G24" s="14" t="s">
        <v>34</v>
      </c>
      <c r="H24" s="16" t="s">
        <v>8</v>
      </c>
      <c r="N24" s="7">
        <f t="shared" ref="N24" si="1">P24-L24</f>
        <v>0</v>
      </c>
    </row>
    <row r="25" spans="1:14" s="7" customFormat="1" ht="15" customHeight="1" x14ac:dyDescent="0.2">
      <c r="A25" s="66" t="s">
        <v>262</v>
      </c>
      <c r="B25" s="40"/>
      <c r="C25" s="40"/>
      <c r="E25" s="14">
        <v>1</v>
      </c>
      <c r="F25" s="15" t="s">
        <v>93</v>
      </c>
      <c r="G25" s="14" t="s">
        <v>34</v>
      </c>
      <c r="H25" s="14" t="s">
        <v>10</v>
      </c>
      <c r="N25" s="7">
        <f t="shared" ref="N25:N38" si="2">P25-L25</f>
        <v>0</v>
      </c>
    </row>
    <row r="26" spans="1:14" s="7" customFormat="1" ht="15" customHeight="1" x14ac:dyDescent="0.2">
      <c r="A26" s="66" t="s">
        <v>95</v>
      </c>
      <c r="B26" s="42"/>
      <c r="C26" s="42"/>
      <c r="E26" s="14">
        <v>1</v>
      </c>
      <c r="F26" s="15" t="s">
        <v>93</v>
      </c>
      <c r="G26" s="14" t="s">
        <v>34</v>
      </c>
      <c r="H26" s="14" t="s">
        <v>49</v>
      </c>
      <c r="N26" s="7">
        <f t="shared" si="2"/>
        <v>0</v>
      </c>
    </row>
    <row r="27" spans="1:14" s="7" customFormat="1" ht="12.75" customHeight="1" x14ac:dyDescent="0.2">
      <c r="A27" s="66"/>
      <c r="B27" s="40"/>
      <c r="C27" s="40"/>
      <c r="E27" s="14"/>
      <c r="F27" s="15"/>
      <c r="G27" s="14"/>
      <c r="H27" s="14"/>
    </row>
    <row r="28" spans="1:14" s="7" customFormat="1" ht="15" customHeight="1" x14ac:dyDescent="0.2">
      <c r="A28" s="81" t="s">
        <v>255</v>
      </c>
      <c r="B28" s="40"/>
      <c r="C28" s="40"/>
      <c r="E28" s="163" t="s">
        <v>256</v>
      </c>
      <c r="F28" s="163"/>
      <c r="G28" s="163"/>
      <c r="H28" s="163"/>
    </row>
    <row r="29" spans="1:14" s="7" customFormat="1" ht="15" customHeight="1" x14ac:dyDescent="0.2">
      <c r="A29" s="66" t="s">
        <v>307</v>
      </c>
      <c r="B29" s="40"/>
      <c r="C29" s="40"/>
      <c r="E29" s="14">
        <v>1</v>
      </c>
      <c r="F29" s="15" t="s">
        <v>93</v>
      </c>
      <c r="G29" s="14" t="s">
        <v>12</v>
      </c>
      <c r="H29" s="16" t="s">
        <v>49</v>
      </c>
      <c r="N29" s="7">
        <f>P29-L29</f>
        <v>0</v>
      </c>
    </row>
    <row r="30" spans="1:14" s="7" customFormat="1" ht="15" customHeight="1" x14ac:dyDescent="0.2">
      <c r="A30" s="66" t="s">
        <v>257</v>
      </c>
      <c r="B30" s="40"/>
      <c r="C30" s="40"/>
      <c r="E30" s="14">
        <v>1</v>
      </c>
      <c r="F30" s="15" t="s">
        <v>93</v>
      </c>
      <c r="G30" s="14" t="s">
        <v>34</v>
      </c>
      <c r="H30" s="14" t="s">
        <v>15</v>
      </c>
      <c r="N30" s="7">
        <f t="shared" si="2"/>
        <v>0</v>
      </c>
    </row>
    <row r="31" spans="1:14" s="7" customFormat="1" ht="15" customHeight="1" x14ac:dyDescent="0.2">
      <c r="A31" s="66" t="s">
        <v>95</v>
      </c>
      <c r="B31" s="40"/>
      <c r="C31" s="40"/>
      <c r="E31" s="14">
        <v>1</v>
      </c>
      <c r="F31" s="15" t="s">
        <v>93</v>
      </c>
      <c r="G31" s="14" t="s">
        <v>34</v>
      </c>
      <c r="H31" s="14" t="s">
        <v>49</v>
      </c>
      <c r="N31" s="7">
        <f t="shared" si="2"/>
        <v>0</v>
      </c>
    </row>
    <row r="32" spans="1:14" s="7" customFormat="1" ht="12.75" customHeight="1" x14ac:dyDescent="0.2">
      <c r="A32" s="66"/>
      <c r="B32" s="40"/>
      <c r="C32" s="40"/>
      <c r="E32" s="14"/>
      <c r="F32" s="15"/>
      <c r="G32" s="14"/>
      <c r="H32" s="14"/>
    </row>
    <row r="33" spans="1:18" s="7" customFormat="1" ht="15" customHeight="1" x14ac:dyDescent="0.2">
      <c r="A33" s="83" t="s">
        <v>258</v>
      </c>
      <c r="B33" s="83"/>
      <c r="C33" s="83"/>
      <c r="E33" s="14"/>
      <c r="F33" s="15"/>
      <c r="G33" s="14"/>
      <c r="H33" s="14"/>
    </row>
    <row r="34" spans="1:18" s="7" customFormat="1" ht="15" customHeight="1" x14ac:dyDescent="0.2">
      <c r="A34" s="81" t="s">
        <v>259</v>
      </c>
      <c r="B34" s="83"/>
      <c r="C34" s="83"/>
      <c r="E34" s="164">
        <v>6999</v>
      </c>
      <c r="F34" s="164"/>
      <c r="G34" s="164"/>
      <c r="H34" s="164"/>
    </row>
    <row r="35" spans="1:18" s="7" customFormat="1" ht="15" customHeight="1" x14ac:dyDescent="0.2">
      <c r="A35" s="66" t="s">
        <v>307</v>
      </c>
      <c r="B35" s="40"/>
      <c r="C35" s="40"/>
      <c r="E35" s="14">
        <v>1</v>
      </c>
      <c r="F35" s="15" t="s">
        <v>93</v>
      </c>
      <c r="G35" s="14" t="s">
        <v>12</v>
      </c>
      <c r="H35" s="16" t="s">
        <v>49</v>
      </c>
      <c r="N35" s="7">
        <f t="shared" si="2"/>
        <v>0</v>
      </c>
    </row>
    <row r="36" spans="1:18" s="7" customFormat="1" ht="15" customHeight="1" x14ac:dyDescent="0.2">
      <c r="A36" s="66" t="s">
        <v>263</v>
      </c>
      <c r="B36" s="40"/>
      <c r="C36" s="40"/>
      <c r="D36" s="15"/>
      <c r="E36" s="14">
        <v>1</v>
      </c>
      <c r="F36" s="15" t="s">
        <v>93</v>
      </c>
      <c r="G36" s="14" t="s">
        <v>29</v>
      </c>
      <c r="H36" s="14" t="s">
        <v>17</v>
      </c>
      <c r="N36" s="7">
        <f t="shared" ref="N36:N37" si="3">P36-L36</f>
        <v>0</v>
      </c>
    </row>
    <row r="37" spans="1:18" s="7" customFormat="1" ht="15" customHeight="1" x14ac:dyDescent="0.2">
      <c r="A37" s="66" t="s">
        <v>264</v>
      </c>
      <c r="B37" s="40"/>
      <c r="C37" s="40"/>
      <c r="D37" s="15"/>
      <c r="E37" s="14">
        <v>1</v>
      </c>
      <c r="F37" s="15" t="s">
        <v>93</v>
      </c>
      <c r="G37" s="14" t="s">
        <v>29</v>
      </c>
      <c r="H37" s="16" t="s">
        <v>49</v>
      </c>
      <c r="N37" s="7">
        <f t="shared" si="3"/>
        <v>0</v>
      </c>
    </row>
    <row r="38" spans="1:18" s="7" customFormat="1" ht="15" customHeight="1" x14ac:dyDescent="0.2">
      <c r="A38" s="66" t="s">
        <v>95</v>
      </c>
      <c r="B38" s="40"/>
      <c r="C38" s="40"/>
      <c r="D38" s="15"/>
      <c r="E38" s="14">
        <v>1</v>
      </c>
      <c r="F38" s="15" t="s">
        <v>93</v>
      </c>
      <c r="G38" s="14" t="s">
        <v>34</v>
      </c>
      <c r="H38" s="14" t="s">
        <v>49</v>
      </c>
      <c r="N38" s="7">
        <f t="shared" si="2"/>
        <v>0</v>
      </c>
    </row>
    <row r="39" spans="1:18" s="27" customFormat="1" ht="18.95" customHeight="1" x14ac:dyDescent="0.2">
      <c r="A39" s="63" t="s">
        <v>108</v>
      </c>
      <c r="B39" s="26"/>
      <c r="C39" s="26"/>
      <c r="J39" s="21">
        <f>SUM(J20:J38)</f>
        <v>0</v>
      </c>
      <c r="K39" s="23"/>
      <c r="L39" s="21">
        <f>SUM(L20:L38)</f>
        <v>0</v>
      </c>
      <c r="N39" s="21">
        <f>SUM(N20:N38)</f>
        <v>0</v>
      </c>
      <c r="P39" s="21">
        <f>SUM(P20:P38)</f>
        <v>0</v>
      </c>
      <c r="R39" s="21">
        <f>SUM(R19:R38)</f>
        <v>0</v>
      </c>
    </row>
    <row r="40" spans="1:18" s="7" customFormat="1" ht="9.75" customHeight="1" x14ac:dyDescent="0.2"/>
    <row r="41" spans="1:18" s="7" customFormat="1" ht="20.100000000000001" customHeight="1" thickBot="1" x14ac:dyDescent="0.25">
      <c r="A41" s="11" t="s">
        <v>110</v>
      </c>
      <c r="B41" s="28"/>
      <c r="C41" s="28"/>
      <c r="J41" s="29">
        <f>J39</f>
        <v>0</v>
      </c>
      <c r="K41" s="23"/>
      <c r="L41" s="29">
        <f>L39</f>
        <v>0</v>
      </c>
      <c r="N41" s="29">
        <f>N39</f>
        <v>0</v>
      </c>
      <c r="P41" s="29">
        <f>P39</f>
        <v>0</v>
      </c>
      <c r="R41" s="29">
        <f>R39</f>
        <v>0</v>
      </c>
    </row>
    <row r="42" spans="1:18" s="7" customFormat="1" ht="13.5" thickTop="1" x14ac:dyDescent="0.2">
      <c r="A42" s="31"/>
      <c r="B42" s="31"/>
      <c r="C42" s="31"/>
      <c r="D42" s="34"/>
      <c r="E42" s="31"/>
      <c r="F42" s="31"/>
      <c r="H42" s="35"/>
      <c r="I42" s="35"/>
      <c r="J42" s="35"/>
      <c r="K42" s="35"/>
      <c r="L42" s="35"/>
      <c r="M42" s="35"/>
    </row>
    <row r="43" spans="1:18" s="7" customFormat="1" x14ac:dyDescent="0.2"/>
    <row r="44" spans="1:18" s="7" customFormat="1" x14ac:dyDescent="0.2"/>
    <row r="45" spans="1:18" x14ac:dyDescent="0.2">
      <c r="B45" s="121"/>
      <c r="C45" s="118" t="s">
        <v>133</v>
      </c>
      <c r="D45" s="33"/>
      <c r="E45" s="32"/>
      <c r="G45" s="31"/>
      <c r="I45" s="31"/>
      <c r="J45" s="159" t="s">
        <v>326</v>
      </c>
      <c r="K45" s="159"/>
      <c r="L45" s="159"/>
      <c r="M45" s="47"/>
      <c r="N45" s="49"/>
      <c r="O45" s="49"/>
      <c r="P45" s="48" t="s">
        <v>135</v>
      </c>
    </row>
    <row r="46" spans="1:18" x14ac:dyDescent="0.2">
      <c r="A46" s="76"/>
      <c r="B46" s="121"/>
      <c r="C46" s="117"/>
      <c r="D46" s="33"/>
      <c r="E46" s="32"/>
      <c r="G46" s="31"/>
      <c r="I46" s="31"/>
      <c r="J46" s="113"/>
      <c r="K46" s="113"/>
      <c r="L46" s="113"/>
      <c r="M46" s="47"/>
      <c r="N46" s="49"/>
      <c r="O46" s="49"/>
      <c r="P46" s="48"/>
    </row>
    <row r="47" spans="1:18" x14ac:dyDescent="0.2">
      <c r="A47" s="50"/>
      <c r="B47" s="121"/>
      <c r="C47" s="117"/>
      <c r="D47" s="33"/>
      <c r="E47" s="51"/>
      <c r="G47" s="31"/>
      <c r="I47" s="31"/>
      <c r="J47" s="30"/>
      <c r="M47" s="30"/>
      <c r="N47" s="36"/>
      <c r="O47" s="36"/>
      <c r="P47" s="51"/>
    </row>
    <row r="48" spans="1:18" x14ac:dyDescent="0.2">
      <c r="A48" s="52"/>
      <c r="B48" s="121"/>
      <c r="C48" s="117"/>
      <c r="D48" s="31"/>
      <c r="E48" s="53"/>
      <c r="G48" s="31"/>
      <c r="I48" s="31"/>
      <c r="J48" s="31"/>
      <c r="M48" s="31"/>
      <c r="P48" s="53"/>
    </row>
    <row r="49" spans="2:16" x14ac:dyDescent="0.2">
      <c r="B49" s="121"/>
      <c r="C49" s="119" t="s">
        <v>338</v>
      </c>
      <c r="D49" s="55"/>
      <c r="E49" s="56"/>
      <c r="G49" s="31"/>
      <c r="I49" s="31"/>
      <c r="J49" s="160" t="s">
        <v>325</v>
      </c>
      <c r="K49" s="160"/>
      <c r="L49" s="160"/>
      <c r="M49" s="57"/>
      <c r="N49" s="59"/>
      <c r="O49" s="59"/>
      <c r="P49" s="58" t="s">
        <v>137</v>
      </c>
    </row>
    <row r="50" spans="2:16" x14ac:dyDescent="0.2">
      <c r="B50" s="121"/>
      <c r="C50" s="118" t="s">
        <v>339</v>
      </c>
      <c r="D50" s="31"/>
      <c r="E50" s="32"/>
      <c r="G50" s="31"/>
      <c r="I50" s="31"/>
      <c r="J50" s="159" t="s">
        <v>313</v>
      </c>
      <c r="K50" s="159"/>
      <c r="L50" s="159"/>
      <c r="M50" s="33"/>
      <c r="N50" s="35"/>
      <c r="O50" s="35"/>
      <c r="P50" s="60" t="s">
        <v>139</v>
      </c>
    </row>
    <row r="51" spans="2:16" x14ac:dyDescent="0.2">
      <c r="B51" s="121"/>
    </row>
  </sheetData>
  <customSheetViews>
    <customSheetView guid="{870B4CCF-089A-4C19-A059-259DAAB1F3BC}" showPageBreaks="1" printArea="1" view="pageBreakPreview">
      <pane xSplit="1" ySplit="14" topLeftCell="B15" activePane="bottomRight" state="frozen"/>
      <selection pane="bottomRight" activeCell="C37" sqref="C37"/>
      <rowBreaks count="1" manualBreakCount="1">
        <brk id="32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36" activePane="bottomRight" state="frozen"/>
      <selection pane="bottomRight" activeCell="A6" sqref="A6"/>
      <rowBreaks count="1" manualBreakCount="1">
        <brk id="32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4">
    <mergeCell ref="J45:L45"/>
    <mergeCell ref="J49:L49"/>
    <mergeCell ref="J50:L50"/>
    <mergeCell ref="A13:C13"/>
    <mergeCell ref="E13:H13"/>
    <mergeCell ref="E19:H19"/>
    <mergeCell ref="E28:H28"/>
    <mergeCell ref="E34:H34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32" max="18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51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18" sqref="C1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251</v>
      </c>
      <c r="H4" s="3"/>
      <c r="I4" s="3"/>
      <c r="R4" s="79"/>
    </row>
    <row r="5" spans="1:19" ht="15" customHeight="1" x14ac:dyDescent="0.2">
      <c r="A5" s="5" t="s">
        <v>119</v>
      </c>
      <c r="B5" s="2" t="s">
        <v>113</v>
      </c>
      <c r="C5" s="5" t="s">
        <v>232</v>
      </c>
    </row>
    <row r="6" spans="1:19" ht="15" customHeight="1" x14ac:dyDescent="0.2">
      <c r="A6" s="5" t="s">
        <v>120</v>
      </c>
      <c r="B6" s="2" t="s">
        <v>113</v>
      </c>
      <c r="C6" s="5" t="s">
        <v>252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80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 t="s">
        <v>91</v>
      </c>
      <c r="B16" s="25"/>
      <c r="C16" s="25"/>
    </row>
    <row r="17" spans="1:14" s="7" customFormat="1" ht="12.75" customHeight="1" x14ac:dyDescent="0.2">
      <c r="A17" s="71"/>
      <c r="B17" s="25"/>
      <c r="C17" s="25"/>
    </row>
    <row r="18" spans="1:14" s="7" customFormat="1" ht="12.75" customHeight="1" x14ac:dyDescent="0.2">
      <c r="A18" s="71" t="s">
        <v>265</v>
      </c>
      <c r="B18" s="25"/>
      <c r="C18" s="25"/>
      <c r="E18" s="162" t="s">
        <v>266</v>
      </c>
      <c r="F18" s="162"/>
      <c r="G18" s="162"/>
      <c r="H18" s="162"/>
    </row>
    <row r="19" spans="1:14" s="7" customFormat="1" ht="12.75" customHeight="1" x14ac:dyDescent="0.2">
      <c r="A19" s="66" t="s">
        <v>307</v>
      </c>
      <c r="B19" s="40"/>
      <c r="C19" s="40"/>
      <c r="E19" s="14">
        <v>1</v>
      </c>
      <c r="F19" s="15" t="s">
        <v>93</v>
      </c>
      <c r="G19" s="14" t="s">
        <v>12</v>
      </c>
      <c r="H19" s="16" t="s">
        <v>49</v>
      </c>
      <c r="N19" s="7">
        <f>P19-L19</f>
        <v>0</v>
      </c>
    </row>
    <row r="20" spans="1:14" s="7" customFormat="1" ht="12.75" customHeight="1" x14ac:dyDescent="0.2">
      <c r="A20" s="122" t="s">
        <v>178</v>
      </c>
      <c r="B20" s="42"/>
      <c r="C20" s="42"/>
      <c r="D20" s="15"/>
      <c r="E20" s="14">
        <v>1</v>
      </c>
      <c r="F20" s="15" t="s">
        <v>93</v>
      </c>
      <c r="G20" s="14" t="s">
        <v>29</v>
      </c>
      <c r="H20" s="14" t="s">
        <v>8</v>
      </c>
    </row>
    <row r="21" spans="1:14" s="7" customFormat="1" ht="12.75" customHeight="1" x14ac:dyDescent="0.2">
      <c r="A21" s="66" t="s">
        <v>267</v>
      </c>
      <c r="B21" s="40"/>
      <c r="C21" s="40"/>
      <c r="E21" s="14">
        <v>1</v>
      </c>
      <c r="F21" s="15" t="s">
        <v>93</v>
      </c>
      <c r="G21" s="14" t="s">
        <v>29</v>
      </c>
      <c r="H21" s="14" t="s">
        <v>10</v>
      </c>
    </row>
    <row r="22" spans="1:14" s="7" customFormat="1" ht="12.75" customHeight="1" x14ac:dyDescent="0.2">
      <c r="A22" s="66" t="s">
        <v>264</v>
      </c>
      <c r="B22" s="42"/>
      <c r="C22" s="42"/>
      <c r="D22" s="15"/>
      <c r="E22" s="14">
        <v>1</v>
      </c>
      <c r="F22" s="15" t="s">
        <v>93</v>
      </c>
      <c r="G22" s="14" t="s">
        <v>29</v>
      </c>
      <c r="H22" s="16" t="s">
        <v>49</v>
      </c>
    </row>
    <row r="23" spans="1:14" s="7" customFormat="1" ht="12.75" customHeight="1" x14ac:dyDescent="0.2">
      <c r="A23" s="66" t="s">
        <v>94</v>
      </c>
      <c r="B23" s="40"/>
      <c r="C23" s="40"/>
      <c r="E23" s="14">
        <v>1</v>
      </c>
      <c r="F23" s="15" t="s">
        <v>93</v>
      </c>
      <c r="G23" s="14" t="s">
        <v>34</v>
      </c>
      <c r="H23" s="16" t="s">
        <v>8</v>
      </c>
      <c r="N23" s="7">
        <f t="shared" ref="N23:N27" si="0">P23-L23</f>
        <v>0</v>
      </c>
    </row>
    <row r="24" spans="1:14" s="7" customFormat="1" ht="12.75" hidden="1" customHeight="1" x14ac:dyDescent="0.2">
      <c r="A24" s="84" t="s">
        <v>268</v>
      </c>
      <c r="B24" s="40"/>
      <c r="C24" s="40"/>
      <c r="E24" s="14">
        <v>1</v>
      </c>
      <c r="F24" s="15" t="s">
        <v>93</v>
      </c>
      <c r="G24" s="14" t="s">
        <v>29</v>
      </c>
      <c r="H24" s="14" t="s">
        <v>64</v>
      </c>
      <c r="N24" s="7">
        <f t="shared" si="0"/>
        <v>0</v>
      </c>
    </row>
    <row r="25" spans="1:14" s="7" customFormat="1" ht="12.75" customHeight="1" x14ac:dyDescent="0.2">
      <c r="A25" s="66" t="s">
        <v>95</v>
      </c>
      <c r="B25" s="42"/>
      <c r="C25" s="42"/>
      <c r="E25" s="14">
        <v>1</v>
      </c>
      <c r="F25" s="15" t="s">
        <v>93</v>
      </c>
      <c r="G25" s="14" t="s">
        <v>34</v>
      </c>
      <c r="H25" s="14" t="s">
        <v>49</v>
      </c>
      <c r="N25" s="7">
        <f t="shared" si="0"/>
        <v>0</v>
      </c>
    </row>
    <row r="26" spans="1:14" s="7" customFormat="1" ht="12.75" hidden="1" customHeight="1" x14ac:dyDescent="0.2">
      <c r="A26" s="84" t="s">
        <v>263</v>
      </c>
      <c r="B26" s="40"/>
      <c r="C26" s="40"/>
      <c r="E26" s="14">
        <v>1</v>
      </c>
      <c r="F26" s="15" t="s">
        <v>93</v>
      </c>
      <c r="G26" s="14" t="s">
        <v>29</v>
      </c>
      <c r="H26" s="14" t="s">
        <v>17</v>
      </c>
      <c r="N26" s="7">
        <f t="shared" si="0"/>
        <v>0</v>
      </c>
    </row>
    <row r="27" spans="1:14" s="7" customFormat="1" ht="12.75" hidden="1" customHeight="1" x14ac:dyDescent="0.2">
      <c r="A27" s="84" t="s">
        <v>267</v>
      </c>
      <c r="B27" s="40"/>
      <c r="C27" s="40"/>
      <c r="E27" s="14">
        <v>1</v>
      </c>
      <c r="F27" s="15" t="s">
        <v>93</v>
      </c>
      <c r="G27" s="14" t="s">
        <v>29</v>
      </c>
      <c r="H27" s="14" t="s">
        <v>10</v>
      </c>
      <c r="N27" s="7">
        <f t="shared" si="0"/>
        <v>0</v>
      </c>
    </row>
    <row r="28" spans="1:14" s="7" customFormat="1" ht="12.75" customHeight="1" x14ac:dyDescent="0.2">
      <c r="A28" s="66"/>
      <c r="B28" s="40"/>
      <c r="C28" s="40"/>
      <c r="E28" s="14"/>
      <c r="F28" s="15"/>
      <c r="G28" s="14"/>
      <c r="H28" s="14"/>
    </row>
    <row r="29" spans="1:14" s="7" customFormat="1" ht="12.75" customHeight="1" x14ac:dyDescent="0.2">
      <c r="A29" s="81" t="s">
        <v>269</v>
      </c>
      <c r="B29" s="40"/>
      <c r="C29" s="40"/>
      <c r="E29" s="163" t="s">
        <v>270</v>
      </c>
      <c r="F29" s="163"/>
      <c r="G29" s="163"/>
      <c r="H29" s="163"/>
    </row>
    <row r="30" spans="1:14" s="7" customFormat="1" ht="12.75" hidden="1" customHeight="1" x14ac:dyDescent="0.2">
      <c r="A30" s="66" t="s">
        <v>261</v>
      </c>
      <c r="B30" s="40"/>
      <c r="C30" s="40"/>
      <c r="E30" s="14">
        <v>1</v>
      </c>
      <c r="F30" s="15" t="s">
        <v>93</v>
      </c>
      <c r="G30" s="14" t="s">
        <v>34</v>
      </c>
      <c r="H30" s="14" t="s">
        <v>15</v>
      </c>
      <c r="N30" s="7">
        <f t="shared" ref="N30:N33" si="1">P30-L30</f>
        <v>0</v>
      </c>
    </row>
    <row r="31" spans="1:14" s="7" customFormat="1" ht="12.75" customHeight="1" x14ac:dyDescent="0.2">
      <c r="A31" s="84" t="s">
        <v>178</v>
      </c>
      <c r="B31" s="40"/>
      <c r="C31" s="40"/>
      <c r="E31" s="14">
        <v>1</v>
      </c>
      <c r="F31" s="15" t="s">
        <v>93</v>
      </c>
      <c r="G31" s="14" t="s">
        <v>29</v>
      </c>
      <c r="H31" s="14" t="s">
        <v>8</v>
      </c>
    </row>
    <row r="32" spans="1:14" s="7" customFormat="1" ht="12.75" hidden="1" customHeight="1" x14ac:dyDescent="0.2">
      <c r="A32" s="66" t="s">
        <v>260</v>
      </c>
      <c r="B32" s="40"/>
      <c r="C32" s="40"/>
      <c r="E32" s="14">
        <v>1</v>
      </c>
      <c r="F32" s="15" t="s">
        <v>93</v>
      </c>
      <c r="G32" s="14" t="s">
        <v>29</v>
      </c>
      <c r="H32" s="14" t="s">
        <v>45</v>
      </c>
    </row>
    <row r="33" spans="1:18" s="7" customFormat="1" ht="12.75" customHeight="1" x14ac:dyDescent="0.2">
      <c r="A33" s="66" t="s">
        <v>264</v>
      </c>
      <c r="B33" s="40"/>
      <c r="C33" s="40"/>
      <c r="E33" s="14">
        <v>1</v>
      </c>
      <c r="F33" s="15" t="s">
        <v>93</v>
      </c>
      <c r="G33" s="14" t="s">
        <v>29</v>
      </c>
      <c r="H33" s="16" t="s">
        <v>49</v>
      </c>
      <c r="N33" s="7">
        <f t="shared" si="1"/>
        <v>0</v>
      </c>
    </row>
    <row r="34" spans="1:18" s="7" customFormat="1" ht="12.75" customHeight="1" x14ac:dyDescent="0.2">
      <c r="A34" s="66" t="s">
        <v>94</v>
      </c>
      <c r="B34" s="40"/>
      <c r="C34" s="40"/>
      <c r="E34" s="14">
        <v>1</v>
      </c>
      <c r="F34" s="15" t="s">
        <v>93</v>
      </c>
      <c r="G34" s="14" t="s">
        <v>34</v>
      </c>
      <c r="H34" s="16" t="s">
        <v>8</v>
      </c>
      <c r="N34" s="7">
        <f t="shared" ref="N34" si="2">P34-L34</f>
        <v>0</v>
      </c>
    </row>
    <row r="35" spans="1:18" s="7" customFormat="1" ht="12.75" customHeight="1" x14ac:dyDescent="0.2">
      <c r="A35" s="66" t="s">
        <v>95</v>
      </c>
      <c r="B35" s="40"/>
      <c r="C35" s="40"/>
      <c r="E35" s="14">
        <v>1</v>
      </c>
      <c r="F35" s="15" t="s">
        <v>93</v>
      </c>
      <c r="G35" s="14" t="s">
        <v>34</v>
      </c>
      <c r="H35" s="14" t="s">
        <v>49</v>
      </c>
    </row>
    <row r="36" spans="1:18" s="7" customFormat="1" ht="12.75" hidden="1" customHeight="1" x14ac:dyDescent="0.2">
      <c r="A36" s="66"/>
      <c r="B36" s="40"/>
      <c r="C36" s="40"/>
      <c r="E36" s="14"/>
      <c r="F36" s="15"/>
      <c r="G36" s="14"/>
      <c r="H36" s="14"/>
    </row>
    <row r="37" spans="1:18" s="7" customFormat="1" ht="12.75" hidden="1" customHeight="1" x14ac:dyDescent="0.2">
      <c r="A37" s="83" t="s">
        <v>271</v>
      </c>
      <c r="B37" s="83"/>
      <c r="C37" s="83"/>
      <c r="E37" s="14"/>
      <c r="F37" s="15"/>
      <c r="G37" s="14"/>
      <c r="H37" s="14"/>
    </row>
    <row r="38" spans="1:18" s="7" customFormat="1" ht="12.75" hidden="1" customHeight="1" x14ac:dyDescent="0.2">
      <c r="A38" s="81" t="s">
        <v>272</v>
      </c>
      <c r="B38" s="83"/>
      <c r="C38" s="83"/>
      <c r="E38" s="164">
        <v>8852</v>
      </c>
      <c r="F38" s="164"/>
      <c r="G38" s="164"/>
      <c r="H38" s="164"/>
    </row>
    <row r="39" spans="1:18" s="7" customFormat="1" ht="12.75" hidden="1" customHeight="1" x14ac:dyDescent="0.2">
      <c r="A39" s="66" t="s">
        <v>260</v>
      </c>
      <c r="B39" s="40"/>
      <c r="C39" s="40"/>
      <c r="D39" s="15"/>
      <c r="E39" s="14">
        <v>1</v>
      </c>
      <c r="F39" s="15" t="s">
        <v>93</v>
      </c>
      <c r="G39" s="14" t="s">
        <v>29</v>
      </c>
      <c r="H39" s="14" t="s">
        <v>45</v>
      </c>
      <c r="N39" s="7">
        <f t="shared" ref="N39:N40" si="3">P39-L39</f>
        <v>0</v>
      </c>
    </row>
    <row r="40" spans="1:18" s="7" customFormat="1" ht="12.75" hidden="1" customHeight="1" x14ac:dyDescent="0.2">
      <c r="A40" s="66" t="s">
        <v>264</v>
      </c>
      <c r="B40" s="40"/>
      <c r="C40" s="40"/>
      <c r="D40" s="15"/>
      <c r="E40" s="14">
        <v>1</v>
      </c>
      <c r="F40" s="15" t="s">
        <v>93</v>
      </c>
      <c r="G40" s="14" t="s">
        <v>29</v>
      </c>
      <c r="H40" s="16" t="s">
        <v>49</v>
      </c>
      <c r="N40" s="7">
        <f t="shared" si="3"/>
        <v>0</v>
      </c>
    </row>
    <row r="41" spans="1:18" s="27" customFormat="1" ht="18.95" customHeight="1" x14ac:dyDescent="0.2">
      <c r="A41" s="63" t="s">
        <v>108</v>
      </c>
      <c r="B41" s="26"/>
      <c r="C41" s="26"/>
      <c r="J41" s="21">
        <f>SUM(J19:J40)</f>
        <v>0</v>
      </c>
      <c r="K41" s="23"/>
      <c r="L41" s="21">
        <f>SUM(L19:L38)</f>
        <v>0</v>
      </c>
      <c r="N41" s="21">
        <f>SUM(N19:N40)</f>
        <v>0</v>
      </c>
      <c r="P41" s="21">
        <f>SUM(P19:P40)</f>
        <v>0</v>
      </c>
      <c r="R41" s="21">
        <f>SUM(R19:R38)</f>
        <v>0</v>
      </c>
    </row>
    <row r="42" spans="1:18" s="7" customFormat="1" ht="6.75" customHeight="1" x14ac:dyDescent="0.2"/>
    <row r="43" spans="1:18" s="7" customFormat="1" ht="20.100000000000001" customHeight="1" thickBot="1" x14ac:dyDescent="0.25">
      <c r="A43" s="11" t="s">
        <v>110</v>
      </c>
      <c r="B43" s="28"/>
      <c r="C43" s="28"/>
      <c r="J43" s="29">
        <f>J41</f>
        <v>0</v>
      </c>
      <c r="K43" s="23"/>
      <c r="L43" s="29">
        <f>L41</f>
        <v>0</v>
      </c>
      <c r="N43" s="29">
        <f>N41</f>
        <v>0</v>
      </c>
      <c r="P43" s="29">
        <f>P41</f>
        <v>0</v>
      </c>
      <c r="R43" s="29">
        <f>R41</f>
        <v>0</v>
      </c>
    </row>
    <row r="44" spans="1:18" s="7" customFormat="1" ht="13.5" thickTop="1" x14ac:dyDescent="0.2">
      <c r="A44" s="31"/>
      <c r="B44" s="31"/>
      <c r="C44" s="31"/>
      <c r="D44" s="34"/>
      <c r="E44" s="31"/>
      <c r="F44" s="31"/>
      <c r="H44" s="35"/>
      <c r="I44" s="35"/>
      <c r="J44" s="35"/>
      <c r="K44" s="35"/>
      <c r="L44" s="35"/>
      <c r="M44" s="35"/>
    </row>
    <row r="45" spans="1:18" s="7" customFormat="1" x14ac:dyDescent="0.2"/>
    <row r="46" spans="1:18" x14ac:dyDescent="0.2">
      <c r="C46" s="118" t="s">
        <v>133</v>
      </c>
      <c r="D46" s="32"/>
      <c r="E46" s="32"/>
      <c r="G46" s="31"/>
      <c r="I46" s="31"/>
      <c r="J46" s="159" t="s">
        <v>326</v>
      </c>
      <c r="K46" s="159"/>
      <c r="L46" s="159"/>
      <c r="M46" s="47"/>
      <c r="N46" s="49"/>
      <c r="O46" s="49"/>
      <c r="P46" s="48" t="s">
        <v>135</v>
      </c>
    </row>
    <row r="47" spans="1:18" x14ac:dyDescent="0.2">
      <c r="A47" s="50"/>
      <c r="D47" s="33"/>
      <c r="E47" s="51"/>
      <c r="G47" s="31"/>
      <c r="I47" s="31"/>
      <c r="J47" s="30"/>
      <c r="M47" s="30"/>
      <c r="N47" s="36"/>
      <c r="O47" s="36"/>
      <c r="P47" s="51"/>
    </row>
    <row r="48" spans="1:18" x14ac:dyDescent="0.2">
      <c r="A48" s="50"/>
      <c r="D48" s="33"/>
      <c r="E48" s="51"/>
      <c r="G48" s="31"/>
      <c r="I48" s="31"/>
      <c r="J48" s="113"/>
      <c r="M48" s="113"/>
      <c r="N48" s="36"/>
      <c r="O48" s="36"/>
      <c r="P48" s="51"/>
    </row>
    <row r="49" spans="1:16" x14ac:dyDescent="0.2">
      <c r="A49" s="52"/>
      <c r="D49" s="31"/>
      <c r="E49" s="53"/>
      <c r="G49" s="31"/>
      <c r="I49" s="31"/>
      <c r="J49" s="31"/>
      <c r="M49" s="31"/>
      <c r="P49" s="53"/>
    </row>
    <row r="50" spans="1:16" x14ac:dyDescent="0.2">
      <c r="B50" s="56"/>
      <c r="C50" s="119" t="s">
        <v>338</v>
      </c>
      <c r="D50" s="56"/>
      <c r="E50" s="56"/>
      <c r="G50" s="31"/>
      <c r="I50" s="31"/>
      <c r="J50" s="160" t="s">
        <v>325</v>
      </c>
      <c r="K50" s="160"/>
      <c r="L50" s="160"/>
      <c r="M50" s="57"/>
      <c r="N50" s="59"/>
      <c r="O50" s="59"/>
      <c r="P50" s="58" t="s">
        <v>137</v>
      </c>
    </row>
    <row r="51" spans="1:16" x14ac:dyDescent="0.2">
      <c r="B51" s="32"/>
      <c r="C51" s="118" t="s">
        <v>339</v>
      </c>
      <c r="D51" s="32"/>
      <c r="E51" s="32"/>
      <c r="G51" s="31"/>
      <c r="I51" s="31"/>
      <c r="J51" s="159" t="s">
        <v>313</v>
      </c>
      <c r="K51" s="159"/>
      <c r="L51" s="159"/>
      <c r="M51" s="33"/>
      <c r="N51" s="35"/>
      <c r="O51" s="35"/>
      <c r="P51" s="60" t="s">
        <v>139</v>
      </c>
    </row>
  </sheetData>
  <customSheetViews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C18" sqref="C18"/>
      <pageMargins left="0.75" right="0.5" top="0.94" bottom="0.71" header="0.76" footer="0.6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4">
    <mergeCell ref="J46:L46"/>
    <mergeCell ref="J50:L50"/>
    <mergeCell ref="J51:L51"/>
    <mergeCell ref="A13:C13"/>
    <mergeCell ref="E13:H13"/>
    <mergeCell ref="E18:H18"/>
    <mergeCell ref="E29:H29"/>
    <mergeCell ref="E38:H38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94" bottom="0.71" header="0.76" footer="0.6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0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17" sqref="C1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251</v>
      </c>
      <c r="H4" s="3"/>
      <c r="I4" s="3"/>
      <c r="R4" s="79"/>
    </row>
    <row r="5" spans="1:19" ht="15" customHeight="1" x14ac:dyDescent="0.2">
      <c r="A5" s="5" t="s">
        <v>119</v>
      </c>
      <c r="B5" s="2" t="s">
        <v>113</v>
      </c>
      <c r="C5" s="5" t="s">
        <v>231</v>
      </c>
    </row>
    <row r="6" spans="1:19" ht="15" customHeight="1" x14ac:dyDescent="0.2">
      <c r="A6" s="5" t="s">
        <v>120</v>
      </c>
      <c r="B6" s="2" t="s">
        <v>113</v>
      </c>
      <c r="C6" s="5" t="s">
        <v>277</v>
      </c>
    </row>
    <row r="7" spans="1:19" ht="15" customHeight="1" x14ac:dyDescent="0.2">
      <c r="A7" s="6" t="s">
        <v>121</v>
      </c>
      <c r="B7" s="2" t="s">
        <v>113</v>
      </c>
      <c r="C7" s="6" t="s">
        <v>278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80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 t="s">
        <v>91</v>
      </c>
      <c r="B16" s="25"/>
      <c r="C16" s="25"/>
    </row>
    <row r="17" spans="1:18" s="7" customFormat="1" ht="12.75" customHeight="1" x14ac:dyDescent="0.2">
      <c r="A17" s="71"/>
      <c r="B17" s="25"/>
      <c r="C17" s="25"/>
    </row>
    <row r="18" spans="1:18" s="7" customFormat="1" ht="12.75" customHeight="1" x14ac:dyDescent="0.2">
      <c r="A18" s="71" t="s">
        <v>273</v>
      </c>
      <c r="B18" s="25"/>
      <c r="C18" s="25"/>
    </row>
    <row r="19" spans="1:18" s="7" customFormat="1" ht="12.75" customHeight="1" x14ac:dyDescent="0.2">
      <c r="A19" s="71" t="s">
        <v>274</v>
      </c>
      <c r="B19" s="25"/>
      <c r="C19" s="25"/>
    </row>
    <row r="20" spans="1:18" s="7" customFormat="1" ht="12.75" customHeight="1" x14ac:dyDescent="0.2">
      <c r="A20" s="85" t="s">
        <v>279</v>
      </c>
      <c r="B20" s="25"/>
      <c r="C20" s="25"/>
      <c r="E20" s="162" t="s">
        <v>275</v>
      </c>
      <c r="F20" s="162"/>
      <c r="G20" s="162"/>
      <c r="H20" s="162"/>
    </row>
    <row r="21" spans="1:18" s="7" customFormat="1" ht="12.75" customHeight="1" x14ac:dyDescent="0.2">
      <c r="A21" s="66" t="s">
        <v>257</v>
      </c>
      <c r="B21" s="40"/>
      <c r="C21" s="40"/>
      <c r="E21" s="14">
        <v>1</v>
      </c>
      <c r="F21" s="15" t="s">
        <v>93</v>
      </c>
      <c r="G21" s="14" t="s">
        <v>34</v>
      </c>
      <c r="H21" s="14" t="s">
        <v>15</v>
      </c>
      <c r="N21" s="7">
        <f>P21-L21</f>
        <v>0</v>
      </c>
    </row>
    <row r="22" spans="1:18" s="7" customFormat="1" ht="12.75" customHeight="1" x14ac:dyDescent="0.2">
      <c r="A22" s="66" t="s">
        <v>177</v>
      </c>
      <c r="B22" s="40"/>
      <c r="C22" s="40"/>
      <c r="E22" s="14">
        <v>1</v>
      </c>
      <c r="F22" s="94" t="s">
        <v>93</v>
      </c>
      <c r="G22" s="99" t="s">
        <v>54</v>
      </c>
      <c r="H22" s="16" t="s">
        <v>146</v>
      </c>
      <c r="N22" s="7">
        <f>P22-L22</f>
        <v>0</v>
      </c>
    </row>
    <row r="23" spans="1:18" s="7" customFormat="1" ht="12.75" customHeight="1" x14ac:dyDescent="0.2">
      <c r="A23" s="66"/>
      <c r="B23" s="40"/>
      <c r="C23" s="40"/>
      <c r="E23" s="14"/>
      <c r="F23" s="15"/>
      <c r="G23" s="14"/>
      <c r="H23" s="14"/>
    </row>
    <row r="24" spans="1:18" s="7" customFormat="1" ht="12.75" customHeight="1" x14ac:dyDescent="0.2">
      <c r="A24" s="86" t="s">
        <v>280</v>
      </c>
      <c r="B24" s="40"/>
      <c r="C24" s="40"/>
      <c r="E24" s="163" t="s">
        <v>305</v>
      </c>
      <c r="F24" s="163"/>
      <c r="G24" s="163"/>
      <c r="H24" s="163"/>
    </row>
    <row r="25" spans="1:18" s="7" customFormat="1" ht="12.75" customHeight="1" x14ac:dyDescent="0.2">
      <c r="A25" s="81" t="s">
        <v>276</v>
      </c>
      <c r="B25" s="40"/>
      <c r="C25" s="40"/>
      <c r="E25" s="87"/>
      <c r="F25" s="87"/>
      <c r="G25" s="87"/>
      <c r="H25" s="87"/>
    </row>
    <row r="26" spans="1:18" s="7" customFormat="1" ht="12.75" customHeight="1" x14ac:dyDescent="0.2">
      <c r="A26" s="66" t="s">
        <v>263</v>
      </c>
      <c r="B26" s="40"/>
      <c r="C26" s="40"/>
      <c r="E26" s="14">
        <v>1</v>
      </c>
      <c r="F26" s="15" t="s">
        <v>93</v>
      </c>
      <c r="G26" s="14" t="s">
        <v>29</v>
      </c>
      <c r="H26" s="14" t="s">
        <v>17</v>
      </c>
    </row>
    <row r="27" spans="1:18" s="7" customFormat="1" ht="12.75" customHeight="1" x14ac:dyDescent="0.2">
      <c r="A27" s="66" t="s">
        <v>264</v>
      </c>
      <c r="B27" s="40"/>
      <c r="C27" s="40"/>
      <c r="E27" s="14">
        <v>1</v>
      </c>
      <c r="F27" s="15" t="s">
        <v>93</v>
      </c>
      <c r="G27" s="14" t="s">
        <v>29</v>
      </c>
      <c r="H27" s="16" t="s">
        <v>49</v>
      </c>
    </row>
    <row r="28" spans="1:18" s="7" customFormat="1" ht="12.75" customHeight="1" x14ac:dyDescent="0.2">
      <c r="A28" s="66"/>
      <c r="B28" s="40"/>
      <c r="C28" s="40"/>
      <c r="E28" s="14"/>
      <c r="F28" s="15"/>
      <c r="G28" s="14"/>
      <c r="H28" s="14"/>
    </row>
    <row r="29" spans="1:18" s="27" customFormat="1" ht="18.95" customHeight="1" x14ac:dyDescent="0.2">
      <c r="A29" s="63" t="s">
        <v>108</v>
      </c>
      <c r="B29" s="26"/>
      <c r="C29" s="26"/>
      <c r="J29" s="21">
        <f>SUM(J21:J28)</f>
        <v>0</v>
      </c>
      <c r="K29" s="23"/>
      <c r="L29" s="21">
        <f>SUM(L21:L28)</f>
        <v>0</v>
      </c>
      <c r="N29" s="21">
        <f>SUM(N21:N28)</f>
        <v>0</v>
      </c>
      <c r="P29" s="21">
        <f>SUM(P21:P28)</f>
        <v>0</v>
      </c>
      <c r="R29" s="21">
        <f>SUM(R21:R28)</f>
        <v>0</v>
      </c>
    </row>
    <row r="30" spans="1:18" s="7" customFormat="1" ht="6" customHeight="1" x14ac:dyDescent="0.2"/>
    <row r="31" spans="1:18" s="7" customFormat="1" ht="20.100000000000001" customHeight="1" thickBot="1" x14ac:dyDescent="0.25">
      <c r="A31" s="11" t="s">
        <v>110</v>
      </c>
      <c r="B31" s="28"/>
      <c r="C31" s="28"/>
      <c r="J31" s="29">
        <f>J29</f>
        <v>0</v>
      </c>
      <c r="K31" s="23"/>
      <c r="L31" s="29">
        <f>L29</f>
        <v>0</v>
      </c>
      <c r="N31" s="29">
        <f>N29</f>
        <v>0</v>
      </c>
      <c r="P31" s="29">
        <f>P29</f>
        <v>0</v>
      </c>
      <c r="R31" s="29">
        <f>R29</f>
        <v>0</v>
      </c>
    </row>
    <row r="32" spans="1:18" s="7" customFormat="1" ht="13.5" thickTop="1" x14ac:dyDescent="0.2">
      <c r="A32" s="31"/>
      <c r="B32" s="31"/>
      <c r="C32" s="31"/>
      <c r="D32" s="34"/>
      <c r="E32" s="31"/>
      <c r="F32" s="31"/>
      <c r="H32" s="35"/>
      <c r="I32" s="35"/>
      <c r="J32" s="35"/>
      <c r="K32" s="35"/>
      <c r="L32" s="35"/>
      <c r="M32" s="35"/>
    </row>
    <row r="33" spans="1:16" s="7" customFormat="1" x14ac:dyDescent="0.2"/>
    <row r="34" spans="1:16" s="7" customFormat="1" x14ac:dyDescent="0.2"/>
    <row r="35" spans="1:16" x14ac:dyDescent="0.2">
      <c r="A35" s="76"/>
      <c r="C35" s="118" t="s">
        <v>133</v>
      </c>
      <c r="D35" s="33"/>
      <c r="E35" s="32"/>
      <c r="G35" s="31"/>
      <c r="I35" s="31"/>
      <c r="J35" s="159" t="s">
        <v>326</v>
      </c>
      <c r="K35" s="159"/>
      <c r="L35" s="159"/>
      <c r="M35" s="47"/>
      <c r="N35" s="49"/>
      <c r="O35" s="49"/>
      <c r="P35" s="48" t="s">
        <v>135</v>
      </c>
    </row>
    <row r="36" spans="1:16" x14ac:dyDescent="0.2">
      <c r="A36" s="50"/>
      <c r="C36" s="117"/>
      <c r="D36" s="33"/>
      <c r="E36" s="51"/>
      <c r="G36" s="31"/>
      <c r="I36" s="31"/>
      <c r="J36" s="30"/>
      <c r="M36" s="30"/>
      <c r="N36" s="36"/>
      <c r="O36" s="36"/>
      <c r="P36" s="51"/>
    </row>
    <row r="37" spans="1:16" x14ac:dyDescent="0.2">
      <c r="A37" s="50"/>
      <c r="C37" s="117"/>
      <c r="D37" s="33"/>
      <c r="E37" s="51"/>
      <c r="G37" s="31"/>
      <c r="I37" s="31"/>
      <c r="J37" s="113"/>
      <c r="M37" s="113"/>
      <c r="N37" s="36"/>
      <c r="O37" s="36"/>
      <c r="P37" s="51"/>
    </row>
    <row r="38" spans="1:16" x14ac:dyDescent="0.2">
      <c r="A38" s="52"/>
      <c r="C38" s="117"/>
      <c r="D38" s="31"/>
      <c r="E38" s="53"/>
      <c r="G38" s="31"/>
      <c r="I38" s="31"/>
      <c r="J38" s="31"/>
      <c r="M38" s="31"/>
      <c r="P38" s="53"/>
    </row>
    <row r="39" spans="1:16" x14ac:dyDescent="0.2">
      <c r="A39" s="77"/>
      <c r="C39" s="119" t="s">
        <v>338</v>
      </c>
      <c r="D39" s="55"/>
      <c r="E39" s="56"/>
      <c r="G39" s="31"/>
      <c r="I39" s="31"/>
      <c r="J39" s="160" t="s">
        <v>325</v>
      </c>
      <c r="K39" s="160"/>
      <c r="L39" s="160"/>
      <c r="M39" s="57"/>
      <c r="N39" s="59"/>
      <c r="O39" s="59"/>
      <c r="P39" s="58" t="s">
        <v>137</v>
      </c>
    </row>
    <row r="40" spans="1:16" x14ac:dyDescent="0.2">
      <c r="A40" s="74"/>
      <c r="C40" s="118" t="s">
        <v>339</v>
      </c>
      <c r="D40" s="31"/>
      <c r="E40" s="32"/>
      <c r="G40" s="31"/>
      <c r="I40" s="31"/>
      <c r="J40" s="159" t="s">
        <v>313</v>
      </c>
      <c r="K40" s="159"/>
      <c r="L40" s="159"/>
      <c r="M40" s="33"/>
      <c r="N40" s="35"/>
      <c r="O40" s="35"/>
      <c r="P40" s="60" t="s">
        <v>139</v>
      </c>
    </row>
  </sheetData>
  <customSheetViews>
    <customSheetView guid="{870B4CCF-089A-4C19-A059-259DAAB1F3BC}" showPageBreaks="1" printArea="1" view="pageBreakPreview">
      <pane xSplit="1" ySplit="14" topLeftCell="B15" activePane="bottomRight" state="frozen"/>
      <selection pane="bottomRight" activeCell="C17" sqref="C17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P21" sqref="P21:R28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3">
    <mergeCell ref="J35:L35"/>
    <mergeCell ref="J39:L39"/>
    <mergeCell ref="J40:L40"/>
    <mergeCell ref="A13:C13"/>
    <mergeCell ref="E13:H13"/>
    <mergeCell ref="E20:H20"/>
    <mergeCell ref="E24:H24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7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17" sqref="C1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251</v>
      </c>
      <c r="H4" s="3"/>
      <c r="I4" s="3"/>
      <c r="R4" s="79">
        <v>8918</v>
      </c>
    </row>
    <row r="5" spans="1:19" ht="15" customHeight="1" x14ac:dyDescent="0.2">
      <c r="A5" s="5" t="s">
        <v>119</v>
      </c>
      <c r="B5" s="2" t="s">
        <v>113</v>
      </c>
      <c r="C5" s="5" t="s">
        <v>232</v>
      </c>
    </row>
    <row r="6" spans="1:19" ht="15" customHeight="1" x14ac:dyDescent="0.2">
      <c r="A6" s="5" t="s">
        <v>120</v>
      </c>
      <c r="B6" s="2" t="s">
        <v>113</v>
      </c>
      <c r="C6" s="5" t="s">
        <v>277</v>
      </c>
    </row>
    <row r="7" spans="1:19" ht="15" customHeight="1" x14ac:dyDescent="0.2">
      <c r="A7" s="6" t="s">
        <v>121</v>
      </c>
      <c r="B7" s="2" t="s">
        <v>113</v>
      </c>
      <c r="C7" s="6" t="s">
        <v>278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80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 t="s">
        <v>91</v>
      </c>
      <c r="B16" s="25"/>
      <c r="C16" s="25"/>
    </row>
    <row r="17" spans="1:18" s="7" customFormat="1" ht="12.75" customHeight="1" x14ac:dyDescent="0.2">
      <c r="A17" s="71"/>
      <c r="B17" s="25"/>
      <c r="C17" s="25"/>
    </row>
    <row r="18" spans="1:18" s="7" customFormat="1" ht="12.75" customHeight="1" x14ac:dyDescent="0.2">
      <c r="A18" s="71" t="s">
        <v>273</v>
      </c>
      <c r="B18" s="25"/>
      <c r="C18" s="25"/>
    </row>
    <row r="19" spans="1:18" s="7" customFormat="1" ht="12.75" customHeight="1" x14ac:dyDescent="0.2">
      <c r="A19" s="71" t="s">
        <v>274</v>
      </c>
      <c r="B19" s="25"/>
      <c r="C19" s="25"/>
    </row>
    <row r="20" spans="1:18" s="7" customFormat="1" ht="12.75" customHeight="1" x14ac:dyDescent="0.2">
      <c r="A20" s="85" t="s">
        <v>281</v>
      </c>
      <c r="B20" s="40"/>
      <c r="C20" s="40"/>
      <c r="E20" s="163" t="s">
        <v>282</v>
      </c>
      <c r="F20" s="163"/>
      <c r="G20" s="163"/>
      <c r="H20" s="163"/>
    </row>
    <row r="21" spans="1:18" s="7" customFormat="1" ht="12.75" customHeight="1" x14ac:dyDescent="0.2">
      <c r="A21" s="81" t="s">
        <v>276</v>
      </c>
      <c r="B21" s="40"/>
      <c r="C21" s="40"/>
      <c r="E21" s="87"/>
      <c r="F21" s="87"/>
      <c r="G21" s="87"/>
      <c r="H21" s="87"/>
    </row>
    <row r="22" spans="1:18" s="7" customFormat="1" ht="12.75" customHeight="1" x14ac:dyDescent="0.2">
      <c r="A22" s="66" t="s">
        <v>178</v>
      </c>
      <c r="B22" s="40"/>
      <c r="C22" s="40"/>
      <c r="E22" s="14">
        <v>1</v>
      </c>
      <c r="F22" s="15" t="s">
        <v>93</v>
      </c>
      <c r="G22" s="14" t="s">
        <v>29</v>
      </c>
      <c r="H22" s="14" t="s">
        <v>8</v>
      </c>
      <c r="N22" s="7">
        <f>P22-L22</f>
        <v>0</v>
      </c>
    </row>
    <row r="23" spans="1:18" s="7" customFormat="1" ht="12.75" customHeight="1" x14ac:dyDescent="0.2">
      <c r="A23" s="66" t="s">
        <v>267</v>
      </c>
      <c r="B23" s="40"/>
      <c r="C23" s="84"/>
      <c r="E23" s="14">
        <v>1</v>
      </c>
      <c r="F23" s="15" t="s">
        <v>93</v>
      </c>
      <c r="G23" s="14" t="s">
        <v>29</v>
      </c>
      <c r="H23" s="16" t="s">
        <v>10</v>
      </c>
      <c r="N23" s="7">
        <f t="shared" ref="N23" si="0">P23-L23</f>
        <v>0</v>
      </c>
    </row>
    <row r="24" spans="1:18" s="7" customFormat="1" ht="12.75" customHeight="1" x14ac:dyDescent="0.2">
      <c r="A24" s="66" t="s">
        <v>264</v>
      </c>
      <c r="B24" s="40"/>
      <c r="C24" s="40"/>
      <c r="E24" s="14">
        <v>1</v>
      </c>
      <c r="F24" s="15" t="s">
        <v>93</v>
      </c>
      <c r="G24" s="14" t="s">
        <v>29</v>
      </c>
      <c r="H24" s="16" t="s">
        <v>49</v>
      </c>
    </row>
    <row r="25" spans="1:18" s="7" customFormat="1" ht="12.75" customHeight="1" x14ac:dyDescent="0.2">
      <c r="A25" s="66" t="s">
        <v>95</v>
      </c>
      <c r="B25" s="42"/>
      <c r="C25" s="42"/>
      <c r="E25" s="14">
        <v>1</v>
      </c>
      <c r="F25" s="15" t="s">
        <v>93</v>
      </c>
      <c r="G25" s="14" t="s">
        <v>34</v>
      </c>
      <c r="H25" s="14" t="s">
        <v>49</v>
      </c>
    </row>
    <row r="26" spans="1:18" s="27" customFormat="1" ht="18.95" customHeight="1" x14ac:dyDescent="0.2">
      <c r="A26" s="63" t="s">
        <v>108</v>
      </c>
      <c r="B26" s="26"/>
      <c r="C26" s="26"/>
      <c r="J26" s="21">
        <f>SUM(J22:J24)</f>
        <v>0</v>
      </c>
      <c r="K26" s="23"/>
      <c r="L26" s="21">
        <f>SUM(L20:L24)</f>
        <v>0</v>
      </c>
      <c r="N26" s="21">
        <f>SUM(N20:N24)</f>
        <v>0</v>
      </c>
      <c r="P26" s="21">
        <f>SUM(P20:P24)</f>
        <v>0</v>
      </c>
      <c r="R26" s="21">
        <f>SUM(R20:R25)</f>
        <v>0</v>
      </c>
    </row>
    <row r="27" spans="1:18" s="7" customFormat="1" ht="6" customHeight="1" x14ac:dyDescent="0.2"/>
    <row r="28" spans="1:18" s="7" customFormat="1" ht="20.100000000000001" customHeight="1" thickBot="1" x14ac:dyDescent="0.25">
      <c r="A28" s="11" t="s">
        <v>110</v>
      </c>
      <c r="B28" s="28"/>
      <c r="C28" s="28"/>
      <c r="J28" s="29">
        <f>J26</f>
        <v>0</v>
      </c>
      <c r="K28" s="23"/>
      <c r="L28" s="29">
        <f>L26</f>
        <v>0</v>
      </c>
      <c r="N28" s="29">
        <f>N26</f>
        <v>0</v>
      </c>
      <c r="P28" s="29">
        <f>P26</f>
        <v>0</v>
      </c>
      <c r="R28" s="29">
        <f>R26</f>
        <v>0</v>
      </c>
    </row>
    <row r="29" spans="1:18" s="7" customFormat="1" ht="13.5" thickTop="1" x14ac:dyDescent="0.2">
      <c r="A29" s="31"/>
      <c r="B29" s="31"/>
      <c r="C29" s="31"/>
      <c r="D29" s="34"/>
      <c r="E29" s="31"/>
      <c r="F29" s="31"/>
      <c r="H29" s="35"/>
      <c r="I29" s="35"/>
      <c r="J29" s="35"/>
      <c r="K29" s="35"/>
      <c r="L29" s="35"/>
      <c r="M29" s="35"/>
    </row>
    <row r="30" spans="1:18" s="7" customFormat="1" x14ac:dyDescent="0.2"/>
    <row r="31" spans="1:18" s="7" customFormat="1" x14ac:dyDescent="0.2"/>
    <row r="32" spans="1:18" x14ac:dyDescent="0.2">
      <c r="A32" s="76"/>
      <c r="C32" s="118" t="s">
        <v>133</v>
      </c>
      <c r="D32" s="33"/>
      <c r="E32" s="32"/>
      <c r="G32" s="31"/>
      <c r="I32" s="31"/>
      <c r="J32" s="159" t="s">
        <v>326</v>
      </c>
      <c r="K32" s="159"/>
      <c r="L32" s="159"/>
      <c r="M32" s="47"/>
      <c r="N32" s="49"/>
      <c r="O32" s="49"/>
      <c r="P32" s="48" t="s">
        <v>135</v>
      </c>
    </row>
    <row r="33" spans="1:16" x14ac:dyDescent="0.2">
      <c r="A33" s="50"/>
      <c r="C33" s="117"/>
      <c r="D33" s="33"/>
      <c r="E33" s="51"/>
      <c r="G33" s="31"/>
      <c r="I33" s="31"/>
      <c r="J33" s="30"/>
      <c r="M33" s="30"/>
      <c r="N33" s="36"/>
      <c r="O33" s="36"/>
      <c r="P33" s="51"/>
    </row>
    <row r="34" spans="1:16" x14ac:dyDescent="0.2">
      <c r="A34" s="50"/>
      <c r="C34" s="117"/>
      <c r="D34" s="33"/>
      <c r="E34" s="51"/>
      <c r="G34" s="31"/>
      <c r="I34" s="31"/>
      <c r="J34" s="113"/>
      <c r="M34" s="113"/>
      <c r="N34" s="36"/>
      <c r="O34" s="36"/>
      <c r="P34" s="51"/>
    </row>
    <row r="35" spans="1:16" x14ac:dyDescent="0.2">
      <c r="A35" s="52"/>
      <c r="C35" s="117"/>
      <c r="D35" s="31"/>
      <c r="E35" s="53"/>
      <c r="G35" s="31"/>
      <c r="I35" s="31"/>
      <c r="J35" s="31"/>
      <c r="M35" s="31"/>
      <c r="P35" s="53"/>
    </row>
    <row r="36" spans="1:16" x14ac:dyDescent="0.2">
      <c r="A36" s="77"/>
      <c r="C36" s="119" t="s">
        <v>338</v>
      </c>
      <c r="D36" s="55"/>
      <c r="E36" s="56"/>
      <c r="G36" s="31"/>
      <c r="I36" s="31"/>
      <c r="J36" s="160" t="s">
        <v>325</v>
      </c>
      <c r="K36" s="160"/>
      <c r="L36" s="160"/>
      <c r="M36" s="57"/>
      <c r="N36" s="59"/>
      <c r="O36" s="59"/>
      <c r="P36" s="58" t="s">
        <v>137</v>
      </c>
    </row>
    <row r="37" spans="1:16" x14ac:dyDescent="0.2">
      <c r="A37" s="74"/>
      <c r="C37" s="118" t="s">
        <v>339</v>
      </c>
      <c r="D37" s="31"/>
      <c r="E37" s="32"/>
      <c r="G37" s="31"/>
      <c r="I37" s="31"/>
      <c r="J37" s="159" t="s">
        <v>313</v>
      </c>
      <c r="K37" s="159"/>
      <c r="L37" s="159"/>
      <c r="M37" s="33"/>
      <c r="N37" s="35"/>
      <c r="O37" s="35"/>
      <c r="P37" s="60" t="s">
        <v>139</v>
      </c>
    </row>
  </sheetData>
  <customSheetViews>
    <customSheetView guid="{870B4CCF-089A-4C19-A059-259DAAB1F3BC}" showPageBreaks="1" printArea="1" view="pageBreakPreview">
      <pane xSplit="1" ySplit="14" topLeftCell="B15" activePane="bottomRight" state="frozen"/>
      <selection pane="bottomRight" activeCell="C17" sqref="C17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P22" sqref="P22:R25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32:L32"/>
    <mergeCell ref="J36:L36"/>
    <mergeCell ref="J37:L37"/>
    <mergeCell ref="A13:C13"/>
    <mergeCell ref="E13:H13"/>
    <mergeCell ref="E20:H20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27"/>
  <sheetViews>
    <sheetView view="pageBreakPreview" zoomScaleSheetLayoutView="100" workbookViewId="0">
      <pane xSplit="1" ySplit="14" topLeftCell="B15" activePane="bottomRight" state="frozen"/>
      <selection pane="topRight" activeCell="D1" sqref="D1"/>
      <selection pane="bottomLeft" activeCell="A16" sqref="A16"/>
      <selection pane="bottomRight" activeCell="N4" sqref="N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4.886718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283</v>
      </c>
      <c r="H4" s="3"/>
      <c r="I4" s="3"/>
      <c r="R4" s="79">
        <v>9940</v>
      </c>
    </row>
    <row r="5" spans="1:19" ht="15" customHeight="1" x14ac:dyDescent="0.2">
      <c r="A5" s="5" t="s">
        <v>119</v>
      </c>
      <c r="B5" s="2" t="s">
        <v>113</v>
      </c>
      <c r="C5" s="5" t="s">
        <v>284</v>
      </c>
    </row>
    <row r="6" spans="1:19" ht="15" customHeight="1" x14ac:dyDescent="0.2">
      <c r="A6" s="5" t="s">
        <v>120</v>
      </c>
      <c r="B6" s="2" t="s">
        <v>113</v>
      </c>
      <c r="C6" s="5" t="s">
        <v>285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144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44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143"/>
      <c r="B12" s="143"/>
      <c r="C12" s="143"/>
      <c r="D12" s="9"/>
      <c r="E12" s="143"/>
      <c r="F12" s="143"/>
      <c r="G12" s="143"/>
      <c r="H12" s="14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45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hidden="1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  <c r="N16" s="7">
        <f>P16-L16</f>
        <v>0</v>
      </c>
    </row>
    <row r="17" spans="1:18" s="7" customFormat="1" ht="12.75" hidden="1" customHeight="1" x14ac:dyDescent="0.2">
      <c r="A17" s="66" t="s">
        <v>38</v>
      </c>
      <c r="B17" s="40"/>
      <c r="C17" s="40"/>
      <c r="E17" s="14">
        <v>5</v>
      </c>
      <c r="F17" s="15" t="s">
        <v>12</v>
      </c>
      <c r="G17" s="14" t="s">
        <v>7</v>
      </c>
      <c r="H17" s="14" t="s">
        <v>10</v>
      </c>
    </row>
    <row r="18" spans="1:18" s="7" customFormat="1" ht="12.75" hidden="1" customHeight="1" x14ac:dyDescent="0.2">
      <c r="A18" s="66" t="s">
        <v>350</v>
      </c>
      <c r="B18" s="40"/>
      <c r="C18" s="40"/>
      <c r="E18" s="14">
        <v>5</v>
      </c>
      <c r="F18" s="15" t="s">
        <v>12</v>
      </c>
      <c r="G18" s="16" t="s">
        <v>7</v>
      </c>
      <c r="H18" s="14" t="s">
        <v>8</v>
      </c>
      <c r="J18" s="7">
        <v>150000</v>
      </c>
    </row>
    <row r="19" spans="1:18" s="7" customFormat="1" ht="12.75" customHeight="1" x14ac:dyDescent="0.2">
      <c r="A19" s="66" t="s">
        <v>39</v>
      </c>
      <c r="B19" s="40"/>
      <c r="C19" s="40"/>
      <c r="E19" s="14">
        <v>5</v>
      </c>
      <c r="F19" s="15" t="s">
        <v>12</v>
      </c>
      <c r="G19" s="14" t="s">
        <v>12</v>
      </c>
      <c r="H19" s="14" t="s">
        <v>8</v>
      </c>
      <c r="R19" s="7">
        <v>1690000</v>
      </c>
    </row>
    <row r="20" spans="1:18" s="7" customFormat="1" ht="12.75" hidden="1" customHeight="1" x14ac:dyDescent="0.2">
      <c r="A20" s="66" t="s">
        <v>142</v>
      </c>
      <c r="B20" s="40"/>
      <c r="C20" s="40"/>
      <c r="D20" s="14"/>
      <c r="E20" s="14">
        <v>5</v>
      </c>
      <c r="F20" s="15" t="s">
        <v>12</v>
      </c>
      <c r="G20" s="14" t="s">
        <v>12</v>
      </c>
      <c r="H20" s="14" t="s">
        <v>10</v>
      </c>
      <c r="N20" s="7">
        <f t="shared" ref="N20:N83" si="0">P20-L20</f>
        <v>0</v>
      </c>
    </row>
    <row r="21" spans="1:18" s="7" customFormat="1" ht="12.75" hidden="1" customHeight="1" x14ac:dyDescent="0.2">
      <c r="A21" s="66" t="s">
        <v>40</v>
      </c>
      <c r="B21" s="40"/>
      <c r="C21" s="40"/>
      <c r="D21" s="14"/>
      <c r="E21" s="14">
        <v>5</v>
      </c>
      <c r="F21" s="15" t="s">
        <v>12</v>
      </c>
      <c r="G21" s="14" t="s">
        <v>29</v>
      </c>
      <c r="H21" s="14" t="s">
        <v>8</v>
      </c>
      <c r="N21" s="7">
        <f t="shared" si="0"/>
        <v>0</v>
      </c>
    </row>
    <row r="22" spans="1:18" s="7" customFormat="1" ht="12.75" hidden="1" customHeight="1" x14ac:dyDescent="0.2">
      <c r="A22" s="66" t="s">
        <v>41</v>
      </c>
      <c r="B22" s="40"/>
      <c r="C22" s="40"/>
      <c r="D22" s="14"/>
      <c r="E22" s="14">
        <v>5</v>
      </c>
      <c r="F22" s="15" t="s">
        <v>12</v>
      </c>
      <c r="G22" s="14" t="s">
        <v>29</v>
      </c>
      <c r="H22" s="14" t="s">
        <v>10</v>
      </c>
      <c r="N22" s="7">
        <f t="shared" si="0"/>
        <v>0</v>
      </c>
    </row>
    <row r="23" spans="1:18" s="7" customFormat="1" ht="12.75" hidden="1" customHeight="1" x14ac:dyDescent="0.2">
      <c r="A23" s="66" t="s">
        <v>42</v>
      </c>
      <c r="B23" s="40"/>
      <c r="C23" s="40"/>
      <c r="D23" s="14"/>
      <c r="E23" s="14">
        <v>5</v>
      </c>
      <c r="F23" s="15" t="s">
        <v>12</v>
      </c>
      <c r="G23" s="14" t="s">
        <v>29</v>
      </c>
      <c r="H23" s="14" t="s">
        <v>17</v>
      </c>
      <c r="N23" s="7">
        <f t="shared" si="0"/>
        <v>0</v>
      </c>
    </row>
    <row r="24" spans="1:18" s="7" customFormat="1" ht="12.75" hidden="1" customHeight="1" x14ac:dyDescent="0.2">
      <c r="A24" s="66" t="s">
        <v>43</v>
      </c>
      <c r="B24" s="40"/>
      <c r="C24" s="40"/>
      <c r="D24" s="14"/>
      <c r="E24" s="14">
        <v>5</v>
      </c>
      <c r="F24" s="15" t="s">
        <v>12</v>
      </c>
      <c r="G24" s="14" t="s">
        <v>29</v>
      </c>
      <c r="H24" s="14" t="s">
        <v>64</v>
      </c>
      <c r="N24" s="7">
        <f t="shared" si="0"/>
        <v>0</v>
      </c>
    </row>
    <row r="25" spans="1:18" s="7" customFormat="1" ht="12.75" hidden="1" customHeight="1" x14ac:dyDescent="0.2">
      <c r="A25" s="66" t="s">
        <v>88</v>
      </c>
      <c r="B25" s="40"/>
      <c r="C25" s="40"/>
      <c r="E25" s="14">
        <v>5</v>
      </c>
      <c r="F25" s="15" t="s">
        <v>12</v>
      </c>
      <c r="G25" s="14" t="s">
        <v>29</v>
      </c>
      <c r="H25" s="14" t="s">
        <v>60</v>
      </c>
      <c r="N25" s="7">
        <f t="shared" si="0"/>
        <v>0</v>
      </c>
    </row>
    <row r="26" spans="1:18" s="7" customFormat="1" ht="12.75" customHeight="1" x14ac:dyDescent="0.2">
      <c r="A26" s="66" t="s">
        <v>88</v>
      </c>
      <c r="B26" s="40"/>
      <c r="C26" s="40"/>
      <c r="E26" s="14">
        <v>5</v>
      </c>
      <c r="F26" s="15" t="s">
        <v>12</v>
      </c>
      <c r="G26" s="16" t="s">
        <v>29</v>
      </c>
      <c r="H26" s="16" t="s">
        <v>60</v>
      </c>
      <c r="J26" s="7">
        <v>5000000</v>
      </c>
      <c r="N26" s="7">
        <f t="shared" si="0"/>
        <v>3000000</v>
      </c>
      <c r="P26" s="7">
        <v>3000000</v>
      </c>
      <c r="R26" s="7">
        <v>3000000</v>
      </c>
    </row>
    <row r="27" spans="1:18" s="7" customFormat="1" ht="12.75" customHeight="1" x14ac:dyDescent="0.2">
      <c r="A27" s="66" t="s">
        <v>150</v>
      </c>
      <c r="B27" s="40"/>
      <c r="C27" s="40"/>
      <c r="D27" s="14"/>
      <c r="E27" s="14">
        <v>5</v>
      </c>
      <c r="F27" s="15" t="s">
        <v>12</v>
      </c>
      <c r="G27" s="14" t="s">
        <v>29</v>
      </c>
      <c r="H27" s="14" t="s">
        <v>19</v>
      </c>
      <c r="J27" s="19">
        <v>2000000</v>
      </c>
      <c r="K27" s="19"/>
      <c r="N27" s="7">
        <f t="shared" si="0"/>
        <v>2000000</v>
      </c>
      <c r="P27" s="7">
        <v>2000000</v>
      </c>
      <c r="R27" s="7">
        <v>2200000</v>
      </c>
    </row>
    <row r="28" spans="1:18" s="7" customFormat="1" ht="12.75" hidden="1" customHeight="1" x14ac:dyDescent="0.2">
      <c r="A28" s="66" t="s">
        <v>151</v>
      </c>
      <c r="B28" s="40"/>
      <c r="C28" s="40"/>
      <c r="D28" s="14"/>
      <c r="E28" s="14">
        <v>5</v>
      </c>
      <c r="F28" s="15" t="s">
        <v>12</v>
      </c>
      <c r="G28" s="14" t="s">
        <v>29</v>
      </c>
      <c r="H28" s="14" t="s">
        <v>82</v>
      </c>
      <c r="J28" s="19"/>
      <c r="K28" s="19"/>
      <c r="N28" s="7">
        <f t="shared" si="0"/>
        <v>0</v>
      </c>
    </row>
    <row r="29" spans="1:18" s="7" customFormat="1" ht="12.75" hidden="1" customHeight="1" x14ac:dyDescent="0.2">
      <c r="A29" s="66" t="s">
        <v>44</v>
      </c>
      <c r="B29" s="40"/>
      <c r="C29" s="40"/>
      <c r="D29" s="14"/>
      <c r="E29" s="14">
        <v>5</v>
      </c>
      <c r="F29" s="15" t="s">
        <v>12</v>
      </c>
      <c r="G29" s="14" t="s">
        <v>29</v>
      </c>
      <c r="H29" s="14" t="s">
        <v>45</v>
      </c>
      <c r="J29" s="19"/>
      <c r="K29" s="19"/>
      <c r="N29" s="7">
        <f t="shared" si="0"/>
        <v>0</v>
      </c>
    </row>
    <row r="30" spans="1:18" s="7" customFormat="1" ht="12.75" hidden="1" customHeight="1" x14ac:dyDescent="0.2">
      <c r="A30" s="66" t="s">
        <v>152</v>
      </c>
      <c r="B30" s="40"/>
      <c r="C30" s="40"/>
      <c r="D30" s="14"/>
      <c r="E30" s="14">
        <v>5</v>
      </c>
      <c r="F30" s="15" t="s">
        <v>12</v>
      </c>
      <c r="G30" s="14" t="s">
        <v>29</v>
      </c>
      <c r="H30" s="14" t="s">
        <v>102</v>
      </c>
      <c r="N30" s="7">
        <f t="shared" si="0"/>
        <v>0</v>
      </c>
    </row>
    <row r="31" spans="1:18" s="7" customFormat="1" ht="12.75" hidden="1" customHeight="1" x14ac:dyDescent="0.2">
      <c r="A31" s="66" t="s">
        <v>153</v>
      </c>
      <c r="B31" s="40"/>
      <c r="C31" s="40"/>
      <c r="D31" s="14"/>
      <c r="E31" s="14">
        <v>5</v>
      </c>
      <c r="F31" s="15" t="s">
        <v>12</v>
      </c>
      <c r="G31" s="14" t="s">
        <v>29</v>
      </c>
      <c r="H31" s="14" t="s">
        <v>146</v>
      </c>
      <c r="N31" s="7">
        <f t="shared" si="0"/>
        <v>0</v>
      </c>
    </row>
    <row r="32" spans="1:18" s="7" customFormat="1" ht="12.75" hidden="1" customHeight="1" x14ac:dyDescent="0.2">
      <c r="A32" s="66" t="s">
        <v>46</v>
      </c>
      <c r="B32" s="40"/>
      <c r="C32" s="40"/>
      <c r="D32" s="14"/>
      <c r="E32" s="14">
        <v>5</v>
      </c>
      <c r="F32" s="15" t="s">
        <v>12</v>
      </c>
      <c r="G32" s="14" t="s">
        <v>29</v>
      </c>
      <c r="H32" s="14" t="s">
        <v>47</v>
      </c>
      <c r="N32" s="7">
        <f t="shared" si="0"/>
        <v>0</v>
      </c>
    </row>
    <row r="33" spans="1:18" s="7" customFormat="1" ht="12.75" hidden="1" customHeight="1" x14ac:dyDescent="0.2">
      <c r="A33" s="66" t="s">
        <v>154</v>
      </c>
      <c r="B33" s="40"/>
      <c r="C33" s="40"/>
      <c r="E33" s="14">
        <v>5</v>
      </c>
      <c r="F33" s="15" t="s">
        <v>12</v>
      </c>
      <c r="G33" s="14" t="s">
        <v>29</v>
      </c>
      <c r="H33" s="14" t="s">
        <v>15</v>
      </c>
      <c r="N33" s="7">
        <f t="shared" si="0"/>
        <v>0</v>
      </c>
    </row>
    <row r="34" spans="1:18" s="7" customFormat="1" ht="12.75" hidden="1" customHeight="1" x14ac:dyDescent="0.2">
      <c r="A34" s="66" t="s">
        <v>51</v>
      </c>
      <c r="B34" s="40"/>
      <c r="C34" s="40"/>
      <c r="D34" s="14"/>
      <c r="E34" s="14">
        <v>5</v>
      </c>
      <c r="F34" s="15" t="s">
        <v>12</v>
      </c>
      <c r="G34" s="14" t="s">
        <v>29</v>
      </c>
      <c r="H34" s="14" t="s">
        <v>24</v>
      </c>
      <c r="N34" s="7">
        <f t="shared" si="0"/>
        <v>0</v>
      </c>
    </row>
    <row r="35" spans="1:18" s="7" customFormat="1" ht="12.75" customHeight="1" x14ac:dyDescent="0.2">
      <c r="A35" s="66" t="s">
        <v>48</v>
      </c>
      <c r="B35" s="40"/>
      <c r="C35" s="40"/>
      <c r="E35" s="14">
        <v>5</v>
      </c>
      <c r="F35" s="15" t="s">
        <v>12</v>
      </c>
      <c r="G35" s="14" t="s">
        <v>29</v>
      </c>
      <c r="H35" s="16" t="s">
        <v>49</v>
      </c>
      <c r="J35" s="7">
        <v>1500000</v>
      </c>
      <c r="R35" s="7">
        <v>500000</v>
      </c>
    </row>
    <row r="36" spans="1:18" s="7" customFormat="1" ht="12.75" hidden="1" customHeight="1" x14ac:dyDescent="0.2">
      <c r="A36" s="66" t="s">
        <v>50</v>
      </c>
      <c r="B36" s="40"/>
      <c r="C36" s="40"/>
      <c r="D36" s="14"/>
      <c r="E36" s="14">
        <v>5</v>
      </c>
      <c r="F36" s="15" t="s">
        <v>12</v>
      </c>
      <c r="G36" s="14" t="s">
        <v>34</v>
      </c>
      <c r="H36" s="14" t="s">
        <v>8</v>
      </c>
      <c r="N36" s="7">
        <f t="shared" si="0"/>
        <v>0</v>
      </c>
    </row>
    <row r="37" spans="1:18" s="7" customFormat="1" ht="12.75" hidden="1" customHeight="1" x14ac:dyDescent="0.2">
      <c r="A37" s="66" t="s">
        <v>52</v>
      </c>
      <c r="B37" s="40"/>
      <c r="C37" s="40"/>
      <c r="D37" s="14"/>
      <c r="E37" s="14">
        <v>5</v>
      </c>
      <c r="F37" s="15" t="s">
        <v>12</v>
      </c>
      <c r="G37" s="14" t="s">
        <v>34</v>
      </c>
      <c r="H37" s="14" t="s">
        <v>10</v>
      </c>
      <c r="N37" s="7">
        <f t="shared" si="0"/>
        <v>0</v>
      </c>
    </row>
    <row r="38" spans="1:18" s="7" customFormat="1" ht="12.75" hidden="1" customHeight="1" x14ac:dyDescent="0.2">
      <c r="A38" s="66" t="s">
        <v>48</v>
      </c>
      <c r="B38" s="40"/>
      <c r="C38" s="40"/>
      <c r="D38" s="14"/>
      <c r="E38" s="14">
        <v>5</v>
      </c>
      <c r="F38" s="15" t="s">
        <v>12</v>
      </c>
      <c r="G38" s="14" t="s">
        <v>29</v>
      </c>
      <c r="H38" s="16" t="s">
        <v>49</v>
      </c>
      <c r="N38" s="7">
        <f t="shared" si="0"/>
        <v>0</v>
      </c>
    </row>
    <row r="39" spans="1:18" s="7" customFormat="1" ht="12.75" hidden="1" customHeight="1" x14ac:dyDescent="0.2">
      <c r="A39" s="66" t="s">
        <v>53</v>
      </c>
      <c r="B39" s="40"/>
      <c r="C39" s="40"/>
      <c r="E39" s="14">
        <v>5</v>
      </c>
      <c r="F39" s="15" t="s">
        <v>12</v>
      </c>
      <c r="G39" s="14" t="s">
        <v>54</v>
      </c>
      <c r="H39" s="14" t="s">
        <v>8</v>
      </c>
      <c r="N39" s="7">
        <f t="shared" si="0"/>
        <v>0</v>
      </c>
    </row>
    <row r="40" spans="1:18" s="7" customFormat="1" ht="12.75" hidden="1" customHeight="1" x14ac:dyDescent="0.2">
      <c r="A40" s="66" t="s">
        <v>55</v>
      </c>
      <c r="B40" s="40"/>
      <c r="C40" s="40"/>
      <c r="E40" s="14">
        <v>5</v>
      </c>
      <c r="F40" s="15" t="s">
        <v>12</v>
      </c>
      <c r="G40" s="14" t="s">
        <v>54</v>
      </c>
      <c r="H40" s="14" t="s">
        <v>10</v>
      </c>
      <c r="N40" s="7">
        <f t="shared" si="0"/>
        <v>0</v>
      </c>
    </row>
    <row r="41" spans="1:18" s="7" customFormat="1" ht="12.75" hidden="1" customHeight="1" x14ac:dyDescent="0.2">
      <c r="A41" s="66" t="s">
        <v>56</v>
      </c>
      <c r="B41" s="40"/>
      <c r="C41" s="40"/>
      <c r="E41" s="14">
        <v>5</v>
      </c>
      <c r="F41" s="15" t="s">
        <v>12</v>
      </c>
      <c r="G41" s="14" t="s">
        <v>54</v>
      </c>
      <c r="H41" s="14" t="s">
        <v>15</v>
      </c>
      <c r="N41" s="7">
        <f t="shared" si="0"/>
        <v>0</v>
      </c>
    </row>
    <row r="42" spans="1:18" s="7" customFormat="1" ht="12.75" hidden="1" customHeight="1" x14ac:dyDescent="0.2">
      <c r="A42" s="66" t="s">
        <v>57</v>
      </c>
      <c r="B42" s="40"/>
      <c r="C42" s="40"/>
      <c r="E42" s="14">
        <v>5</v>
      </c>
      <c r="F42" s="15" t="s">
        <v>12</v>
      </c>
      <c r="G42" s="14" t="s">
        <v>54</v>
      </c>
      <c r="H42" s="14" t="s">
        <v>17</v>
      </c>
      <c r="N42" s="7">
        <f t="shared" si="0"/>
        <v>0</v>
      </c>
    </row>
    <row r="43" spans="1:18" s="7" customFormat="1" ht="12.75" hidden="1" customHeight="1" x14ac:dyDescent="0.2">
      <c r="A43" s="66" t="s">
        <v>58</v>
      </c>
      <c r="B43" s="40"/>
      <c r="C43" s="40"/>
      <c r="E43" s="14">
        <v>5</v>
      </c>
      <c r="F43" s="14" t="s">
        <v>12</v>
      </c>
      <c r="G43" s="14" t="s">
        <v>59</v>
      </c>
      <c r="H43" s="14" t="s">
        <v>60</v>
      </c>
      <c r="N43" s="7">
        <f t="shared" si="0"/>
        <v>0</v>
      </c>
    </row>
    <row r="44" spans="1:18" s="7" customFormat="1" ht="12.75" hidden="1" customHeight="1" x14ac:dyDescent="0.2">
      <c r="A44" s="66" t="s">
        <v>66</v>
      </c>
      <c r="B44" s="40"/>
      <c r="C44" s="40"/>
      <c r="E44" s="14">
        <v>5</v>
      </c>
      <c r="F44" s="15" t="s">
        <v>12</v>
      </c>
      <c r="G44" s="14" t="s">
        <v>67</v>
      </c>
      <c r="H44" s="14" t="s">
        <v>8</v>
      </c>
      <c r="N44" s="7">
        <f t="shared" si="0"/>
        <v>0</v>
      </c>
    </row>
    <row r="45" spans="1:18" s="7" customFormat="1" ht="12.75" hidden="1" customHeight="1" x14ac:dyDescent="0.2">
      <c r="A45" s="66" t="s">
        <v>61</v>
      </c>
      <c r="B45" s="40"/>
      <c r="C45" s="40"/>
      <c r="E45" s="14">
        <v>5</v>
      </c>
      <c r="F45" s="15" t="s">
        <v>12</v>
      </c>
      <c r="G45" s="14" t="s">
        <v>59</v>
      </c>
      <c r="H45" s="14" t="s">
        <v>8</v>
      </c>
      <c r="N45" s="7">
        <f t="shared" si="0"/>
        <v>0</v>
      </c>
    </row>
    <row r="46" spans="1:18" s="7" customFormat="1" ht="12.75" hidden="1" customHeight="1" x14ac:dyDescent="0.2">
      <c r="A46" s="66" t="s">
        <v>62</v>
      </c>
      <c r="B46" s="40"/>
      <c r="C46" s="40"/>
      <c r="E46" s="14">
        <v>5</v>
      </c>
      <c r="F46" s="15" t="s">
        <v>12</v>
      </c>
      <c r="G46" s="14" t="s">
        <v>59</v>
      </c>
      <c r="H46" s="14" t="s">
        <v>10</v>
      </c>
      <c r="N46" s="7">
        <f t="shared" si="0"/>
        <v>0</v>
      </c>
    </row>
    <row r="47" spans="1:18" s="7" customFormat="1" ht="12.75" hidden="1" customHeight="1" x14ac:dyDescent="0.2">
      <c r="A47" s="66" t="s">
        <v>63</v>
      </c>
      <c r="B47" s="40"/>
      <c r="C47" s="40"/>
      <c r="E47" s="14">
        <v>5</v>
      </c>
      <c r="F47" s="15" t="s">
        <v>12</v>
      </c>
      <c r="G47" s="14" t="s">
        <v>59</v>
      </c>
      <c r="H47" s="14" t="s">
        <v>64</v>
      </c>
      <c r="N47" s="7">
        <f t="shared" si="0"/>
        <v>0</v>
      </c>
    </row>
    <row r="48" spans="1:18" s="7" customFormat="1" ht="12.75" hidden="1" customHeight="1" x14ac:dyDescent="0.2">
      <c r="A48" s="66" t="s">
        <v>155</v>
      </c>
      <c r="B48" s="40"/>
      <c r="C48" s="40"/>
      <c r="E48" s="14">
        <v>5</v>
      </c>
      <c r="F48" s="15" t="s">
        <v>12</v>
      </c>
      <c r="G48" s="14" t="s">
        <v>59</v>
      </c>
      <c r="H48" s="14" t="s">
        <v>15</v>
      </c>
      <c r="N48" s="7">
        <f t="shared" si="0"/>
        <v>0</v>
      </c>
    </row>
    <row r="49" spans="1:14" s="7" customFormat="1" ht="12.75" hidden="1" customHeight="1" x14ac:dyDescent="0.2">
      <c r="A49" s="66" t="s">
        <v>156</v>
      </c>
      <c r="B49" s="40"/>
      <c r="C49" s="40"/>
      <c r="E49" s="14">
        <v>5</v>
      </c>
      <c r="F49" s="14" t="s">
        <v>12</v>
      </c>
      <c r="G49" s="14" t="s">
        <v>59</v>
      </c>
      <c r="H49" s="14" t="s">
        <v>17</v>
      </c>
      <c r="N49" s="7">
        <f t="shared" si="0"/>
        <v>0</v>
      </c>
    </row>
    <row r="50" spans="1:14" s="7" customFormat="1" ht="12.75" hidden="1" customHeight="1" x14ac:dyDescent="0.2">
      <c r="A50" s="66" t="s">
        <v>63</v>
      </c>
      <c r="B50" s="40"/>
      <c r="C50" s="40"/>
      <c r="E50" s="14">
        <v>5</v>
      </c>
      <c r="F50" s="15" t="s">
        <v>12</v>
      </c>
      <c r="G50" s="14" t="s">
        <v>59</v>
      </c>
      <c r="H50" s="14" t="s">
        <v>64</v>
      </c>
      <c r="N50" s="7">
        <f t="shared" si="0"/>
        <v>0</v>
      </c>
    </row>
    <row r="51" spans="1:14" s="7" customFormat="1" ht="12.75" hidden="1" customHeight="1" x14ac:dyDescent="0.2">
      <c r="A51" s="66" t="s">
        <v>65</v>
      </c>
      <c r="B51" s="40"/>
      <c r="C51" s="40"/>
      <c r="E51" s="14">
        <v>5</v>
      </c>
      <c r="F51" s="15" t="s">
        <v>12</v>
      </c>
      <c r="G51" s="14" t="s">
        <v>59</v>
      </c>
      <c r="H51" s="14" t="s">
        <v>19</v>
      </c>
      <c r="N51" s="7">
        <f t="shared" si="0"/>
        <v>0</v>
      </c>
    </row>
    <row r="52" spans="1:14" s="7" customFormat="1" ht="12.75" hidden="1" customHeight="1" x14ac:dyDescent="0.2">
      <c r="A52" s="66" t="s">
        <v>157</v>
      </c>
      <c r="B52" s="40"/>
      <c r="C52" s="40"/>
      <c r="E52" s="14">
        <v>5</v>
      </c>
      <c r="F52" s="15" t="s">
        <v>12</v>
      </c>
      <c r="G52" s="14" t="s">
        <v>93</v>
      </c>
      <c r="H52" s="14" t="s">
        <v>8</v>
      </c>
      <c r="N52" s="7">
        <f t="shared" si="0"/>
        <v>0</v>
      </c>
    </row>
    <row r="53" spans="1:14" s="7" customFormat="1" ht="12.75" hidden="1" customHeight="1" x14ac:dyDescent="0.2">
      <c r="A53" s="66" t="s">
        <v>66</v>
      </c>
      <c r="B53" s="40"/>
      <c r="C53" s="40"/>
      <c r="E53" s="14">
        <v>5</v>
      </c>
      <c r="F53" s="15" t="s">
        <v>12</v>
      </c>
      <c r="G53" s="14" t="s">
        <v>67</v>
      </c>
      <c r="H53" s="14" t="s">
        <v>8</v>
      </c>
      <c r="N53" s="7">
        <f t="shared" si="0"/>
        <v>0</v>
      </c>
    </row>
    <row r="54" spans="1:14" s="7" customFormat="1" ht="12.75" hidden="1" customHeight="1" x14ac:dyDescent="0.2">
      <c r="A54" s="66" t="s">
        <v>68</v>
      </c>
      <c r="B54" s="40"/>
      <c r="C54" s="40"/>
      <c r="E54" s="14">
        <v>5</v>
      </c>
      <c r="F54" s="15" t="s">
        <v>12</v>
      </c>
      <c r="G54" s="14" t="s">
        <v>67</v>
      </c>
      <c r="H54" s="14" t="s">
        <v>10</v>
      </c>
      <c r="N54" s="7">
        <f t="shared" si="0"/>
        <v>0</v>
      </c>
    </row>
    <row r="55" spans="1:14" s="7" customFormat="1" ht="12.75" hidden="1" customHeight="1" x14ac:dyDescent="0.2">
      <c r="A55" s="66" t="s">
        <v>158</v>
      </c>
      <c r="B55" s="40"/>
      <c r="C55" s="40"/>
      <c r="E55" s="14">
        <v>5</v>
      </c>
      <c r="F55" s="15" t="s">
        <v>12</v>
      </c>
      <c r="G55" s="14" t="s">
        <v>70</v>
      </c>
      <c r="H55" s="14" t="s">
        <v>8</v>
      </c>
      <c r="N55" s="7">
        <f t="shared" si="0"/>
        <v>0</v>
      </c>
    </row>
    <row r="56" spans="1:14" s="7" customFormat="1" ht="12.75" hidden="1" customHeight="1" x14ac:dyDescent="0.2">
      <c r="A56" s="66" t="s">
        <v>159</v>
      </c>
      <c r="B56" s="40"/>
      <c r="C56" s="40"/>
      <c r="E56" s="14">
        <v>5</v>
      </c>
      <c r="F56" s="15" t="s">
        <v>12</v>
      </c>
      <c r="G56" s="14" t="s">
        <v>70</v>
      </c>
      <c r="H56" s="14" t="s">
        <v>10</v>
      </c>
      <c r="N56" s="7">
        <f t="shared" si="0"/>
        <v>0</v>
      </c>
    </row>
    <row r="57" spans="1:14" s="7" customFormat="1" ht="12.75" hidden="1" customHeight="1" x14ac:dyDescent="0.2">
      <c r="A57" s="66" t="s">
        <v>69</v>
      </c>
      <c r="B57" s="40"/>
      <c r="C57" s="40"/>
      <c r="E57" s="14">
        <v>5</v>
      </c>
      <c r="F57" s="15" t="s">
        <v>12</v>
      </c>
      <c r="G57" s="14" t="s">
        <v>70</v>
      </c>
      <c r="H57" s="14" t="s">
        <v>15</v>
      </c>
      <c r="N57" s="7">
        <f t="shared" si="0"/>
        <v>0</v>
      </c>
    </row>
    <row r="58" spans="1:14" s="7" customFormat="1" ht="12.75" hidden="1" customHeight="1" x14ac:dyDescent="0.2">
      <c r="A58" s="66" t="s">
        <v>160</v>
      </c>
      <c r="B58" s="40"/>
      <c r="C58" s="40"/>
      <c r="E58" s="14">
        <v>5</v>
      </c>
      <c r="F58" s="15" t="s">
        <v>12</v>
      </c>
      <c r="G58" s="14" t="s">
        <v>163</v>
      </c>
      <c r="H58" s="14" t="s">
        <v>8</v>
      </c>
      <c r="N58" s="7">
        <f t="shared" si="0"/>
        <v>0</v>
      </c>
    </row>
    <row r="59" spans="1:14" s="7" customFormat="1" ht="12.75" hidden="1" customHeight="1" x14ac:dyDescent="0.2">
      <c r="A59" s="66" t="s">
        <v>161</v>
      </c>
      <c r="B59" s="40"/>
      <c r="C59" s="40"/>
      <c r="E59" s="14">
        <v>5</v>
      </c>
      <c r="F59" s="15" t="s">
        <v>12</v>
      </c>
      <c r="G59" s="14" t="s">
        <v>163</v>
      </c>
      <c r="H59" s="16" t="s">
        <v>49</v>
      </c>
      <c r="N59" s="7">
        <f t="shared" si="0"/>
        <v>0</v>
      </c>
    </row>
    <row r="60" spans="1:14" s="7" customFormat="1" ht="12.75" hidden="1" customHeight="1" x14ac:dyDescent="0.2">
      <c r="A60" s="66" t="s">
        <v>71</v>
      </c>
      <c r="B60" s="40"/>
      <c r="C60" s="40"/>
      <c r="E60" s="14">
        <v>5</v>
      </c>
      <c r="F60" s="15" t="s">
        <v>12</v>
      </c>
      <c r="G60" s="14" t="s">
        <v>163</v>
      </c>
      <c r="H60" s="14" t="s">
        <v>10</v>
      </c>
      <c r="N60" s="7">
        <f t="shared" si="0"/>
        <v>0</v>
      </c>
    </row>
    <row r="61" spans="1:14" s="7" customFormat="1" ht="12.75" hidden="1" customHeight="1" x14ac:dyDescent="0.2">
      <c r="A61" s="66" t="s">
        <v>162</v>
      </c>
      <c r="B61" s="40"/>
      <c r="C61" s="40"/>
      <c r="E61" s="14">
        <v>5</v>
      </c>
      <c r="F61" s="15" t="s">
        <v>12</v>
      </c>
      <c r="G61" s="14" t="s">
        <v>163</v>
      </c>
      <c r="H61" s="14" t="s">
        <v>15</v>
      </c>
      <c r="N61" s="7">
        <f t="shared" si="0"/>
        <v>0</v>
      </c>
    </row>
    <row r="62" spans="1:14" s="7" customFormat="1" ht="12.75" hidden="1" customHeight="1" x14ac:dyDescent="0.2">
      <c r="A62" s="66" t="s">
        <v>72</v>
      </c>
      <c r="B62" s="40"/>
      <c r="C62" s="40"/>
      <c r="E62" s="14">
        <v>5</v>
      </c>
      <c r="F62" s="15" t="s">
        <v>12</v>
      </c>
      <c r="G62" s="14" t="s">
        <v>70</v>
      </c>
      <c r="H62" s="14" t="s">
        <v>49</v>
      </c>
      <c r="N62" s="7">
        <f t="shared" si="0"/>
        <v>0</v>
      </c>
    </row>
    <row r="63" spans="1:14" s="7" customFormat="1" ht="12.75" hidden="1" customHeight="1" x14ac:dyDescent="0.2">
      <c r="A63" s="66" t="s">
        <v>164</v>
      </c>
      <c r="B63" s="40"/>
      <c r="C63" s="40"/>
      <c r="E63" s="14">
        <v>5</v>
      </c>
      <c r="F63" s="15" t="s">
        <v>12</v>
      </c>
      <c r="G63" s="14" t="s">
        <v>74</v>
      </c>
      <c r="H63" s="14" t="s">
        <v>10</v>
      </c>
      <c r="N63" s="7">
        <f t="shared" si="0"/>
        <v>0</v>
      </c>
    </row>
    <row r="64" spans="1:14" s="7" customFormat="1" ht="12.75" hidden="1" customHeight="1" x14ac:dyDescent="0.2">
      <c r="A64" s="66" t="s">
        <v>165</v>
      </c>
      <c r="B64" s="40"/>
      <c r="C64" s="40"/>
      <c r="E64" s="14">
        <v>5</v>
      </c>
      <c r="F64" s="15" t="s">
        <v>12</v>
      </c>
      <c r="G64" s="14" t="s">
        <v>74</v>
      </c>
      <c r="H64" s="14" t="s">
        <v>15</v>
      </c>
      <c r="N64" s="7">
        <f t="shared" si="0"/>
        <v>0</v>
      </c>
    </row>
    <row r="65" spans="1:18" s="7" customFormat="1" ht="12.75" customHeight="1" x14ac:dyDescent="0.2">
      <c r="A65" s="66" t="s">
        <v>166</v>
      </c>
      <c r="B65" s="40"/>
      <c r="C65" s="40"/>
      <c r="E65" s="14">
        <v>5</v>
      </c>
      <c r="F65" s="15" t="s">
        <v>12</v>
      </c>
      <c r="G65" s="14" t="s">
        <v>74</v>
      </c>
      <c r="H65" s="14" t="s">
        <v>17</v>
      </c>
      <c r="J65" s="7">
        <v>10000000</v>
      </c>
      <c r="N65" s="7">
        <f t="shared" si="0"/>
        <v>3000000</v>
      </c>
      <c r="P65" s="7">
        <v>3000000</v>
      </c>
      <c r="R65" s="7">
        <v>3000000</v>
      </c>
    </row>
    <row r="66" spans="1:18" s="7" customFormat="1" ht="12.75" hidden="1" customHeight="1" x14ac:dyDescent="0.2">
      <c r="A66" s="66" t="s">
        <v>167</v>
      </c>
      <c r="B66" s="40"/>
      <c r="C66" s="40"/>
      <c r="E66" s="14">
        <v>5</v>
      </c>
      <c r="F66" s="15" t="s">
        <v>12</v>
      </c>
      <c r="G66" s="14" t="s">
        <v>74</v>
      </c>
      <c r="H66" s="14" t="s">
        <v>8</v>
      </c>
      <c r="N66" s="7">
        <f t="shared" si="0"/>
        <v>0</v>
      </c>
    </row>
    <row r="67" spans="1:18" s="7" customFormat="1" ht="12.75" hidden="1" customHeight="1" x14ac:dyDescent="0.2">
      <c r="A67" s="66" t="s">
        <v>168</v>
      </c>
      <c r="B67" s="40"/>
      <c r="C67" s="40"/>
      <c r="E67" s="14">
        <v>5</v>
      </c>
      <c r="F67" s="15" t="s">
        <v>12</v>
      </c>
      <c r="G67" s="14" t="s">
        <v>74</v>
      </c>
      <c r="H67" s="14" t="s">
        <v>45</v>
      </c>
      <c r="N67" s="7">
        <f t="shared" si="0"/>
        <v>0</v>
      </c>
    </row>
    <row r="68" spans="1:18" s="7" customFormat="1" ht="12.75" hidden="1" customHeight="1" x14ac:dyDescent="0.2">
      <c r="A68" s="66" t="s">
        <v>73</v>
      </c>
      <c r="B68" s="40"/>
      <c r="C68" s="40"/>
      <c r="E68" s="14">
        <v>5</v>
      </c>
      <c r="F68" s="15" t="s">
        <v>12</v>
      </c>
      <c r="G68" s="14" t="s">
        <v>74</v>
      </c>
      <c r="H68" s="14" t="s">
        <v>64</v>
      </c>
      <c r="N68" s="7">
        <f t="shared" si="0"/>
        <v>0</v>
      </c>
    </row>
    <row r="69" spans="1:18" s="7" customFormat="1" ht="12.75" hidden="1" customHeight="1" x14ac:dyDescent="0.2">
      <c r="A69" s="66" t="s">
        <v>75</v>
      </c>
      <c r="B69" s="40"/>
      <c r="C69" s="40"/>
      <c r="E69" s="14">
        <v>5</v>
      </c>
      <c r="F69" s="15" t="s">
        <v>12</v>
      </c>
      <c r="G69" s="14" t="s">
        <v>74</v>
      </c>
      <c r="H69" s="14" t="s">
        <v>19</v>
      </c>
      <c r="N69" s="7">
        <f t="shared" si="0"/>
        <v>0</v>
      </c>
    </row>
    <row r="70" spans="1:18" s="7" customFormat="1" ht="12.75" hidden="1" customHeight="1" x14ac:dyDescent="0.2">
      <c r="A70" s="66" t="s">
        <v>73</v>
      </c>
      <c r="B70" s="40"/>
      <c r="C70" s="40"/>
      <c r="E70" s="14">
        <v>5</v>
      </c>
      <c r="F70" s="15" t="s">
        <v>12</v>
      </c>
      <c r="G70" s="14" t="s">
        <v>74</v>
      </c>
      <c r="H70" s="14" t="s">
        <v>64</v>
      </c>
      <c r="N70" s="7">
        <f t="shared" si="0"/>
        <v>0</v>
      </c>
    </row>
    <row r="71" spans="1:18" s="7" customFormat="1" ht="12.75" hidden="1" customHeight="1" x14ac:dyDescent="0.2">
      <c r="A71" s="66" t="s">
        <v>73</v>
      </c>
      <c r="B71" s="40"/>
      <c r="C71" s="40"/>
      <c r="E71" s="14">
        <v>5</v>
      </c>
      <c r="F71" s="15" t="s">
        <v>12</v>
      </c>
      <c r="G71" s="14" t="s">
        <v>74</v>
      </c>
      <c r="H71" s="14" t="s">
        <v>64</v>
      </c>
      <c r="N71" s="7">
        <f t="shared" si="0"/>
        <v>0</v>
      </c>
    </row>
    <row r="72" spans="1:18" s="7" customFormat="1" ht="12.75" hidden="1" customHeight="1" x14ac:dyDescent="0.2">
      <c r="A72" s="66" t="s">
        <v>76</v>
      </c>
      <c r="B72" s="40"/>
      <c r="C72" s="40"/>
      <c r="E72" s="14">
        <v>5</v>
      </c>
      <c r="F72" s="15" t="s">
        <v>12</v>
      </c>
      <c r="G72" s="14" t="s">
        <v>74</v>
      </c>
      <c r="H72" s="14" t="s">
        <v>60</v>
      </c>
      <c r="N72" s="7">
        <f t="shared" si="0"/>
        <v>0</v>
      </c>
    </row>
    <row r="73" spans="1:18" s="7" customFormat="1" ht="12.75" hidden="1" customHeight="1" x14ac:dyDescent="0.2">
      <c r="A73" s="66" t="s">
        <v>77</v>
      </c>
      <c r="B73" s="40"/>
      <c r="C73" s="40"/>
      <c r="E73" s="14">
        <v>5</v>
      </c>
      <c r="F73" s="15" t="s">
        <v>12</v>
      </c>
      <c r="G73" s="14" t="s">
        <v>74</v>
      </c>
      <c r="H73" s="14" t="s">
        <v>49</v>
      </c>
      <c r="N73" s="7">
        <f t="shared" si="0"/>
        <v>0</v>
      </c>
    </row>
    <row r="74" spans="1:18" s="7" customFormat="1" ht="12.75" customHeight="1" x14ac:dyDescent="0.2">
      <c r="A74" s="66" t="s">
        <v>165</v>
      </c>
      <c r="B74" s="40"/>
      <c r="C74" s="40"/>
      <c r="E74" s="14">
        <v>5</v>
      </c>
      <c r="F74" s="15" t="s">
        <v>12</v>
      </c>
      <c r="G74" s="14" t="s">
        <v>74</v>
      </c>
      <c r="H74" s="14" t="s">
        <v>15</v>
      </c>
      <c r="J74" s="7">
        <v>45000000</v>
      </c>
      <c r="N74" s="7">
        <f t="shared" si="0"/>
        <v>5000000</v>
      </c>
      <c r="P74" s="7">
        <v>5000000</v>
      </c>
      <c r="R74" s="7">
        <v>5000000</v>
      </c>
    </row>
    <row r="75" spans="1:18" s="7" customFormat="1" ht="12.75" hidden="1" customHeight="1" x14ac:dyDescent="0.2">
      <c r="A75" s="66" t="s">
        <v>78</v>
      </c>
      <c r="B75" s="40"/>
      <c r="C75" s="40"/>
      <c r="E75" s="14">
        <v>5</v>
      </c>
      <c r="F75" s="15" t="s">
        <v>12</v>
      </c>
      <c r="G75" s="14" t="s">
        <v>79</v>
      </c>
      <c r="H75" s="14" t="s">
        <v>10</v>
      </c>
      <c r="N75" s="7">
        <f t="shared" si="0"/>
        <v>0</v>
      </c>
    </row>
    <row r="76" spans="1:18" s="7" customFormat="1" ht="12.75" hidden="1" customHeight="1" x14ac:dyDescent="0.2">
      <c r="A76" s="66" t="s">
        <v>80</v>
      </c>
      <c r="B76" s="40"/>
      <c r="C76" s="40"/>
      <c r="E76" s="14">
        <v>5</v>
      </c>
      <c r="F76" s="15" t="s">
        <v>12</v>
      </c>
      <c r="G76" s="14" t="s">
        <v>79</v>
      </c>
      <c r="H76" s="14" t="s">
        <v>15</v>
      </c>
      <c r="N76" s="7">
        <f t="shared" si="0"/>
        <v>0</v>
      </c>
    </row>
    <row r="77" spans="1:18" s="7" customFormat="1" ht="12.75" hidden="1" customHeight="1" x14ac:dyDescent="0.2">
      <c r="A77" s="66" t="s">
        <v>169</v>
      </c>
      <c r="B77" s="40"/>
      <c r="C77" s="40"/>
      <c r="E77" s="14">
        <v>5</v>
      </c>
      <c r="F77" s="15" t="s">
        <v>12</v>
      </c>
      <c r="G77" s="14" t="s">
        <v>79</v>
      </c>
      <c r="H77" s="15" t="s">
        <v>60</v>
      </c>
      <c r="N77" s="7">
        <f t="shared" si="0"/>
        <v>0</v>
      </c>
    </row>
    <row r="78" spans="1:18" s="7" customFormat="1" ht="12.75" hidden="1" customHeight="1" x14ac:dyDescent="0.2">
      <c r="A78" s="66" t="s">
        <v>170</v>
      </c>
      <c r="B78" s="40"/>
      <c r="C78" s="40"/>
      <c r="E78" s="14">
        <v>5</v>
      </c>
      <c r="F78" s="15" t="s">
        <v>12</v>
      </c>
      <c r="G78" s="14" t="s">
        <v>79</v>
      </c>
      <c r="H78" s="15" t="s">
        <v>19</v>
      </c>
      <c r="N78" s="7">
        <f t="shared" si="0"/>
        <v>0</v>
      </c>
    </row>
    <row r="79" spans="1:18" s="7" customFormat="1" ht="12.75" hidden="1" customHeight="1" x14ac:dyDescent="0.2">
      <c r="A79" s="66" t="s">
        <v>171</v>
      </c>
      <c r="B79" s="40"/>
      <c r="C79" s="40"/>
      <c r="E79" s="14">
        <v>5</v>
      </c>
      <c r="F79" s="15" t="s">
        <v>12</v>
      </c>
      <c r="G79" s="14" t="s">
        <v>79</v>
      </c>
      <c r="H79" s="15" t="s">
        <v>82</v>
      </c>
      <c r="N79" s="7">
        <f t="shared" si="0"/>
        <v>0</v>
      </c>
    </row>
    <row r="80" spans="1:18" s="7" customFormat="1" ht="12.75" hidden="1" customHeight="1" x14ac:dyDescent="0.2">
      <c r="A80" s="66" t="s">
        <v>83</v>
      </c>
      <c r="B80" s="40"/>
      <c r="C80" s="40"/>
      <c r="E80" s="14">
        <v>5</v>
      </c>
      <c r="F80" s="15" t="s">
        <v>12</v>
      </c>
      <c r="G80" s="14" t="s">
        <v>84</v>
      </c>
      <c r="H80" s="15" t="s">
        <v>8</v>
      </c>
      <c r="N80" s="7">
        <f t="shared" si="0"/>
        <v>0</v>
      </c>
    </row>
    <row r="81" spans="1:18" s="7" customFormat="1" ht="12.75" hidden="1" customHeight="1" x14ac:dyDescent="0.2">
      <c r="A81" s="66" t="s">
        <v>85</v>
      </c>
      <c r="B81" s="40"/>
      <c r="C81" s="40"/>
      <c r="E81" s="14">
        <v>5</v>
      </c>
      <c r="F81" s="15" t="s">
        <v>12</v>
      </c>
      <c r="G81" s="14" t="s">
        <v>84</v>
      </c>
      <c r="H81" s="15" t="s">
        <v>10</v>
      </c>
      <c r="N81" s="7">
        <f t="shared" si="0"/>
        <v>0</v>
      </c>
    </row>
    <row r="82" spans="1:18" s="7" customFormat="1" ht="12.75" hidden="1" customHeight="1" x14ac:dyDescent="0.2">
      <c r="A82" s="66" t="s">
        <v>86</v>
      </c>
      <c r="B82" s="40"/>
      <c r="C82" s="40"/>
      <c r="E82" s="14">
        <v>5</v>
      </c>
      <c r="F82" s="15" t="s">
        <v>12</v>
      </c>
      <c r="G82" s="14" t="s">
        <v>84</v>
      </c>
      <c r="H82" s="15" t="s">
        <v>15</v>
      </c>
      <c r="N82" s="7">
        <f t="shared" si="0"/>
        <v>0</v>
      </c>
    </row>
    <row r="83" spans="1:18" s="7" customFormat="1" ht="12.75" hidden="1" customHeight="1" x14ac:dyDescent="0.2">
      <c r="A83" s="66" t="s">
        <v>172</v>
      </c>
      <c r="B83" s="40"/>
      <c r="C83" s="40"/>
      <c r="E83" s="14">
        <v>5</v>
      </c>
      <c r="F83" s="15" t="s">
        <v>12</v>
      </c>
      <c r="G83" s="14" t="s">
        <v>174</v>
      </c>
      <c r="H83" s="15" t="s">
        <v>8</v>
      </c>
      <c r="N83" s="7">
        <f t="shared" si="0"/>
        <v>0</v>
      </c>
    </row>
    <row r="84" spans="1:18" s="7" customFormat="1" ht="12.75" hidden="1" customHeight="1" x14ac:dyDescent="0.2">
      <c r="A84" s="66" t="s">
        <v>173</v>
      </c>
      <c r="B84" s="40"/>
      <c r="C84" s="40"/>
      <c r="E84" s="14">
        <v>5</v>
      </c>
      <c r="F84" s="15" t="s">
        <v>12</v>
      </c>
      <c r="G84" s="14" t="s">
        <v>174</v>
      </c>
      <c r="H84" s="15" t="s">
        <v>10</v>
      </c>
      <c r="N84" s="7">
        <f t="shared" ref="N84:N88" si="1">P84-L84</f>
        <v>0</v>
      </c>
    </row>
    <row r="85" spans="1:18" s="7" customFormat="1" ht="12.75" customHeight="1" x14ac:dyDescent="0.2">
      <c r="A85" s="66" t="s">
        <v>87</v>
      </c>
      <c r="B85" s="40"/>
      <c r="C85" s="40"/>
      <c r="E85" s="14">
        <v>5</v>
      </c>
      <c r="F85" s="15" t="s">
        <v>12</v>
      </c>
      <c r="G85" s="14" t="s">
        <v>174</v>
      </c>
      <c r="H85" s="15" t="s">
        <v>15</v>
      </c>
      <c r="J85" s="7">
        <v>5000000</v>
      </c>
      <c r="L85" s="7">
        <v>871029</v>
      </c>
      <c r="N85" s="7">
        <f t="shared" si="1"/>
        <v>4128971</v>
      </c>
      <c r="P85" s="7">
        <v>5000000</v>
      </c>
      <c r="R85" s="7">
        <v>7045000</v>
      </c>
    </row>
    <row r="86" spans="1:18" s="7" customFormat="1" ht="12.75" customHeight="1" x14ac:dyDescent="0.2">
      <c r="A86" s="66" t="s">
        <v>62</v>
      </c>
      <c r="B86" s="40"/>
      <c r="C86" s="40"/>
      <c r="E86" s="14">
        <v>5</v>
      </c>
      <c r="F86" s="15" t="s">
        <v>12</v>
      </c>
      <c r="G86" s="14" t="s">
        <v>59</v>
      </c>
      <c r="H86" s="14" t="s">
        <v>10</v>
      </c>
      <c r="R86" s="7">
        <v>500000</v>
      </c>
    </row>
    <row r="87" spans="1:18" s="7" customFormat="1" ht="12.75" customHeight="1" x14ac:dyDescent="0.2">
      <c r="A87" s="66" t="s">
        <v>81</v>
      </c>
      <c r="B87" s="40"/>
      <c r="C87" s="40"/>
      <c r="E87" s="14">
        <v>5</v>
      </c>
      <c r="F87" s="15" t="s">
        <v>12</v>
      </c>
      <c r="G87" s="14" t="s">
        <v>59</v>
      </c>
      <c r="H87" s="15" t="s">
        <v>82</v>
      </c>
      <c r="R87" s="7">
        <v>7000000</v>
      </c>
    </row>
    <row r="88" spans="1:18" s="7" customFormat="1" ht="12.75" customHeight="1" x14ac:dyDescent="0.2">
      <c r="A88" s="66" t="s">
        <v>303</v>
      </c>
      <c r="B88" s="40"/>
      <c r="C88" s="40"/>
      <c r="E88" s="14">
        <v>5</v>
      </c>
      <c r="F88" s="15" t="s">
        <v>12</v>
      </c>
      <c r="G88" s="82">
        <v>99</v>
      </c>
      <c r="H88" s="89">
        <v>990</v>
      </c>
      <c r="J88" s="7">
        <v>49501500</v>
      </c>
      <c r="N88" s="7">
        <f t="shared" si="1"/>
        <v>55500000</v>
      </c>
      <c r="P88" s="7">
        <v>55500000</v>
      </c>
      <c r="R88" s="7">
        <f>1550000+212500000*30%</f>
        <v>65300000</v>
      </c>
    </row>
    <row r="89" spans="1:18" s="7" customFormat="1" ht="15" customHeight="1" x14ac:dyDescent="0.2">
      <c r="A89" s="150" t="s">
        <v>191</v>
      </c>
      <c r="B89" s="150"/>
      <c r="C89" s="150"/>
      <c r="J89" s="22">
        <f>SUM(J16:J88)</f>
        <v>118151500</v>
      </c>
      <c r="K89" s="18"/>
      <c r="L89" s="21">
        <f>SUM(L67:L87)</f>
        <v>871029</v>
      </c>
      <c r="N89" s="22">
        <f>SUM(N15:N88)</f>
        <v>72628971</v>
      </c>
      <c r="P89" s="22">
        <f>SUM(P15:P88)</f>
        <v>73500000</v>
      </c>
      <c r="R89" s="22">
        <f>SUM(R16:R88)</f>
        <v>95235000</v>
      </c>
    </row>
    <row r="90" spans="1:18" s="7" customFormat="1" ht="6" customHeight="1" x14ac:dyDescent="0.2">
      <c r="A90" s="20"/>
      <c r="B90" s="20"/>
      <c r="C90" s="20"/>
      <c r="J90" s="18"/>
      <c r="K90" s="18"/>
    </row>
    <row r="91" spans="1:18" s="7" customFormat="1" ht="12.75" customHeight="1" x14ac:dyDescent="0.2">
      <c r="A91" s="68" t="s">
        <v>190</v>
      </c>
      <c r="B91" s="11"/>
      <c r="C91" s="11"/>
    </row>
    <row r="92" spans="1:18" s="7" customFormat="1" ht="12.75" hidden="1" customHeight="1" x14ac:dyDescent="0.2">
      <c r="A92" s="11" t="s">
        <v>89</v>
      </c>
      <c r="B92" s="24"/>
      <c r="C92" s="24"/>
    </row>
    <row r="93" spans="1:18" s="7" customFormat="1" ht="12.75" hidden="1" customHeight="1" x14ac:dyDescent="0.2">
      <c r="A93" s="70" t="s">
        <v>90</v>
      </c>
      <c r="B93" s="9"/>
      <c r="C93" s="9"/>
      <c r="E93" s="14">
        <v>1</v>
      </c>
      <c r="F93" s="15" t="s">
        <v>12</v>
      </c>
      <c r="G93" s="14" t="s">
        <v>54</v>
      </c>
      <c r="H93" s="16" t="s">
        <v>10</v>
      </c>
    </row>
    <row r="94" spans="1:18" s="7" customFormat="1" ht="12.75" customHeight="1" x14ac:dyDescent="0.2">
      <c r="A94" s="71" t="s">
        <v>91</v>
      </c>
      <c r="B94" s="25"/>
      <c r="C94" s="25"/>
    </row>
    <row r="95" spans="1:18" s="7" customFormat="1" ht="12.75" hidden="1" customHeight="1" x14ac:dyDescent="0.2">
      <c r="A95" s="66" t="s">
        <v>92</v>
      </c>
      <c r="B95" s="40"/>
      <c r="C95" s="40"/>
      <c r="E95" s="14">
        <v>1</v>
      </c>
      <c r="F95" s="15" t="s">
        <v>93</v>
      </c>
      <c r="G95" s="14" t="s">
        <v>7</v>
      </c>
      <c r="H95" s="14" t="s">
        <v>8</v>
      </c>
    </row>
    <row r="96" spans="1:18" s="7" customFormat="1" ht="12.75" hidden="1" customHeight="1" x14ac:dyDescent="0.2">
      <c r="A96" s="66" t="s">
        <v>94</v>
      </c>
      <c r="B96" s="40"/>
      <c r="C96" s="40"/>
      <c r="E96" s="14">
        <v>1</v>
      </c>
      <c r="F96" s="15" t="s">
        <v>93</v>
      </c>
      <c r="G96" s="14" t="s">
        <v>34</v>
      </c>
      <c r="H96" s="14" t="s">
        <v>8</v>
      </c>
    </row>
    <row r="97" spans="1:18" s="7" customFormat="1" ht="12.75" hidden="1" customHeight="1" x14ac:dyDescent="0.2">
      <c r="A97" s="66" t="s">
        <v>95</v>
      </c>
      <c r="B97" s="42"/>
      <c r="C97" s="42"/>
      <c r="E97" s="14">
        <v>1</v>
      </c>
      <c r="F97" s="15" t="s">
        <v>93</v>
      </c>
      <c r="G97" s="14" t="s">
        <v>34</v>
      </c>
      <c r="H97" s="14" t="s">
        <v>49</v>
      </c>
    </row>
    <row r="98" spans="1:18" s="7" customFormat="1" ht="12.75" hidden="1" customHeight="1" x14ac:dyDescent="0.2">
      <c r="A98" s="66" t="s">
        <v>96</v>
      </c>
      <c r="B98" s="42"/>
      <c r="C98" s="42"/>
      <c r="D98" s="15"/>
      <c r="E98" s="14">
        <v>1</v>
      </c>
      <c r="F98" s="15" t="s">
        <v>93</v>
      </c>
      <c r="G98" s="14" t="s">
        <v>54</v>
      </c>
      <c r="H98" s="14" t="s">
        <v>10</v>
      </c>
    </row>
    <row r="99" spans="1:18" s="7" customFormat="1" ht="12.75" hidden="1" customHeight="1" x14ac:dyDescent="0.2">
      <c r="A99" s="66" t="s">
        <v>97</v>
      </c>
      <c r="B99" s="40"/>
      <c r="C99" s="40"/>
      <c r="E99" s="14">
        <v>1</v>
      </c>
      <c r="F99" s="15" t="s">
        <v>93</v>
      </c>
      <c r="G99" s="14" t="s">
        <v>93</v>
      </c>
      <c r="H99" s="14" t="s">
        <v>8</v>
      </c>
    </row>
    <row r="100" spans="1:18" s="7" customFormat="1" ht="12.75" hidden="1" customHeight="1" x14ac:dyDescent="0.2">
      <c r="A100" s="66" t="s">
        <v>98</v>
      </c>
      <c r="B100" s="42"/>
      <c r="C100" s="42"/>
      <c r="E100" s="14">
        <v>1</v>
      </c>
      <c r="F100" s="15" t="s">
        <v>93</v>
      </c>
      <c r="G100" s="14" t="s">
        <v>54</v>
      </c>
      <c r="H100" s="14" t="s">
        <v>15</v>
      </c>
    </row>
    <row r="101" spans="1:18" s="7" customFormat="1" ht="12.75" hidden="1" customHeight="1" x14ac:dyDescent="0.2">
      <c r="A101" s="66" t="s">
        <v>99</v>
      </c>
      <c r="B101" s="42"/>
      <c r="C101" s="42"/>
      <c r="D101" s="15"/>
      <c r="E101" s="14">
        <v>1</v>
      </c>
      <c r="F101" s="15" t="s">
        <v>93</v>
      </c>
      <c r="G101" s="14" t="s">
        <v>93</v>
      </c>
      <c r="H101" s="14" t="s">
        <v>10</v>
      </c>
    </row>
    <row r="102" spans="1:18" s="7" customFormat="1" ht="12.75" hidden="1" customHeight="1" x14ac:dyDescent="0.2">
      <c r="A102" s="66" t="s">
        <v>100</v>
      </c>
      <c r="B102" s="40"/>
      <c r="C102" s="40"/>
      <c r="E102" s="14">
        <v>1</v>
      </c>
      <c r="F102" s="15" t="s">
        <v>93</v>
      </c>
      <c r="G102" s="14" t="s">
        <v>54</v>
      </c>
      <c r="H102" s="14" t="s">
        <v>19</v>
      </c>
    </row>
    <row r="103" spans="1:18" s="7" customFormat="1" ht="12.75" hidden="1" customHeight="1" x14ac:dyDescent="0.2">
      <c r="A103" s="66" t="s">
        <v>175</v>
      </c>
      <c r="B103" s="40"/>
      <c r="C103" s="40"/>
      <c r="E103" s="14">
        <v>1</v>
      </c>
      <c r="F103" s="15" t="s">
        <v>93</v>
      </c>
      <c r="G103" s="14" t="s">
        <v>54</v>
      </c>
      <c r="H103" s="14" t="s">
        <v>82</v>
      </c>
    </row>
    <row r="104" spans="1:18" s="7" customFormat="1" ht="12.75" hidden="1" customHeight="1" x14ac:dyDescent="0.2">
      <c r="A104" s="66" t="s">
        <v>175</v>
      </c>
      <c r="B104" s="40"/>
      <c r="C104" s="40"/>
      <c r="E104" s="14">
        <v>1</v>
      </c>
      <c r="F104" s="15" t="s">
        <v>93</v>
      </c>
      <c r="G104" s="14" t="s">
        <v>54</v>
      </c>
      <c r="H104" s="14" t="s">
        <v>82</v>
      </c>
    </row>
    <row r="105" spans="1:18" s="7" customFormat="1" ht="12.75" hidden="1" customHeight="1" x14ac:dyDescent="0.2">
      <c r="A105" s="66" t="s">
        <v>176</v>
      </c>
      <c r="B105" s="40"/>
      <c r="C105" s="40"/>
      <c r="E105" s="14">
        <v>1</v>
      </c>
      <c r="F105" s="15" t="s">
        <v>93</v>
      </c>
      <c r="G105" s="14" t="s">
        <v>54</v>
      </c>
      <c r="H105" s="14" t="s">
        <v>45</v>
      </c>
    </row>
    <row r="106" spans="1:18" s="7" customFormat="1" ht="12.75" hidden="1" customHeight="1" x14ac:dyDescent="0.2">
      <c r="A106" s="66" t="s">
        <v>177</v>
      </c>
      <c r="B106" s="40"/>
      <c r="C106" s="40"/>
      <c r="E106" s="14">
        <v>1</v>
      </c>
      <c r="F106" s="15" t="s">
        <v>93</v>
      </c>
      <c r="G106" s="14" t="s">
        <v>54</v>
      </c>
      <c r="H106" s="14" t="s">
        <v>146</v>
      </c>
    </row>
    <row r="107" spans="1:18" s="7" customFormat="1" ht="12.75" hidden="1" customHeight="1" x14ac:dyDescent="0.2">
      <c r="A107" s="66" t="s">
        <v>101</v>
      </c>
      <c r="B107" s="40"/>
      <c r="C107" s="40"/>
      <c r="E107" s="14">
        <v>1</v>
      </c>
      <c r="F107" s="15" t="s">
        <v>93</v>
      </c>
      <c r="G107" s="14" t="s">
        <v>54</v>
      </c>
      <c r="H107" s="14" t="s">
        <v>102</v>
      </c>
    </row>
    <row r="108" spans="1:18" s="7" customFormat="1" ht="12.75" hidden="1" customHeight="1" x14ac:dyDescent="0.2">
      <c r="A108" s="66" t="s">
        <v>103</v>
      </c>
      <c r="B108" s="40"/>
      <c r="C108" s="40"/>
      <c r="E108" s="14">
        <v>1</v>
      </c>
      <c r="F108" s="15" t="s">
        <v>93</v>
      </c>
      <c r="G108" s="14" t="s">
        <v>54</v>
      </c>
      <c r="H108" s="14" t="s">
        <v>24</v>
      </c>
    </row>
    <row r="109" spans="1:18" s="7" customFormat="1" ht="12.75" hidden="1" customHeight="1" x14ac:dyDescent="0.2">
      <c r="A109" s="66" t="s">
        <v>104</v>
      </c>
      <c r="B109" s="40"/>
      <c r="C109" s="40"/>
      <c r="E109" s="14">
        <v>1</v>
      </c>
      <c r="F109" s="15" t="s">
        <v>93</v>
      </c>
      <c r="G109" s="14" t="s">
        <v>54</v>
      </c>
      <c r="H109" s="14" t="s">
        <v>28</v>
      </c>
    </row>
    <row r="110" spans="1:18" s="7" customFormat="1" ht="12.75" customHeight="1" x14ac:dyDescent="0.2">
      <c r="A110" s="66" t="s">
        <v>335</v>
      </c>
      <c r="B110" s="40"/>
      <c r="C110" s="40"/>
      <c r="D110" s="15"/>
      <c r="E110" s="14">
        <v>1</v>
      </c>
      <c r="F110" s="15" t="s">
        <v>93</v>
      </c>
      <c r="G110" s="14" t="s">
        <v>54</v>
      </c>
      <c r="H110" s="14" t="s">
        <v>45</v>
      </c>
      <c r="N110" s="7">
        <f t="shared" ref="N110:N117" si="2">P110-L110</f>
        <v>11190000</v>
      </c>
      <c r="P110" s="7">
        <f>1000000+10190000</f>
        <v>11190000</v>
      </c>
      <c r="R110" s="7">
        <f>14151994.55-12500000</f>
        <v>1651994.5500000007</v>
      </c>
    </row>
    <row r="111" spans="1:18" s="7" customFormat="1" ht="12.75" hidden="1" customHeight="1" x14ac:dyDescent="0.2">
      <c r="A111" s="66" t="s">
        <v>106</v>
      </c>
      <c r="B111" s="40"/>
      <c r="C111" s="40"/>
      <c r="D111" s="15"/>
      <c r="E111" s="14">
        <v>1</v>
      </c>
      <c r="F111" s="15" t="s">
        <v>93</v>
      </c>
      <c r="G111" s="14" t="s">
        <v>67</v>
      </c>
      <c r="H111" s="14" t="s">
        <v>8</v>
      </c>
      <c r="N111" s="7">
        <f t="shared" si="2"/>
        <v>0</v>
      </c>
    </row>
    <row r="112" spans="1:18" s="7" customFormat="1" ht="12.75" hidden="1" customHeight="1" x14ac:dyDescent="0.2">
      <c r="A112" s="146" t="s">
        <v>304</v>
      </c>
      <c r="B112" s="40"/>
      <c r="C112" s="40"/>
      <c r="D112" s="15"/>
      <c r="E112" s="14">
        <v>1</v>
      </c>
      <c r="F112" s="15" t="s">
        <v>93</v>
      </c>
      <c r="G112" s="14" t="s">
        <v>67</v>
      </c>
      <c r="H112" s="14" t="s">
        <v>17</v>
      </c>
      <c r="N112" s="7">
        <f t="shared" si="2"/>
        <v>0</v>
      </c>
    </row>
    <row r="113" spans="1:18" s="7" customFormat="1" ht="12.75" hidden="1" customHeight="1" x14ac:dyDescent="0.2">
      <c r="A113" s="66" t="s">
        <v>107</v>
      </c>
      <c r="B113" s="40"/>
      <c r="C113" s="40"/>
      <c r="D113" s="15"/>
      <c r="E113" s="14">
        <v>1</v>
      </c>
      <c r="F113" s="15" t="s">
        <v>93</v>
      </c>
      <c r="G113" s="14" t="s">
        <v>59</v>
      </c>
      <c r="H113" s="16" t="s">
        <v>49</v>
      </c>
      <c r="N113" s="7">
        <f t="shared" si="2"/>
        <v>0</v>
      </c>
    </row>
    <row r="114" spans="1:18" s="7" customFormat="1" ht="12.75" hidden="1" customHeight="1" x14ac:dyDescent="0.2">
      <c r="A114" s="66" t="s">
        <v>178</v>
      </c>
      <c r="B114" s="40"/>
      <c r="C114" s="40"/>
      <c r="D114" s="15"/>
      <c r="E114" s="14">
        <v>1</v>
      </c>
      <c r="F114" s="15" t="s">
        <v>93</v>
      </c>
      <c r="G114" s="14" t="s">
        <v>29</v>
      </c>
      <c r="H114" s="14" t="s">
        <v>8</v>
      </c>
      <c r="N114" s="7">
        <f t="shared" si="2"/>
        <v>0</v>
      </c>
    </row>
    <row r="115" spans="1:18" s="7" customFormat="1" ht="12.75" customHeight="1" x14ac:dyDescent="0.2">
      <c r="A115" s="66" t="s">
        <v>304</v>
      </c>
      <c r="B115" s="40"/>
      <c r="C115" s="40"/>
      <c r="D115" s="15"/>
      <c r="E115" s="14">
        <v>1</v>
      </c>
      <c r="F115" s="15" t="s">
        <v>93</v>
      </c>
      <c r="G115" s="16" t="s">
        <v>67</v>
      </c>
      <c r="H115" s="16" t="s">
        <v>17</v>
      </c>
      <c r="N115" s="7">
        <f t="shared" si="2"/>
        <v>2000000</v>
      </c>
      <c r="P115" s="7">
        <v>2000000</v>
      </c>
    </row>
    <row r="116" spans="1:18" s="27" customFormat="1" ht="12.75" customHeight="1" x14ac:dyDescent="0.2">
      <c r="A116" s="165" t="s">
        <v>267</v>
      </c>
      <c r="B116" s="165"/>
      <c r="C116" s="165"/>
      <c r="D116" s="15"/>
      <c r="E116" s="14">
        <v>1</v>
      </c>
      <c r="F116" s="15" t="s">
        <v>93</v>
      </c>
      <c r="G116" s="14" t="s">
        <v>29</v>
      </c>
      <c r="H116" s="14" t="s">
        <v>10</v>
      </c>
      <c r="I116" s="7"/>
      <c r="J116" s="7">
        <v>11188458.449999999</v>
      </c>
      <c r="K116" s="7"/>
      <c r="L116" s="7"/>
      <c r="M116" s="7"/>
      <c r="N116" s="7">
        <f t="shared" si="2"/>
        <v>80000000</v>
      </c>
      <c r="O116" s="7"/>
      <c r="P116" s="7">
        <v>80000000</v>
      </c>
      <c r="Q116" s="7"/>
      <c r="R116" s="7">
        <f>53113005.45+12500000</f>
        <v>65613005.450000003</v>
      </c>
    </row>
    <row r="117" spans="1:18" s="7" customFormat="1" ht="12" customHeight="1" x14ac:dyDescent="0.2">
      <c r="A117" s="66" t="s">
        <v>95</v>
      </c>
      <c r="B117" s="40"/>
      <c r="C117" s="40"/>
      <c r="D117" s="15"/>
      <c r="E117" s="14">
        <v>1</v>
      </c>
      <c r="F117" s="15" t="s">
        <v>93</v>
      </c>
      <c r="G117" s="16" t="s">
        <v>34</v>
      </c>
      <c r="H117" s="16" t="s">
        <v>49</v>
      </c>
      <c r="N117" s="7">
        <f t="shared" si="2"/>
        <v>18310000</v>
      </c>
      <c r="P117" s="7">
        <f>12310000+6000000</f>
        <v>18310000</v>
      </c>
      <c r="R117" s="7">
        <v>50000000</v>
      </c>
    </row>
    <row r="118" spans="1:18" s="7" customFormat="1" ht="15" customHeight="1" x14ac:dyDescent="0.2">
      <c r="A118" s="142" t="s">
        <v>108</v>
      </c>
      <c r="B118" s="26"/>
      <c r="C118" s="26"/>
      <c r="D118" s="27"/>
      <c r="E118" s="27"/>
      <c r="F118" s="27"/>
      <c r="G118" s="27"/>
      <c r="H118" s="27"/>
      <c r="I118" s="27"/>
      <c r="J118" s="21">
        <f>SUM(J97:J117)</f>
        <v>11188458.449999999</v>
      </c>
      <c r="K118" s="23"/>
      <c r="L118" s="21">
        <f>SUM(L97:L110)</f>
        <v>0</v>
      </c>
      <c r="M118" s="27"/>
      <c r="N118" s="21">
        <f>SUM(N97:N117)</f>
        <v>111500000</v>
      </c>
      <c r="O118" s="27"/>
      <c r="P118" s="21">
        <f>SUM(P104:P117)</f>
        <v>111500000</v>
      </c>
      <c r="Q118" s="27"/>
      <c r="R118" s="21">
        <f>SUM(R104:R117)</f>
        <v>117265000</v>
      </c>
    </row>
    <row r="119" spans="1:18" s="7" customFormat="1" ht="5.25" customHeight="1" x14ac:dyDescent="0.2">
      <c r="A119" s="63"/>
      <c r="B119" s="26"/>
      <c r="C119" s="26"/>
      <c r="D119" s="27"/>
      <c r="E119" s="27"/>
      <c r="F119" s="27"/>
      <c r="G119" s="27"/>
      <c r="H119" s="27"/>
      <c r="I119" s="27"/>
      <c r="J119" s="23"/>
      <c r="K119" s="23"/>
      <c r="L119" s="23"/>
      <c r="M119" s="27"/>
      <c r="N119" s="23"/>
      <c r="O119" s="27"/>
      <c r="P119" s="23"/>
      <c r="Q119" s="27"/>
      <c r="R119" s="23"/>
    </row>
    <row r="120" spans="1:18" s="7" customFormat="1" ht="16.5" customHeight="1" thickBot="1" x14ac:dyDescent="0.25">
      <c r="A120" s="11" t="s">
        <v>110</v>
      </c>
      <c r="B120" s="28"/>
      <c r="C120" s="28"/>
      <c r="J120" s="29">
        <f>J89+J116</f>
        <v>129339958.45</v>
      </c>
      <c r="K120" s="23"/>
      <c r="L120" s="29">
        <f>L89+L116</f>
        <v>871029</v>
      </c>
      <c r="N120" s="29">
        <f>N89+N116</f>
        <v>152628971</v>
      </c>
      <c r="P120" s="29">
        <f>P89+P118</f>
        <v>185000000</v>
      </c>
      <c r="R120" s="29">
        <f>R89+R118</f>
        <v>212500000</v>
      </c>
    </row>
    <row r="121" spans="1:18" s="7" customFormat="1" ht="13.5" thickTop="1" x14ac:dyDescent="0.2">
      <c r="A121" s="31"/>
      <c r="B121" s="31"/>
      <c r="C121" s="31"/>
      <c r="D121" s="34"/>
      <c r="E121" s="31"/>
      <c r="F121" s="31"/>
      <c r="H121" s="35"/>
      <c r="I121" s="35"/>
      <c r="J121" s="35"/>
      <c r="K121" s="35"/>
      <c r="L121" s="35"/>
      <c r="M121" s="35"/>
    </row>
    <row r="122" spans="1:18" x14ac:dyDescent="0.2">
      <c r="A122" s="76"/>
      <c r="B122" s="159" t="s">
        <v>133</v>
      </c>
      <c r="C122" s="159"/>
      <c r="D122" s="33"/>
      <c r="E122" s="32"/>
      <c r="G122" s="31"/>
      <c r="I122" s="31"/>
      <c r="J122" s="159" t="s">
        <v>326</v>
      </c>
      <c r="K122" s="159"/>
      <c r="L122" s="159"/>
      <c r="M122" s="47"/>
      <c r="N122" s="49"/>
      <c r="O122" s="49"/>
      <c r="P122" s="48" t="s">
        <v>135</v>
      </c>
    </row>
    <row r="123" spans="1:18" ht="12" customHeight="1" x14ac:dyDescent="0.2">
      <c r="A123" s="50"/>
      <c r="B123" s="50"/>
      <c r="D123" s="33"/>
      <c r="E123" s="51"/>
      <c r="G123" s="31"/>
      <c r="I123" s="31"/>
      <c r="J123" s="145"/>
      <c r="M123" s="145"/>
      <c r="N123" s="36"/>
      <c r="O123" s="36"/>
      <c r="P123" s="51"/>
    </row>
    <row r="124" spans="1:18" ht="12" customHeight="1" x14ac:dyDescent="0.2">
      <c r="A124" s="50"/>
      <c r="B124" s="50"/>
      <c r="D124" s="33"/>
      <c r="E124" s="51"/>
      <c r="G124" s="31"/>
      <c r="I124" s="31"/>
      <c r="J124" s="145"/>
      <c r="M124" s="145"/>
      <c r="N124" s="36"/>
      <c r="O124" s="36"/>
      <c r="P124" s="51"/>
    </row>
    <row r="125" spans="1:18" ht="12" customHeight="1" x14ac:dyDescent="0.2">
      <c r="A125" s="52"/>
      <c r="B125" s="52"/>
      <c r="D125" s="31"/>
      <c r="E125" s="53"/>
      <c r="G125" s="31"/>
      <c r="I125" s="31"/>
      <c r="J125" s="31"/>
      <c r="M125" s="31"/>
      <c r="P125" s="53"/>
    </row>
    <row r="126" spans="1:18" x14ac:dyDescent="0.2">
      <c r="A126" s="77"/>
      <c r="B126" s="160" t="s">
        <v>286</v>
      </c>
      <c r="C126" s="160"/>
      <c r="D126" s="55"/>
      <c r="E126" s="56"/>
      <c r="G126" s="31"/>
      <c r="I126" s="31"/>
      <c r="J126" s="160" t="s">
        <v>325</v>
      </c>
      <c r="K126" s="160"/>
      <c r="L126" s="160"/>
      <c r="M126" s="57"/>
      <c r="N126" s="59"/>
      <c r="O126" s="59"/>
      <c r="P126" s="58" t="s">
        <v>137</v>
      </c>
    </row>
    <row r="127" spans="1:18" x14ac:dyDescent="0.2">
      <c r="A127" s="74"/>
      <c r="B127" s="159" t="s">
        <v>287</v>
      </c>
      <c r="C127" s="159"/>
      <c r="D127" s="31"/>
      <c r="E127" s="32"/>
      <c r="G127" s="31"/>
      <c r="I127" s="31"/>
      <c r="J127" s="159" t="s">
        <v>313</v>
      </c>
      <c r="K127" s="159"/>
      <c r="L127" s="159"/>
      <c r="M127" s="33"/>
      <c r="N127" s="35"/>
      <c r="O127" s="35"/>
      <c r="P127" s="60" t="s">
        <v>139</v>
      </c>
    </row>
  </sheetData>
  <mergeCells count="16">
    <mergeCell ref="B126:C126"/>
    <mergeCell ref="J126:L126"/>
    <mergeCell ref="B127:C127"/>
    <mergeCell ref="J127:L127"/>
    <mergeCell ref="A13:C13"/>
    <mergeCell ref="E13:H13"/>
    <mergeCell ref="A89:C89"/>
    <mergeCell ref="A116:C116"/>
    <mergeCell ref="B122:C122"/>
    <mergeCell ref="J122:L122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3" verticalDpi="300" r:id="rId1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28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R24" sqref="R23:R2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283</v>
      </c>
      <c r="H4" s="3"/>
      <c r="I4" s="3"/>
      <c r="R4" s="79">
        <v>9999</v>
      </c>
    </row>
    <row r="5" spans="1:19" ht="15" customHeight="1" x14ac:dyDescent="0.2">
      <c r="A5" s="5" t="s">
        <v>119</v>
      </c>
      <c r="B5" s="2" t="s">
        <v>113</v>
      </c>
      <c r="C5" s="5" t="s">
        <v>284</v>
      </c>
    </row>
    <row r="6" spans="1:19" ht="15" customHeight="1" x14ac:dyDescent="0.2">
      <c r="A6" s="5" t="s">
        <v>120</v>
      </c>
      <c r="B6" s="2" t="s">
        <v>113</v>
      </c>
      <c r="C6" s="5" t="s">
        <v>288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80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customHeight="1" x14ac:dyDescent="0.2">
      <c r="A16" s="66" t="s">
        <v>80</v>
      </c>
      <c r="B16" s="40"/>
      <c r="C16" s="40"/>
      <c r="E16" s="14">
        <v>5</v>
      </c>
      <c r="F16" s="15" t="s">
        <v>12</v>
      </c>
      <c r="G16" s="14" t="s">
        <v>79</v>
      </c>
      <c r="H16" s="14" t="s">
        <v>15</v>
      </c>
      <c r="J16" s="7">
        <v>188000</v>
      </c>
      <c r="N16" s="7">
        <f>P16-L16</f>
        <v>188000</v>
      </c>
      <c r="P16" s="7">
        <v>188000</v>
      </c>
      <c r="R16" s="7">
        <v>189000</v>
      </c>
    </row>
    <row r="17" spans="1:18" s="7" customFormat="1" ht="18.95" customHeight="1" x14ac:dyDescent="0.2">
      <c r="A17" s="161" t="s">
        <v>191</v>
      </c>
      <c r="B17" s="161"/>
      <c r="C17" s="161"/>
      <c r="J17" s="22">
        <f>SUM(J16:J16)</f>
        <v>188000</v>
      </c>
      <c r="K17" s="18"/>
      <c r="L17" s="22"/>
      <c r="N17" s="22">
        <f>SUM(N16:N16)</f>
        <v>188000</v>
      </c>
      <c r="P17" s="22">
        <f>SUM(P16:P16)</f>
        <v>188000</v>
      </c>
      <c r="R17" s="22">
        <f>SUM(R16:R16)</f>
        <v>189000</v>
      </c>
    </row>
    <row r="18" spans="1:18" s="7" customFormat="1" ht="6" customHeight="1" x14ac:dyDescent="0.2"/>
    <row r="19" spans="1:18" s="7" customFormat="1" ht="20.100000000000001" customHeight="1" thickBot="1" x14ac:dyDescent="0.25">
      <c r="A19" s="11" t="s">
        <v>110</v>
      </c>
      <c r="B19" s="28"/>
      <c r="C19" s="28"/>
      <c r="J19" s="29">
        <f>J17</f>
        <v>188000</v>
      </c>
      <c r="K19" s="23"/>
      <c r="L19" s="29">
        <f>L17</f>
        <v>0</v>
      </c>
      <c r="N19" s="29">
        <f>N17</f>
        <v>188000</v>
      </c>
      <c r="P19" s="29">
        <f>P17</f>
        <v>188000</v>
      </c>
      <c r="R19" s="29">
        <f>R17</f>
        <v>189000</v>
      </c>
    </row>
    <row r="20" spans="1:18" s="7" customFormat="1" ht="13.5" thickTop="1" x14ac:dyDescent="0.2">
      <c r="A20" s="31"/>
      <c r="B20" s="31"/>
      <c r="C20" s="31"/>
      <c r="D20" s="34"/>
      <c r="E20" s="31"/>
      <c r="F20" s="31"/>
      <c r="H20" s="35"/>
      <c r="I20" s="35"/>
      <c r="J20" s="35"/>
      <c r="K20" s="35"/>
      <c r="L20" s="35"/>
      <c r="M20" s="35"/>
    </row>
    <row r="21" spans="1:18" s="7" customFormat="1" x14ac:dyDescent="0.2"/>
    <row r="22" spans="1:18" s="7" customFormat="1" x14ac:dyDescent="0.2"/>
    <row r="23" spans="1:18" x14ac:dyDescent="0.2">
      <c r="A23" s="76"/>
      <c r="D23" s="33"/>
      <c r="E23" s="32"/>
      <c r="G23" s="31"/>
      <c r="I23" s="31"/>
      <c r="J23" s="30" t="s">
        <v>326</v>
      </c>
      <c r="M23" s="47"/>
      <c r="N23" s="147" t="s">
        <v>135</v>
      </c>
      <c r="O23" s="147"/>
      <c r="P23" s="147"/>
    </row>
    <row r="24" spans="1:18" x14ac:dyDescent="0.2">
      <c r="A24" s="76"/>
      <c r="D24" s="33"/>
      <c r="E24" s="32"/>
      <c r="G24" s="31"/>
      <c r="I24" s="31"/>
      <c r="J24" s="113"/>
      <c r="M24" s="47"/>
      <c r="N24" s="112"/>
      <c r="O24" s="112"/>
      <c r="P24" s="112"/>
    </row>
    <row r="25" spans="1:18" x14ac:dyDescent="0.2">
      <c r="A25" s="50"/>
      <c r="D25" s="33"/>
      <c r="E25" s="51"/>
      <c r="G25" s="31"/>
      <c r="I25" s="31"/>
      <c r="J25" s="30"/>
      <c r="M25" s="30"/>
      <c r="N25" s="36"/>
      <c r="O25" s="36"/>
      <c r="P25" s="51"/>
    </row>
    <row r="26" spans="1:18" x14ac:dyDescent="0.2">
      <c r="A26" s="52"/>
      <c r="D26" s="31"/>
      <c r="E26" s="53"/>
      <c r="G26" s="31"/>
      <c r="I26" s="31"/>
      <c r="J26" s="31"/>
      <c r="M26" s="31"/>
      <c r="P26" s="53"/>
    </row>
    <row r="27" spans="1:18" x14ac:dyDescent="0.2">
      <c r="A27" s="77"/>
      <c r="D27" s="55"/>
      <c r="E27" s="56"/>
      <c r="G27" s="31"/>
      <c r="I27" s="31"/>
      <c r="J27" s="106" t="s">
        <v>325</v>
      </c>
      <c r="M27" s="57"/>
      <c r="N27" s="148" t="s">
        <v>137</v>
      </c>
      <c r="O27" s="148"/>
      <c r="P27" s="148"/>
    </row>
    <row r="28" spans="1:18" x14ac:dyDescent="0.2">
      <c r="A28" s="74"/>
      <c r="D28" s="31"/>
      <c r="E28" s="32"/>
      <c r="G28" s="31"/>
      <c r="I28" s="31"/>
      <c r="J28" s="30" t="s">
        <v>313</v>
      </c>
      <c r="M28" s="33"/>
      <c r="N28" s="149" t="s">
        <v>139</v>
      </c>
      <c r="O28" s="149"/>
      <c r="P28" s="149"/>
    </row>
  </sheetData>
  <customSheetViews>
    <customSheetView guid="{870B4CCF-089A-4C19-A059-259DAAB1F3BC}" showPageBreaks="1" printArea="1" view="pageBreakPreview">
      <pane xSplit="1" ySplit="14" topLeftCell="B15" activePane="bottomRight" state="frozen"/>
      <selection pane="bottomRight" activeCell="R24" sqref="R23:R24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N23:P23"/>
    <mergeCell ref="N27:P27"/>
    <mergeCell ref="N28:P28"/>
    <mergeCell ref="A13:C13"/>
    <mergeCell ref="E13:H13"/>
    <mergeCell ref="A17:C17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5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12" sqref="C1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302</v>
      </c>
      <c r="H4" s="3"/>
      <c r="I4" s="3"/>
      <c r="R4" s="79">
        <v>8919</v>
      </c>
    </row>
    <row r="5" spans="1:19" ht="15" customHeight="1" x14ac:dyDescent="0.2">
      <c r="A5" s="5" t="s">
        <v>119</v>
      </c>
      <c r="B5" s="2" t="s">
        <v>113</v>
      </c>
      <c r="C5" s="5" t="s">
        <v>232</v>
      </c>
    </row>
    <row r="6" spans="1:19" ht="15" customHeight="1" x14ac:dyDescent="0.2">
      <c r="A6" s="5" t="s">
        <v>120</v>
      </c>
      <c r="B6" s="2" t="s">
        <v>113</v>
      </c>
      <c r="C6" s="5" t="s">
        <v>289</v>
      </c>
    </row>
    <row r="7" spans="1:19" ht="15" customHeight="1" x14ac:dyDescent="0.2">
      <c r="A7" s="6" t="s">
        <v>121</v>
      </c>
      <c r="B7" s="2" t="s">
        <v>113</v>
      </c>
      <c r="C7" s="6" t="s">
        <v>300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80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 t="s">
        <v>91</v>
      </c>
      <c r="B16" s="25"/>
      <c r="C16" s="25"/>
    </row>
    <row r="17" spans="1:18" s="7" customFormat="1" ht="12.75" customHeight="1" x14ac:dyDescent="0.2">
      <c r="A17" s="84" t="s">
        <v>95</v>
      </c>
      <c r="B17" s="40"/>
      <c r="C17" s="40"/>
      <c r="E17" s="14">
        <v>1</v>
      </c>
      <c r="F17" s="15" t="s">
        <v>93</v>
      </c>
      <c r="G17" s="14" t="s">
        <v>34</v>
      </c>
      <c r="H17" s="14" t="s">
        <v>49</v>
      </c>
    </row>
    <row r="18" spans="1:18" s="7" customFormat="1" ht="12.75" customHeight="1" x14ac:dyDescent="0.2">
      <c r="A18" s="66" t="s">
        <v>98</v>
      </c>
      <c r="B18" s="40"/>
      <c r="C18" s="40"/>
      <c r="E18" s="14">
        <v>1</v>
      </c>
      <c r="F18" s="15" t="s">
        <v>93</v>
      </c>
      <c r="G18" s="14" t="s">
        <v>54</v>
      </c>
      <c r="H18" s="14" t="s">
        <v>15</v>
      </c>
    </row>
    <row r="19" spans="1:18" s="7" customFormat="1" ht="12.75" customHeight="1" x14ac:dyDescent="0.2">
      <c r="A19" s="84" t="s">
        <v>105</v>
      </c>
      <c r="B19" s="40"/>
      <c r="C19" s="40"/>
      <c r="E19" s="14">
        <v>1</v>
      </c>
      <c r="F19" s="15" t="s">
        <v>93</v>
      </c>
      <c r="G19" s="14" t="s">
        <v>54</v>
      </c>
      <c r="H19" s="16" t="s">
        <v>49</v>
      </c>
    </row>
    <row r="20" spans="1:18" s="7" customFormat="1" ht="12.75" customHeight="1" x14ac:dyDescent="0.2">
      <c r="A20" s="82" t="s">
        <v>290</v>
      </c>
      <c r="B20" s="42"/>
      <c r="C20" s="42"/>
      <c r="E20" s="14"/>
      <c r="F20" s="15"/>
      <c r="G20" s="14"/>
      <c r="H20" s="14"/>
    </row>
    <row r="21" spans="1:18" s="7" customFormat="1" ht="12.75" customHeight="1" x14ac:dyDescent="0.2">
      <c r="A21" s="66" t="s">
        <v>291</v>
      </c>
      <c r="B21" s="42"/>
      <c r="C21" s="42"/>
      <c r="D21" s="15"/>
      <c r="E21" s="14">
        <v>1</v>
      </c>
      <c r="F21" s="15" t="s">
        <v>93</v>
      </c>
      <c r="G21" s="14" t="s">
        <v>59</v>
      </c>
      <c r="H21" s="14" t="s">
        <v>8</v>
      </c>
    </row>
    <row r="22" spans="1:18" s="7" customFormat="1" ht="12.75" customHeight="1" x14ac:dyDescent="0.2">
      <c r="A22" s="66" t="s">
        <v>292</v>
      </c>
      <c r="B22" s="40"/>
      <c r="C22" s="40"/>
      <c r="E22" s="14">
        <v>1</v>
      </c>
      <c r="F22" s="15" t="s">
        <v>293</v>
      </c>
      <c r="G22" s="14" t="s">
        <v>7</v>
      </c>
      <c r="H22" s="14" t="s">
        <v>8</v>
      </c>
    </row>
    <row r="23" spans="1:18" s="7" customFormat="1" ht="12.75" customHeight="1" x14ac:dyDescent="0.2">
      <c r="A23" s="82" t="s">
        <v>294</v>
      </c>
      <c r="B23" s="42"/>
      <c r="C23" s="42"/>
      <c r="E23" s="14"/>
      <c r="F23" s="15"/>
      <c r="G23" s="14"/>
      <c r="H23" s="14"/>
    </row>
    <row r="24" spans="1:18" s="7" customFormat="1" ht="12.75" customHeight="1" x14ac:dyDescent="0.2">
      <c r="A24" s="66" t="s">
        <v>295</v>
      </c>
      <c r="B24" s="42"/>
      <c r="C24" s="42"/>
      <c r="D24" s="15"/>
      <c r="E24" s="14">
        <v>1</v>
      </c>
      <c r="F24" s="15" t="s">
        <v>29</v>
      </c>
      <c r="G24" s="14" t="s">
        <v>7</v>
      </c>
      <c r="H24" s="14" t="s">
        <v>49</v>
      </c>
    </row>
    <row r="25" spans="1:18" s="27" customFormat="1" ht="18.95" customHeight="1" x14ac:dyDescent="0.2">
      <c r="A25" s="63" t="s">
        <v>108</v>
      </c>
      <c r="B25" s="26"/>
      <c r="C25" s="26"/>
      <c r="J25" s="21">
        <f>SUM(J17:J24)</f>
        <v>0</v>
      </c>
      <c r="K25" s="23"/>
      <c r="L25" s="21">
        <f>SUM(L17:L24)</f>
        <v>0</v>
      </c>
      <c r="N25" s="21">
        <f>SUM(N17:N24)</f>
        <v>0</v>
      </c>
      <c r="P25" s="21">
        <f>SUM(P17:P24)</f>
        <v>0</v>
      </c>
      <c r="R25" s="21">
        <f>SUM(R17:R24)</f>
        <v>0</v>
      </c>
    </row>
    <row r="26" spans="1:18" s="7" customFormat="1" ht="6" customHeight="1" x14ac:dyDescent="0.2"/>
    <row r="27" spans="1:18" s="7" customFormat="1" ht="20.100000000000001" customHeight="1" thickBot="1" x14ac:dyDescent="0.25">
      <c r="A27" s="11" t="s">
        <v>110</v>
      </c>
      <c r="B27" s="28"/>
      <c r="C27" s="28"/>
      <c r="J27" s="29">
        <f>J25</f>
        <v>0</v>
      </c>
      <c r="K27" s="23"/>
      <c r="L27" s="29">
        <f>L25</f>
        <v>0</v>
      </c>
      <c r="N27" s="29">
        <f>N25</f>
        <v>0</v>
      </c>
      <c r="P27" s="29">
        <f>P25</f>
        <v>0</v>
      </c>
      <c r="R27" s="29">
        <f>R25</f>
        <v>0</v>
      </c>
    </row>
    <row r="28" spans="1:18" s="7" customFormat="1" ht="13.5" thickTop="1" x14ac:dyDescent="0.2">
      <c r="A28" s="31"/>
      <c r="B28" s="31"/>
      <c r="C28" s="31"/>
      <c r="D28" s="34"/>
      <c r="E28" s="31"/>
      <c r="F28" s="31"/>
      <c r="H28" s="35"/>
      <c r="I28" s="35"/>
      <c r="J28" s="35"/>
      <c r="K28" s="35"/>
      <c r="L28" s="35"/>
      <c r="M28" s="35"/>
    </row>
    <row r="29" spans="1:18" s="7" customFormat="1" x14ac:dyDescent="0.2"/>
    <row r="30" spans="1:18" s="7" customFormat="1" x14ac:dyDescent="0.2"/>
    <row r="31" spans="1:18" x14ac:dyDescent="0.2">
      <c r="A31" s="76" t="s">
        <v>133</v>
      </c>
      <c r="D31" s="33"/>
      <c r="E31" s="32"/>
      <c r="G31" s="31"/>
      <c r="I31" s="31"/>
      <c r="J31" s="159" t="s">
        <v>326</v>
      </c>
      <c r="K31" s="159"/>
      <c r="L31" s="159"/>
      <c r="M31" s="47"/>
      <c r="N31" s="49"/>
      <c r="O31" s="49"/>
      <c r="P31" s="48" t="s">
        <v>135</v>
      </c>
    </row>
    <row r="32" spans="1:18" x14ac:dyDescent="0.2">
      <c r="A32" s="50"/>
      <c r="D32" s="33"/>
      <c r="E32" s="51"/>
      <c r="G32" s="31"/>
      <c r="I32" s="31"/>
      <c r="J32" s="30"/>
      <c r="M32" s="30"/>
      <c r="N32" s="36"/>
      <c r="O32" s="36"/>
      <c r="P32" s="51"/>
    </row>
    <row r="33" spans="1:16" x14ac:dyDescent="0.2">
      <c r="A33" s="52"/>
      <c r="D33" s="31"/>
      <c r="E33" s="53"/>
      <c r="G33" s="31"/>
      <c r="I33" s="31"/>
      <c r="J33" s="31"/>
      <c r="M33" s="31"/>
      <c r="P33" s="53"/>
    </row>
    <row r="34" spans="1:16" x14ac:dyDescent="0.2">
      <c r="A34" s="77" t="s">
        <v>230</v>
      </c>
      <c r="D34" s="55"/>
      <c r="E34" s="56"/>
      <c r="G34" s="31"/>
      <c r="I34" s="31"/>
      <c r="J34" s="160" t="s">
        <v>325</v>
      </c>
      <c r="K34" s="160"/>
      <c r="L34" s="160"/>
      <c r="M34" s="57"/>
      <c r="N34" s="59"/>
      <c r="O34" s="59"/>
      <c r="P34" s="58" t="s">
        <v>137</v>
      </c>
    </row>
    <row r="35" spans="1:16" x14ac:dyDescent="0.2">
      <c r="A35" s="74" t="s">
        <v>236</v>
      </c>
      <c r="D35" s="31"/>
      <c r="E35" s="32"/>
      <c r="G35" s="31"/>
      <c r="I35" s="31"/>
      <c r="J35" s="159" t="s">
        <v>313</v>
      </c>
      <c r="K35" s="159"/>
      <c r="L35" s="159"/>
      <c r="M35" s="33"/>
      <c r="N35" s="35"/>
      <c r="O35" s="35"/>
      <c r="P35" s="60" t="s">
        <v>139</v>
      </c>
    </row>
  </sheetData>
  <customSheetViews>
    <customSheetView guid="{870B4CCF-089A-4C19-A059-259DAAB1F3BC}" showPageBreaks="1" printArea="1" view="pageBreakPreview">
      <pane xSplit="1" ySplit="14" topLeftCell="B15" activePane="bottomRight" state="frozen"/>
      <selection pane="bottomRight" activeCell="C12" sqref="C12"/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J10" sqref="J10:R12"/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1">
    <mergeCell ref="J31:L31"/>
    <mergeCell ref="J34:L34"/>
    <mergeCell ref="J35:L35"/>
    <mergeCell ref="A13:C13"/>
    <mergeCell ref="E13:H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4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59"/>
  <sheetViews>
    <sheetView view="pageBreakPreview" zoomScaleNormal="85" zoomScaleSheetLayoutView="100" workbookViewId="0">
      <pane xSplit="1" ySplit="13" topLeftCell="B157" activePane="bottomRight" state="frozen"/>
      <selection pane="topRight" activeCell="B1" sqref="B1"/>
      <selection pane="bottomLeft" activeCell="A14" sqref="A14"/>
      <selection pane="bottomRight" activeCell="R55" sqref="R5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198</v>
      </c>
      <c r="H4" s="3"/>
      <c r="I4" s="3"/>
      <c r="R4" s="4" t="s">
        <v>197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199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154" t="s">
        <v>3</v>
      </c>
      <c r="B12" s="154"/>
      <c r="C12" s="154"/>
      <c r="D12" s="7"/>
      <c r="E12" s="156" t="s">
        <v>4</v>
      </c>
      <c r="F12" s="156"/>
      <c r="G12" s="156"/>
      <c r="H12" s="156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J14" s="61"/>
      <c r="K14" s="61"/>
      <c r="L14" s="61"/>
      <c r="M14" s="61"/>
      <c r="N14" s="61"/>
      <c r="O14" s="61"/>
      <c r="P14" s="61"/>
      <c r="Q14" s="61"/>
      <c r="R14" s="61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7">
        <v>6683592.0199999996</v>
      </c>
      <c r="K16" s="13"/>
      <c r="L16" s="7">
        <v>3572815.3</v>
      </c>
      <c r="N16" s="7">
        <f>P16-L16</f>
        <v>5506924.7000000002</v>
      </c>
      <c r="P16" s="7">
        <v>9079740</v>
      </c>
      <c r="R16" s="7">
        <v>9231123.3900000006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K17" s="39"/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7">
        <v>599649.19999999995</v>
      </c>
      <c r="K18" s="13"/>
      <c r="L18" s="7">
        <v>327727.28000000003</v>
      </c>
      <c r="N18" s="7">
        <f t="shared" ref="N18:N21" si="0">P18-L18</f>
        <v>464272.72</v>
      </c>
      <c r="P18" s="7">
        <v>792000</v>
      </c>
      <c r="R18" s="7">
        <v>792000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7">
        <v>102000</v>
      </c>
      <c r="K19" s="13"/>
      <c r="L19" s="7">
        <v>51000</v>
      </c>
      <c r="N19" s="7">
        <f t="shared" si="0"/>
        <v>51000</v>
      </c>
      <c r="P19" s="7">
        <v>102000</v>
      </c>
      <c r="R19" s="7">
        <v>102000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K20" s="13"/>
      <c r="N20" s="7">
        <f t="shared" si="0"/>
        <v>25500</v>
      </c>
      <c r="P20" s="7">
        <v>25500</v>
      </c>
      <c r="R20" s="7">
        <v>102000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7">
        <v>135000</v>
      </c>
      <c r="K21" s="13"/>
      <c r="L21" s="7">
        <v>186000</v>
      </c>
      <c r="N21" s="7">
        <f t="shared" si="0"/>
        <v>12000</v>
      </c>
      <c r="P21" s="7">
        <v>198000</v>
      </c>
      <c r="R21" s="7">
        <v>198000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K24" s="13"/>
      <c r="N24" s="7">
        <f t="shared" ref="N24:N40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621456</v>
      </c>
      <c r="N30" s="7">
        <f>P30-L30</f>
        <v>769005</v>
      </c>
      <c r="P30" s="7">
        <v>769005</v>
      </c>
      <c r="R30" s="7">
        <v>768919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145000</v>
      </c>
      <c r="N31" s="7">
        <f t="shared" si="1"/>
        <v>165000</v>
      </c>
      <c r="P31" s="7">
        <v>165000</v>
      </c>
      <c r="R31" s="7">
        <v>165000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7">
        <v>556427</v>
      </c>
      <c r="K32" s="13"/>
      <c r="L32" s="7">
        <v>685869</v>
      </c>
      <c r="N32" s="7">
        <f>P32-L32</f>
        <v>83136</v>
      </c>
      <c r="P32" s="7">
        <v>769005</v>
      </c>
      <c r="R32" s="7">
        <v>768919</v>
      </c>
    </row>
    <row r="33" spans="1:18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802466.33</v>
      </c>
      <c r="L33" s="7">
        <v>387585.6</v>
      </c>
      <c r="N33" s="7">
        <f t="shared" si="1"/>
        <v>701983.20000000007</v>
      </c>
      <c r="P33" s="7">
        <v>1089568.8</v>
      </c>
      <c r="R33" s="7">
        <v>1107243.3600000001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30000</v>
      </c>
      <c r="L34" s="7">
        <v>14900</v>
      </c>
      <c r="N34" s="7">
        <f t="shared" si="1"/>
        <v>24700</v>
      </c>
      <c r="P34" s="7">
        <v>39600</v>
      </c>
      <c r="R34" s="7">
        <v>39600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72062.5</v>
      </c>
      <c r="L35" s="7">
        <v>39723.379999999997</v>
      </c>
      <c r="N35" s="7">
        <f t="shared" si="1"/>
        <v>70127.23000000001</v>
      </c>
      <c r="P35" s="7">
        <v>109850.61</v>
      </c>
      <c r="R35" s="7">
        <v>110441.43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30050.1</v>
      </c>
      <c r="L36" s="7">
        <v>14849.34</v>
      </c>
      <c r="N36" s="7">
        <f t="shared" si="1"/>
        <v>24750.66</v>
      </c>
      <c r="P36" s="7">
        <v>39600</v>
      </c>
      <c r="R36" s="7">
        <v>39600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N37" s="7">
        <f t="shared" si="1"/>
        <v>0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N38" s="7">
        <f t="shared" si="1"/>
        <v>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N39" s="7">
        <f t="shared" si="1"/>
        <v>317422.53999999998</v>
      </c>
      <c r="P39" s="7">
        <v>317422.53999999998</v>
      </c>
      <c r="R39" s="7">
        <v>751392.32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336538.03</v>
      </c>
      <c r="N40" s="7">
        <f t="shared" si="1"/>
        <v>165000</v>
      </c>
      <c r="P40" s="7">
        <v>165000</v>
      </c>
      <c r="R40" s="7">
        <v>165000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10114241.179999998</v>
      </c>
      <c r="K42" s="18"/>
      <c r="L42" s="22">
        <f>SUM(L16:L41)</f>
        <v>5280469.8999999994</v>
      </c>
      <c r="N42" s="22">
        <f>SUM(N16:N41)</f>
        <v>8380822.0500000007</v>
      </c>
      <c r="P42" s="22">
        <f>SUM(P16:P41)</f>
        <v>13661291.949999999</v>
      </c>
      <c r="R42" s="22">
        <f>SUM(R16:R41)</f>
        <v>14341238.5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34405</v>
      </c>
      <c r="N45" s="7">
        <f t="shared" ref="N45:N47" si="2">P45-L45</f>
        <v>90000</v>
      </c>
      <c r="P45" s="7">
        <v>90000</v>
      </c>
      <c r="R45" s="7">
        <v>90000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59303</v>
      </c>
      <c r="L47" s="7">
        <v>47559.42</v>
      </c>
      <c r="N47" s="7">
        <f t="shared" si="2"/>
        <v>52440.58</v>
      </c>
      <c r="P47" s="7">
        <v>100000</v>
      </c>
      <c r="R47" s="7">
        <f>100000+50000</f>
        <v>150000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ref="N49:N111" si="3">P49-L49</f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3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3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3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3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3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119951.48</v>
      </c>
      <c r="K55" s="19"/>
      <c r="L55" s="7">
        <v>57508.61</v>
      </c>
      <c r="N55" s="7">
        <f t="shared" si="3"/>
        <v>122491.39</v>
      </c>
      <c r="P55" s="7">
        <v>180000</v>
      </c>
      <c r="R55" s="7">
        <v>120000</v>
      </c>
    </row>
    <row r="56" spans="1:18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3"/>
        <v>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3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3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3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3"/>
        <v>0</v>
      </c>
    </row>
    <row r="61" spans="1:18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J61" s="7">
        <v>13350</v>
      </c>
      <c r="N61" s="7">
        <f t="shared" si="3"/>
        <v>30000</v>
      </c>
      <c r="P61" s="7">
        <v>30000</v>
      </c>
      <c r="R61" s="7">
        <v>30000</v>
      </c>
    </row>
    <row r="62" spans="1:18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N62" s="7">
        <f t="shared" si="3"/>
        <v>0</v>
      </c>
    </row>
    <row r="63" spans="1:18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N63" s="7">
        <f t="shared" si="3"/>
        <v>0</v>
      </c>
    </row>
    <row r="64" spans="1:18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3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3"/>
        <v>5000</v>
      </c>
      <c r="P65" s="7">
        <v>5000</v>
      </c>
      <c r="R65" s="7">
        <v>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20310.560000000001</v>
      </c>
      <c r="L66" s="7">
        <v>8876.3700000000008</v>
      </c>
      <c r="N66" s="7">
        <f t="shared" si="3"/>
        <v>15123.63</v>
      </c>
      <c r="P66" s="7">
        <v>24000</v>
      </c>
      <c r="R66" s="7">
        <v>24000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J67" s="7">
        <v>53760</v>
      </c>
      <c r="L67" s="7">
        <v>17920</v>
      </c>
      <c r="N67" s="7">
        <f t="shared" si="3"/>
        <v>106080</v>
      </c>
      <c r="P67" s="7">
        <v>124000</v>
      </c>
      <c r="R67" s="7">
        <v>180000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3"/>
        <v>0</v>
      </c>
    </row>
    <row r="69" spans="1:18" s="7" customFormat="1" ht="12.75" hidden="1" customHeight="1" x14ac:dyDescent="0.2">
      <c r="A69" s="66" t="s">
        <v>66</v>
      </c>
      <c r="B69" s="40"/>
      <c r="C69" s="40"/>
      <c r="E69" s="14">
        <v>5</v>
      </c>
      <c r="F69" s="15" t="s">
        <v>12</v>
      </c>
      <c r="G69" s="14" t="s">
        <v>67</v>
      </c>
      <c r="H69" s="14" t="s">
        <v>8</v>
      </c>
      <c r="N69" s="7">
        <f t="shared" si="3"/>
        <v>0</v>
      </c>
    </row>
    <row r="70" spans="1:18" s="7" customFormat="1" ht="12.75" customHeight="1" x14ac:dyDescent="0.2">
      <c r="A70" s="66" t="s">
        <v>73</v>
      </c>
      <c r="B70" s="40"/>
      <c r="C70" s="40"/>
      <c r="E70" s="14">
        <v>5</v>
      </c>
      <c r="F70" s="15" t="s">
        <v>12</v>
      </c>
      <c r="G70" s="14" t="s">
        <v>74</v>
      </c>
      <c r="H70" s="14" t="s">
        <v>64</v>
      </c>
      <c r="N70" s="7">
        <f>P70-L70</f>
        <v>5000</v>
      </c>
      <c r="P70" s="7">
        <v>5000</v>
      </c>
      <c r="R70" s="7">
        <v>10000</v>
      </c>
    </row>
    <row r="71" spans="1:18" s="7" customFormat="1" ht="12.75" customHeight="1" x14ac:dyDescent="0.2">
      <c r="A71" s="66" t="s">
        <v>75</v>
      </c>
      <c r="B71" s="40"/>
      <c r="C71" s="40"/>
      <c r="E71" s="14">
        <v>5</v>
      </c>
      <c r="F71" s="15" t="s">
        <v>12</v>
      </c>
      <c r="G71" s="14" t="s">
        <v>74</v>
      </c>
      <c r="H71" s="14" t="s">
        <v>19</v>
      </c>
      <c r="N71" s="7">
        <f>P71-L71</f>
        <v>2500</v>
      </c>
      <c r="P71" s="7">
        <v>2500</v>
      </c>
      <c r="R71" s="7">
        <v>5000</v>
      </c>
    </row>
    <row r="72" spans="1:18" s="7" customFormat="1" ht="12.75" customHeight="1" x14ac:dyDescent="0.2">
      <c r="A72" s="66" t="s">
        <v>77</v>
      </c>
      <c r="B72" s="40"/>
      <c r="C72" s="40"/>
      <c r="E72" s="14">
        <v>5</v>
      </c>
      <c r="F72" s="15" t="s">
        <v>12</v>
      </c>
      <c r="G72" s="14" t="s">
        <v>74</v>
      </c>
      <c r="H72" s="14" t="s">
        <v>49</v>
      </c>
      <c r="N72" s="7">
        <f>P72-L72</f>
        <v>2500</v>
      </c>
      <c r="P72" s="7">
        <v>2500</v>
      </c>
      <c r="R72" s="7">
        <v>5000</v>
      </c>
    </row>
    <row r="73" spans="1:18" s="7" customFormat="1" ht="12.75" customHeight="1" x14ac:dyDescent="0.2">
      <c r="A73" s="66" t="s">
        <v>61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8</v>
      </c>
      <c r="P73" s="7">
        <v>10000</v>
      </c>
      <c r="R73" s="7">
        <v>10000</v>
      </c>
    </row>
    <row r="74" spans="1:18" s="7" customFormat="1" ht="12.75" customHeight="1" x14ac:dyDescent="0.2">
      <c r="A74" s="66" t="s">
        <v>62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10</v>
      </c>
      <c r="P74" s="7">
        <v>15000</v>
      </c>
      <c r="R74" s="7">
        <v>15000</v>
      </c>
    </row>
    <row r="75" spans="1:18" s="7" customFormat="1" ht="12.75" hidden="1" customHeight="1" x14ac:dyDescent="0.2">
      <c r="A75" s="66" t="s">
        <v>63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64</v>
      </c>
      <c r="N75" s="7">
        <f t="shared" si="3"/>
        <v>0</v>
      </c>
    </row>
    <row r="76" spans="1:18" s="7" customFormat="1" ht="12.75" hidden="1" customHeight="1" x14ac:dyDescent="0.2">
      <c r="A76" s="66" t="s">
        <v>155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15</v>
      </c>
      <c r="N76" s="7">
        <f t="shared" si="3"/>
        <v>0</v>
      </c>
    </row>
    <row r="77" spans="1:18" s="7" customFormat="1" ht="12.75" hidden="1" customHeight="1" x14ac:dyDescent="0.2">
      <c r="A77" s="66" t="s">
        <v>156</v>
      </c>
      <c r="B77" s="40"/>
      <c r="C77" s="40"/>
      <c r="E77" s="14">
        <v>5</v>
      </c>
      <c r="F77" s="14" t="s">
        <v>12</v>
      </c>
      <c r="G77" s="14" t="s">
        <v>59</v>
      </c>
      <c r="H77" s="14" t="s">
        <v>17</v>
      </c>
      <c r="N77" s="7">
        <f t="shared" si="3"/>
        <v>0</v>
      </c>
    </row>
    <row r="78" spans="1:18" s="7" customFormat="1" ht="12.75" hidden="1" customHeight="1" x14ac:dyDescent="0.2">
      <c r="A78" s="66" t="s">
        <v>63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64</v>
      </c>
      <c r="N78" s="7">
        <f t="shared" si="3"/>
        <v>0</v>
      </c>
    </row>
    <row r="79" spans="1:18" s="7" customFormat="1" ht="12.75" customHeight="1" x14ac:dyDescent="0.2">
      <c r="A79" s="66" t="s">
        <v>58</v>
      </c>
      <c r="B79" s="40"/>
      <c r="C79" s="40"/>
      <c r="E79" s="14">
        <v>5</v>
      </c>
      <c r="F79" s="14" t="s">
        <v>12</v>
      </c>
      <c r="G79" s="14" t="s">
        <v>59</v>
      </c>
      <c r="H79" s="14" t="s">
        <v>60</v>
      </c>
      <c r="N79" s="7">
        <f t="shared" ref="N79" si="4">P79-L79</f>
        <v>12000</v>
      </c>
      <c r="P79" s="7">
        <v>12000</v>
      </c>
      <c r="R79" s="7">
        <v>15000</v>
      </c>
    </row>
    <row r="80" spans="1:18" s="7" customFormat="1" ht="12.75" customHeight="1" x14ac:dyDescent="0.2">
      <c r="A80" s="66" t="s">
        <v>65</v>
      </c>
      <c r="B80" s="40"/>
      <c r="C80" s="40"/>
      <c r="E80" s="14">
        <v>5</v>
      </c>
      <c r="F80" s="15" t="s">
        <v>12</v>
      </c>
      <c r="G80" s="14" t="s">
        <v>59</v>
      </c>
      <c r="H80" s="14" t="s">
        <v>19</v>
      </c>
      <c r="J80" s="7">
        <v>24500</v>
      </c>
      <c r="L80" s="7">
        <v>7840</v>
      </c>
      <c r="N80" s="7">
        <f t="shared" si="3"/>
        <v>52160</v>
      </c>
      <c r="P80" s="7">
        <v>60000</v>
      </c>
      <c r="R80" s="7">
        <v>60000</v>
      </c>
    </row>
    <row r="81" spans="1:14" s="7" customFormat="1" ht="12.75" hidden="1" customHeight="1" x14ac:dyDescent="0.2">
      <c r="A81" s="66" t="s">
        <v>157</v>
      </c>
      <c r="B81" s="40"/>
      <c r="C81" s="40"/>
      <c r="E81" s="14">
        <v>5</v>
      </c>
      <c r="F81" s="15" t="s">
        <v>12</v>
      </c>
      <c r="G81" s="14" t="s">
        <v>93</v>
      </c>
      <c r="H81" s="14" t="s">
        <v>8</v>
      </c>
      <c r="N81" s="7">
        <f t="shared" si="3"/>
        <v>0</v>
      </c>
    </row>
    <row r="82" spans="1:14" s="7" customFormat="1" ht="12.75" hidden="1" customHeight="1" x14ac:dyDescent="0.2">
      <c r="A82" s="66" t="s">
        <v>66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8</v>
      </c>
      <c r="N82" s="7">
        <f t="shared" si="3"/>
        <v>0</v>
      </c>
    </row>
    <row r="83" spans="1:14" s="7" customFormat="1" ht="12.75" hidden="1" customHeight="1" x14ac:dyDescent="0.2">
      <c r="A83" s="66" t="s">
        <v>68</v>
      </c>
      <c r="B83" s="40"/>
      <c r="C83" s="40"/>
      <c r="E83" s="14">
        <v>5</v>
      </c>
      <c r="F83" s="15" t="s">
        <v>12</v>
      </c>
      <c r="G83" s="14" t="s">
        <v>67</v>
      </c>
      <c r="H83" s="14" t="s">
        <v>10</v>
      </c>
      <c r="N83" s="7">
        <f t="shared" si="3"/>
        <v>0</v>
      </c>
    </row>
    <row r="84" spans="1:14" s="7" customFormat="1" ht="12.75" hidden="1" customHeight="1" x14ac:dyDescent="0.2">
      <c r="A84" s="66" t="s">
        <v>158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8</v>
      </c>
      <c r="N84" s="7">
        <f t="shared" si="3"/>
        <v>0</v>
      </c>
    </row>
    <row r="85" spans="1:14" s="7" customFormat="1" ht="12.75" hidden="1" customHeight="1" x14ac:dyDescent="0.2">
      <c r="A85" s="66" t="s">
        <v>159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10</v>
      </c>
      <c r="N85" s="7">
        <f t="shared" si="3"/>
        <v>0</v>
      </c>
    </row>
    <row r="86" spans="1:14" s="7" customFormat="1" ht="12.75" hidden="1" customHeight="1" x14ac:dyDescent="0.2">
      <c r="A86" s="66" t="s">
        <v>69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15</v>
      </c>
      <c r="N86" s="7">
        <f t="shared" si="3"/>
        <v>0</v>
      </c>
    </row>
    <row r="87" spans="1:14" s="7" customFormat="1" ht="12.75" hidden="1" customHeight="1" x14ac:dyDescent="0.2">
      <c r="A87" s="66" t="s">
        <v>160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8</v>
      </c>
      <c r="N87" s="7">
        <f t="shared" si="3"/>
        <v>0</v>
      </c>
    </row>
    <row r="88" spans="1:14" s="7" customFormat="1" ht="12.75" hidden="1" customHeight="1" x14ac:dyDescent="0.2">
      <c r="A88" s="66" t="s">
        <v>161</v>
      </c>
      <c r="B88" s="40"/>
      <c r="C88" s="40"/>
      <c r="E88" s="14">
        <v>5</v>
      </c>
      <c r="F88" s="15" t="s">
        <v>12</v>
      </c>
      <c r="G88" s="14" t="s">
        <v>163</v>
      </c>
      <c r="H88" s="16" t="s">
        <v>49</v>
      </c>
      <c r="N88" s="7">
        <f t="shared" si="3"/>
        <v>0</v>
      </c>
    </row>
    <row r="89" spans="1:14" s="7" customFormat="1" ht="12.75" hidden="1" customHeight="1" x14ac:dyDescent="0.2">
      <c r="A89" s="66" t="s">
        <v>71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10</v>
      </c>
      <c r="N89" s="7">
        <f t="shared" si="3"/>
        <v>0</v>
      </c>
    </row>
    <row r="90" spans="1:14" s="7" customFormat="1" ht="12.75" hidden="1" customHeight="1" x14ac:dyDescent="0.2">
      <c r="A90" s="66" t="s">
        <v>162</v>
      </c>
      <c r="B90" s="40"/>
      <c r="C90" s="40"/>
      <c r="E90" s="14">
        <v>5</v>
      </c>
      <c r="F90" s="15" t="s">
        <v>12</v>
      </c>
      <c r="G90" s="14" t="s">
        <v>163</v>
      </c>
      <c r="H90" s="14" t="s">
        <v>15</v>
      </c>
      <c r="N90" s="7">
        <f t="shared" si="3"/>
        <v>0</v>
      </c>
    </row>
    <row r="91" spans="1:14" s="7" customFormat="1" ht="12.75" hidden="1" customHeight="1" x14ac:dyDescent="0.2">
      <c r="A91" s="66" t="s">
        <v>72</v>
      </c>
      <c r="B91" s="40"/>
      <c r="C91" s="40"/>
      <c r="E91" s="14">
        <v>5</v>
      </c>
      <c r="F91" s="15" t="s">
        <v>12</v>
      </c>
      <c r="G91" s="14" t="s">
        <v>70</v>
      </c>
      <c r="H91" s="14" t="s">
        <v>49</v>
      </c>
      <c r="N91" s="7">
        <f t="shared" si="3"/>
        <v>0</v>
      </c>
    </row>
    <row r="92" spans="1:14" s="7" customFormat="1" ht="12.75" hidden="1" customHeight="1" x14ac:dyDescent="0.2">
      <c r="A92" s="66" t="s">
        <v>164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10</v>
      </c>
      <c r="N92" s="7">
        <f t="shared" si="3"/>
        <v>0</v>
      </c>
    </row>
    <row r="93" spans="1:14" s="7" customFormat="1" ht="12.75" hidden="1" customHeight="1" x14ac:dyDescent="0.2">
      <c r="A93" s="66" t="s">
        <v>165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15</v>
      </c>
      <c r="N93" s="7">
        <f t="shared" si="3"/>
        <v>0</v>
      </c>
    </row>
    <row r="94" spans="1:14" s="7" customFormat="1" ht="12.75" hidden="1" customHeight="1" x14ac:dyDescent="0.2">
      <c r="A94" s="66" t="s">
        <v>166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17</v>
      </c>
      <c r="N94" s="7">
        <f t="shared" si="3"/>
        <v>0</v>
      </c>
    </row>
    <row r="95" spans="1:14" s="7" customFormat="1" ht="12.75" hidden="1" customHeight="1" x14ac:dyDescent="0.2">
      <c r="A95" s="66" t="s">
        <v>167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8</v>
      </c>
      <c r="N95" s="7">
        <f t="shared" si="3"/>
        <v>0</v>
      </c>
    </row>
    <row r="96" spans="1:14" s="7" customFormat="1" ht="12.75" hidden="1" customHeight="1" x14ac:dyDescent="0.2">
      <c r="A96" s="66" t="s">
        <v>168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45</v>
      </c>
      <c r="N96" s="7">
        <f t="shared" si="3"/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>P97-L97</f>
        <v>0</v>
      </c>
    </row>
    <row r="98" spans="1:18" s="7" customFormat="1" ht="12.75" hidden="1" customHeight="1" x14ac:dyDescent="0.2">
      <c r="A98" s="66" t="s">
        <v>165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15</v>
      </c>
      <c r="N98" s="7">
        <f t="shared" si="3"/>
        <v>0</v>
      </c>
    </row>
    <row r="99" spans="1:18" s="7" customFormat="1" ht="12.75" hidden="1" customHeight="1" x14ac:dyDescent="0.2">
      <c r="A99" s="66" t="s">
        <v>78</v>
      </c>
      <c r="B99" s="40"/>
      <c r="C99" s="40"/>
      <c r="E99" s="14">
        <v>5</v>
      </c>
      <c r="F99" s="15" t="s">
        <v>12</v>
      </c>
      <c r="G99" s="14" t="s">
        <v>79</v>
      </c>
      <c r="H99" s="14" t="s">
        <v>10</v>
      </c>
      <c r="N99" s="7">
        <f t="shared" si="3"/>
        <v>0</v>
      </c>
    </row>
    <row r="100" spans="1:18" s="7" customFormat="1" ht="12.75" hidden="1" customHeight="1" x14ac:dyDescent="0.2">
      <c r="A100" s="66" t="s">
        <v>80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15</v>
      </c>
      <c r="N100" s="7">
        <f t="shared" si="3"/>
        <v>0</v>
      </c>
    </row>
    <row r="101" spans="1:18" s="7" customFormat="1" ht="12.75" hidden="1" customHeight="1" x14ac:dyDescent="0.2">
      <c r="A101" s="66" t="s">
        <v>169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60</v>
      </c>
      <c r="N101" s="7">
        <f t="shared" si="3"/>
        <v>0</v>
      </c>
    </row>
    <row r="102" spans="1:18" s="7" customFormat="1" ht="12.75" hidden="1" customHeight="1" x14ac:dyDescent="0.2">
      <c r="A102" s="66" t="s">
        <v>170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19</v>
      </c>
      <c r="N102" s="7">
        <f t="shared" si="3"/>
        <v>0</v>
      </c>
    </row>
    <row r="103" spans="1:18" s="7" customFormat="1" ht="12.75" hidden="1" customHeight="1" x14ac:dyDescent="0.2">
      <c r="A103" s="66" t="s">
        <v>171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82</v>
      </c>
      <c r="N103" s="7">
        <f t="shared" si="3"/>
        <v>0</v>
      </c>
    </row>
    <row r="104" spans="1:18" s="7" customFormat="1" ht="12.75" hidden="1" customHeight="1" x14ac:dyDescent="0.2">
      <c r="A104" s="66" t="s">
        <v>81</v>
      </c>
      <c r="B104" s="40"/>
      <c r="C104" s="40"/>
      <c r="E104" s="14">
        <v>5</v>
      </c>
      <c r="F104" s="15" t="s">
        <v>12</v>
      </c>
      <c r="G104" s="14" t="s">
        <v>59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83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8</v>
      </c>
      <c r="N105" s="7">
        <f t="shared" si="3"/>
        <v>0</v>
      </c>
    </row>
    <row r="106" spans="1:18" s="7" customFormat="1" ht="12.75" hidden="1" customHeight="1" x14ac:dyDescent="0.2">
      <c r="A106" s="66" t="s">
        <v>85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10</v>
      </c>
      <c r="N106" s="7">
        <f t="shared" si="3"/>
        <v>0</v>
      </c>
    </row>
    <row r="107" spans="1:18" s="7" customFormat="1" ht="12.75" hidden="1" customHeight="1" x14ac:dyDescent="0.2">
      <c r="A107" s="66" t="s">
        <v>86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15</v>
      </c>
      <c r="N107" s="7">
        <f t="shared" si="3"/>
        <v>0</v>
      </c>
    </row>
    <row r="108" spans="1:18" s="7" customFormat="1" ht="12.75" hidden="1" customHeight="1" x14ac:dyDescent="0.2">
      <c r="A108" s="66" t="s">
        <v>172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8</v>
      </c>
      <c r="N108" s="7">
        <f t="shared" si="3"/>
        <v>0</v>
      </c>
    </row>
    <row r="109" spans="1:18" s="7" customFormat="1" ht="12.75" hidden="1" customHeight="1" x14ac:dyDescent="0.2">
      <c r="A109" s="66" t="s">
        <v>173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10</v>
      </c>
      <c r="N109" s="7">
        <f t="shared" si="3"/>
        <v>0</v>
      </c>
    </row>
    <row r="110" spans="1:18" s="7" customFormat="1" ht="12.75" hidden="1" customHeight="1" x14ac:dyDescent="0.2">
      <c r="A110" s="66" t="s">
        <v>87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15</v>
      </c>
      <c r="N110" s="7">
        <f t="shared" si="3"/>
        <v>0</v>
      </c>
    </row>
    <row r="111" spans="1:18" s="7" customFormat="1" ht="12.75" customHeight="1" x14ac:dyDescent="0.2">
      <c r="A111" s="66" t="s">
        <v>303</v>
      </c>
      <c r="B111" s="40"/>
      <c r="C111" s="40"/>
      <c r="E111" s="14">
        <v>5</v>
      </c>
      <c r="F111" s="15" t="s">
        <v>12</v>
      </c>
      <c r="G111" s="82">
        <v>99</v>
      </c>
      <c r="H111" s="89">
        <v>990</v>
      </c>
      <c r="J111" s="7">
        <v>41400</v>
      </c>
      <c r="N111" s="7">
        <f t="shared" si="3"/>
        <v>68000</v>
      </c>
      <c r="P111" s="7">
        <v>68000</v>
      </c>
      <c r="R111" s="7">
        <v>100000</v>
      </c>
    </row>
    <row r="112" spans="1:18" s="7" customFormat="1" ht="18.95" customHeight="1" x14ac:dyDescent="0.2">
      <c r="A112" s="161" t="s">
        <v>191</v>
      </c>
      <c r="B112" s="161"/>
      <c r="C112" s="161"/>
      <c r="J112" s="22">
        <f>SUM(J45:J111)</f>
        <v>366980.04</v>
      </c>
      <c r="K112" s="18"/>
      <c r="L112" s="22">
        <f>SUM(L45:L111)</f>
        <v>139704.4</v>
      </c>
      <c r="N112" s="22">
        <f>SUM(N45:N111)</f>
        <v>563295.60000000009</v>
      </c>
      <c r="P112" s="22">
        <f>SUM(P45:P111)</f>
        <v>728000</v>
      </c>
      <c r="R112" s="22">
        <f>SUM(R45:R111)</f>
        <v>819000</v>
      </c>
    </row>
    <row r="113" spans="1:18" s="7" customFormat="1" ht="6" hidden="1" customHeight="1" x14ac:dyDescent="0.2">
      <c r="A113" s="20"/>
      <c r="B113" s="20"/>
      <c r="C113" s="20"/>
      <c r="J113" s="18"/>
      <c r="K113" s="18"/>
    </row>
    <row r="114" spans="1:18" s="7" customFormat="1" ht="12" hidden="1" customHeight="1" x14ac:dyDescent="0.2">
      <c r="A114" s="69" t="s">
        <v>189</v>
      </c>
    </row>
    <row r="115" spans="1:18" s="7" customFormat="1" ht="12" hidden="1" customHeight="1" x14ac:dyDescent="0.2">
      <c r="A115" s="66" t="s">
        <v>109</v>
      </c>
      <c r="E115" s="14">
        <v>5</v>
      </c>
      <c r="F115" s="15" t="s">
        <v>29</v>
      </c>
      <c r="G115" s="14" t="s">
        <v>7</v>
      </c>
      <c r="H115" s="14" t="s">
        <v>17</v>
      </c>
    </row>
    <row r="116" spans="1:18" s="7" customFormat="1" ht="12" hidden="1" customHeight="1" x14ac:dyDescent="0.2">
      <c r="A116" s="66" t="s">
        <v>180</v>
      </c>
      <c r="E116" s="14">
        <v>5</v>
      </c>
      <c r="F116" s="15" t="s">
        <v>29</v>
      </c>
      <c r="G116" s="14" t="s">
        <v>7</v>
      </c>
      <c r="H116" s="14" t="s">
        <v>64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182</v>
      </c>
      <c r="E119" s="14">
        <v>5</v>
      </c>
      <c r="F119" s="15" t="s">
        <v>29</v>
      </c>
      <c r="G119" s="14" t="s">
        <v>7</v>
      </c>
      <c r="H119" s="14" t="s">
        <v>10</v>
      </c>
    </row>
    <row r="120" spans="1:18" s="7" customFormat="1" ht="12" hidden="1" customHeight="1" x14ac:dyDescent="0.2">
      <c r="A120" s="66" t="s">
        <v>181</v>
      </c>
      <c r="E120" s="14">
        <v>5</v>
      </c>
      <c r="F120" s="15" t="s">
        <v>29</v>
      </c>
      <c r="G120" s="14" t="s">
        <v>7</v>
      </c>
      <c r="H120" s="16" t="s">
        <v>49</v>
      </c>
    </row>
    <row r="121" spans="1:18" s="7" customFormat="1" ht="12" hidden="1" customHeight="1" x14ac:dyDescent="0.2">
      <c r="A121" s="66" t="s">
        <v>183</v>
      </c>
      <c r="E121" s="14">
        <v>5</v>
      </c>
      <c r="F121" s="15" t="s">
        <v>29</v>
      </c>
      <c r="G121" s="14" t="s">
        <v>7</v>
      </c>
      <c r="H121" s="14" t="s">
        <v>8</v>
      </c>
    </row>
    <row r="122" spans="1:18" s="7" customFormat="1" ht="12" hidden="1" customHeight="1" x14ac:dyDescent="0.2">
      <c r="A122" s="66" t="s">
        <v>184</v>
      </c>
      <c r="E122" s="14">
        <v>5</v>
      </c>
      <c r="F122" s="15" t="s">
        <v>29</v>
      </c>
      <c r="G122" s="14" t="s">
        <v>7</v>
      </c>
      <c r="H122" s="14" t="s">
        <v>15</v>
      </c>
    </row>
    <row r="123" spans="1:18" s="7" customFormat="1" ht="18.95" hidden="1" customHeight="1" x14ac:dyDescent="0.2">
      <c r="A123" s="63" t="s">
        <v>185</v>
      </c>
      <c r="J123" s="64">
        <f>SUM(J115:J122)</f>
        <v>0</v>
      </c>
      <c r="K123" s="27"/>
      <c r="L123" s="64">
        <f>SUM(L115:L122)</f>
        <v>0</v>
      </c>
      <c r="M123" s="27"/>
      <c r="N123" s="64">
        <f>SUM(N115:N122)</f>
        <v>0</v>
      </c>
      <c r="O123" s="27"/>
      <c r="P123" s="64">
        <f>SUM(P115:P122)</f>
        <v>0</v>
      </c>
      <c r="Q123" s="27"/>
      <c r="R123" s="64">
        <f>SUM(R115:R122)</f>
        <v>0</v>
      </c>
    </row>
    <row r="124" spans="1:18" s="7" customFormat="1" ht="6" customHeight="1" x14ac:dyDescent="0.2"/>
    <row r="125" spans="1:18" s="7" customFormat="1" ht="12.75" customHeight="1" x14ac:dyDescent="0.2">
      <c r="A125" s="68" t="s">
        <v>190</v>
      </c>
      <c r="B125" s="11"/>
      <c r="C125" s="11"/>
    </row>
    <row r="126" spans="1:18" s="7" customFormat="1" ht="12.75" hidden="1" customHeight="1" x14ac:dyDescent="0.2">
      <c r="A126" s="11" t="s">
        <v>89</v>
      </c>
      <c r="B126" s="24"/>
      <c r="C126" s="24"/>
    </row>
    <row r="127" spans="1:18" s="7" customFormat="1" ht="12.75" hidden="1" customHeight="1" x14ac:dyDescent="0.2">
      <c r="A127" s="70" t="s">
        <v>90</v>
      </c>
      <c r="B127" s="9"/>
      <c r="C127" s="9"/>
      <c r="E127" s="14">
        <v>1</v>
      </c>
      <c r="F127" s="15" t="s">
        <v>12</v>
      </c>
      <c r="G127" s="14" t="s">
        <v>54</v>
      </c>
      <c r="H127" s="16" t="s">
        <v>10</v>
      </c>
    </row>
    <row r="128" spans="1:18" s="7" customFormat="1" ht="12.75" customHeight="1" x14ac:dyDescent="0.2">
      <c r="A128" s="71" t="s">
        <v>91</v>
      </c>
      <c r="B128" s="25"/>
      <c r="C128" s="25"/>
    </row>
    <row r="129" spans="1:1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8" s="7" customFormat="1" ht="12.75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P132" s="7">
        <v>160000</v>
      </c>
    </row>
    <row r="133" spans="1:18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  <c r="N133" s="7">
        <f t="shared" ref="N133:N145" si="5">P133-L133</f>
        <v>0</v>
      </c>
    </row>
    <row r="134" spans="1:18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  <c r="N134" s="7">
        <f t="shared" si="5"/>
        <v>0</v>
      </c>
    </row>
    <row r="135" spans="1:18" s="7" customFormat="1" ht="12.75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N135" s="7">
        <f t="shared" si="5"/>
        <v>75000</v>
      </c>
      <c r="P135" s="7">
        <v>75000</v>
      </c>
      <c r="R135" s="7">
        <f>100000-50000</f>
        <v>50000</v>
      </c>
    </row>
    <row r="136" spans="1:1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N136" s="7">
        <f t="shared" si="5"/>
        <v>0</v>
      </c>
    </row>
    <row r="137" spans="1:1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N137" s="7">
        <f t="shared" si="5"/>
        <v>0</v>
      </c>
    </row>
    <row r="138" spans="1:1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N138" s="7">
        <f t="shared" si="5"/>
        <v>0</v>
      </c>
    </row>
    <row r="139" spans="1:1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N139" s="7">
        <f t="shared" si="5"/>
        <v>0</v>
      </c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N140" s="7">
        <f t="shared" si="5"/>
        <v>0</v>
      </c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N141" s="7">
        <f t="shared" si="5"/>
        <v>0</v>
      </c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N142" s="7">
        <f t="shared" si="5"/>
        <v>0</v>
      </c>
    </row>
    <row r="143" spans="1:1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N143" s="7">
        <f t="shared" si="5"/>
        <v>0</v>
      </c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N144" s="7">
        <f t="shared" si="5"/>
        <v>0</v>
      </c>
    </row>
    <row r="145" spans="1:18" s="7" customFormat="1" ht="12.75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  <c r="N145" s="7">
        <f t="shared" si="5"/>
        <v>0</v>
      </c>
      <c r="R145" s="7">
        <v>100000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.95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N148" s="21">
        <f>SUM(N129:N147)</f>
        <v>75000</v>
      </c>
      <c r="P148" s="21">
        <f>SUM(P129:P147)</f>
        <v>235000</v>
      </c>
      <c r="R148" s="21">
        <f>SUM(R129:R147)</f>
        <v>150000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J42+J112+J123+J148</f>
        <v>10481221.219999997</v>
      </c>
      <c r="K150" s="23"/>
      <c r="L150" s="29">
        <f>L42+L112+L123+L148</f>
        <v>5420174.2999999998</v>
      </c>
      <c r="N150" s="29">
        <f>N42+N112+N123+N148</f>
        <v>9019117.6500000004</v>
      </c>
      <c r="P150" s="29">
        <f>P42+P112+P123+P148</f>
        <v>14624291.949999999</v>
      </c>
      <c r="R150" s="29">
        <f>R42+R112+R123+R148</f>
        <v>15310238.5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159" t="s">
        <v>133</v>
      </c>
      <c r="B154" s="159"/>
      <c r="C154" s="159"/>
      <c r="D154" s="33"/>
      <c r="E154" s="32"/>
      <c r="G154" s="31"/>
      <c r="I154" s="31"/>
      <c r="J154" s="159" t="s">
        <v>326</v>
      </c>
      <c r="K154" s="159"/>
      <c r="L154" s="159"/>
      <c r="M154" s="47"/>
      <c r="N154" s="49"/>
      <c r="O154" s="49"/>
      <c r="P154" s="147" t="s">
        <v>135</v>
      </c>
      <c r="Q154" s="147"/>
      <c r="R154" s="147"/>
    </row>
    <row r="155" spans="1:18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13"/>
      <c r="M156" s="113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160" t="s">
        <v>353</v>
      </c>
      <c r="B158" s="160"/>
      <c r="C158" s="160"/>
      <c r="D158" s="55"/>
      <c r="E158" s="56"/>
      <c r="G158" s="31"/>
      <c r="I158" s="31"/>
      <c r="J158" s="160" t="s">
        <v>325</v>
      </c>
      <c r="K158" s="160"/>
      <c r="L158" s="160"/>
      <c r="M158" s="57"/>
      <c r="N158" s="59"/>
      <c r="O158" s="59"/>
      <c r="P158" s="148" t="s">
        <v>137</v>
      </c>
      <c r="Q158" s="148"/>
      <c r="R158" s="148"/>
    </row>
    <row r="159" spans="1:18" x14ac:dyDescent="0.2">
      <c r="A159" s="159" t="s">
        <v>200</v>
      </c>
      <c r="B159" s="159"/>
      <c r="C159" s="159"/>
      <c r="D159" s="31"/>
      <c r="E159" s="32"/>
      <c r="G159" s="31"/>
      <c r="I159" s="31"/>
      <c r="J159" s="159" t="s">
        <v>313</v>
      </c>
      <c r="K159" s="159"/>
      <c r="L159" s="159"/>
      <c r="M159" s="33"/>
      <c r="N159" s="35"/>
      <c r="O159" s="35"/>
      <c r="P159" s="149" t="s">
        <v>139</v>
      </c>
      <c r="Q159" s="149"/>
      <c r="R159" s="149"/>
    </row>
  </sheetData>
  <customSheetViews>
    <customSheetView guid="{870B4CCF-089A-4C19-A059-259DAAB1F3BC}" showPageBreaks="1" printArea="1" hiddenRows="1" view="pageBreakPreview">
      <pane xSplit="1" ySplit="13" topLeftCell="B65" activePane="bottomRight" state="frozen"/>
      <selection pane="bottomRight" activeCell="C72" sqref="C72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8" activePane="bottomRight" state="frozen"/>
      <selection pane="bottomRight" activeCell="P112" sqref="P112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4:R154"/>
    <mergeCell ref="P158:R158"/>
    <mergeCell ref="P159:R159"/>
    <mergeCell ref="A154:C154"/>
    <mergeCell ref="A158:C158"/>
    <mergeCell ref="A159:C159"/>
    <mergeCell ref="J154:L154"/>
    <mergeCell ref="J158:L158"/>
    <mergeCell ref="J159:L159"/>
    <mergeCell ref="A12:C12"/>
    <mergeCell ref="E12:H12"/>
    <mergeCell ref="A112:C112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15" sqref="C1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296</v>
      </c>
      <c r="H4" s="3"/>
      <c r="I4" s="3"/>
      <c r="R4" s="79">
        <v>6919</v>
      </c>
    </row>
    <row r="5" spans="1:19" ht="15" customHeight="1" x14ac:dyDescent="0.2">
      <c r="A5" s="5" t="s">
        <v>119</v>
      </c>
      <c r="B5" s="2" t="s">
        <v>113</v>
      </c>
      <c r="C5" s="5" t="s">
        <v>231</v>
      </c>
    </row>
    <row r="6" spans="1:19" ht="15" customHeight="1" x14ac:dyDescent="0.2">
      <c r="A6" s="5" t="s">
        <v>120</v>
      </c>
      <c r="B6" s="2" t="s">
        <v>113</v>
      </c>
      <c r="C6" s="5" t="s">
        <v>297</v>
      </c>
    </row>
    <row r="7" spans="1:19" ht="15" customHeight="1" x14ac:dyDescent="0.2">
      <c r="A7" s="6" t="s">
        <v>121</v>
      </c>
      <c r="B7" s="2" t="s">
        <v>113</v>
      </c>
      <c r="C7" s="6" t="s">
        <v>298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80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190</v>
      </c>
      <c r="B15" s="11"/>
      <c r="C15" s="11"/>
    </row>
    <row r="16" spans="1:19" s="7" customFormat="1" ht="15.95" customHeight="1" x14ac:dyDescent="0.2">
      <c r="A16" s="11" t="s">
        <v>89</v>
      </c>
      <c r="B16" s="24"/>
      <c r="C16" s="24"/>
    </row>
    <row r="17" spans="1:18" s="7" customFormat="1" ht="15.95" customHeight="1" x14ac:dyDescent="0.2">
      <c r="A17" s="71" t="s">
        <v>91</v>
      </c>
      <c r="B17" s="25"/>
      <c r="C17" s="25"/>
    </row>
    <row r="18" spans="1:18" s="7" customFormat="1" ht="15" customHeight="1" x14ac:dyDescent="0.2">
      <c r="A18" s="70" t="s">
        <v>90</v>
      </c>
      <c r="B18" s="40"/>
      <c r="C18" s="40"/>
      <c r="E18" s="14">
        <v>1</v>
      </c>
      <c r="F18" s="15" t="s">
        <v>12</v>
      </c>
      <c r="G18" s="14" t="s">
        <v>54</v>
      </c>
      <c r="H18" s="16" t="s">
        <v>10</v>
      </c>
    </row>
    <row r="19" spans="1:18" s="27" customFormat="1" ht="18.95" customHeight="1" x14ac:dyDescent="0.2">
      <c r="A19" s="63" t="s">
        <v>108</v>
      </c>
      <c r="B19" s="26"/>
      <c r="C19" s="26"/>
      <c r="J19" s="21">
        <f>SUM(J18:J18)</f>
        <v>0</v>
      </c>
      <c r="K19" s="23"/>
      <c r="L19" s="21">
        <f>SUM(L18:L18)</f>
        <v>0</v>
      </c>
      <c r="N19" s="21">
        <f>SUM(N18:N18)</f>
        <v>0</v>
      </c>
      <c r="P19" s="21">
        <f>SUM(P18:P18)</f>
        <v>0</v>
      </c>
      <c r="R19" s="21">
        <f>SUM(R18:R18)</f>
        <v>0</v>
      </c>
    </row>
    <row r="20" spans="1:18" s="7" customFormat="1" ht="6" customHeight="1" x14ac:dyDescent="0.2"/>
    <row r="21" spans="1:18" s="7" customFormat="1" ht="20.100000000000001" customHeight="1" thickBot="1" x14ac:dyDescent="0.25">
      <c r="A21" s="11" t="s">
        <v>110</v>
      </c>
      <c r="B21" s="28"/>
      <c r="C21" s="28"/>
      <c r="J21" s="29">
        <f>J19</f>
        <v>0</v>
      </c>
      <c r="K21" s="23"/>
      <c r="L21" s="29">
        <f>L19</f>
        <v>0</v>
      </c>
      <c r="N21" s="29">
        <f>N19</f>
        <v>0</v>
      </c>
      <c r="P21" s="29">
        <f>P19</f>
        <v>0</v>
      </c>
      <c r="R21" s="29">
        <f>R19</f>
        <v>0</v>
      </c>
    </row>
    <row r="22" spans="1:18" s="7" customFormat="1" ht="13.5" thickTop="1" x14ac:dyDescent="0.2">
      <c r="A22" s="31"/>
      <c r="B22" s="31"/>
      <c r="C22" s="31"/>
      <c r="D22" s="34"/>
      <c r="E22" s="31"/>
      <c r="F22" s="31"/>
      <c r="H22" s="35"/>
      <c r="I22" s="35"/>
      <c r="J22" s="35"/>
      <c r="K22" s="35"/>
      <c r="L22" s="35"/>
      <c r="M22" s="35"/>
    </row>
    <row r="23" spans="1:18" s="7" customFormat="1" x14ac:dyDescent="0.2"/>
    <row r="24" spans="1:18" s="7" customFormat="1" x14ac:dyDescent="0.2"/>
    <row r="25" spans="1:18" x14ac:dyDescent="0.2">
      <c r="A25" s="76"/>
      <c r="D25" s="33"/>
      <c r="E25" s="32"/>
      <c r="G25" s="31"/>
      <c r="I25" s="31"/>
      <c r="J25" s="107" t="s">
        <v>326</v>
      </c>
      <c r="M25" s="47"/>
      <c r="N25" s="147" t="s">
        <v>135</v>
      </c>
      <c r="O25" s="147"/>
      <c r="P25" s="147"/>
    </row>
    <row r="26" spans="1:18" x14ac:dyDescent="0.2">
      <c r="A26" s="50"/>
      <c r="D26" s="33"/>
      <c r="E26" s="51"/>
      <c r="G26" s="31"/>
      <c r="I26" s="31"/>
      <c r="J26" s="107"/>
      <c r="M26" s="107"/>
      <c r="N26" s="36"/>
      <c r="O26" s="36"/>
      <c r="P26" s="51"/>
    </row>
    <row r="27" spans="1:18" x14ac:dyDescent="0.2">
      <c r="A27" s="52"/>
      <c r="D27" s="31"/>
      <c r="E27" s="53"/>
      <c r="G27" s="31"/>
      <c r="I27" s="31"/>
      <c r="J27" s="31"/>
      <c r="M27" s="31"/>
      <c r="P27" s="53"/>
    </row>
    <row r="28" spans="1:18" x14ac:dyDescent="0.2">
      <c r="A28" s="77"/>
      <c r="D28" s="55"/>
      <c r="E28" s="56"/>
      <c r="G28" s="31"/>
      <c r="I28" s="31"/>
      <c r="J28" s="108" t="s">
        <v>325</v>
      </c>
      <c r="M28" s="57"/>
      <c r="N28" s="148" t="s">
        <v>137</v>
      </c>
      <c r="O28" s="148"/>
      <c r="P28" s="148"/>
    </row>
    <row r="29" spans="1:18" x14ac:dyDescent="0.2">
      <c r="A29" s="74"/>
      <c r="D29" s="31"/>
      <c r="E29" s="32"/>
      <c r="G29" s="31"/>
      <c r="I29" s="31"/>
      <c r="J29" s="107" t="s">
        <v>313</v>
      </c>
      <c r="M29" s="33"/>
      <c r="N29" s="149" t="s">
        <v>139</v>
      </c>
      <c r="O29" s="149"/>
      <c r="P29" s="149"/>
    </row>
  </sheetData>
  <customSheetViews>
    <customSheetView guid="{870B4CCF-089A-4C19-A059-259DAAB1F3BC}" showPageBreaks="1" printArea="1" view="pageBreakPreview">
      <pane xSplit="1" ySplit="14" topLeftCell="B15" activePane="bottomRight" state="frozen"/>
      <selection pane="bottomRight" activeCell="C15" sqref="C15"/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E18" sqref="E18:H18"/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1">
    <mergeCell ref="N25:P25"/>
    <mergeCell ref="N28:P28"/>
    <mergeCell ref="N29:P29"/>
    <mergeCell ref="A13:C13"/>
    <mergeCell ref="E13:H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4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D9" sqref="D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228</v>
      </c>
      <c r="H4" s="3"/>
      <c r="I4" s="3"/>
      <c r="R4" s="79">
        <v>8911</v>
      </c>
    </row>
    <row r="5" spans="1:19" ht="15" customHeight="1" x14ac:dyDescent="0.2">
      <c r="A5" s="5" t="s">
        <v>119</v>
      </c>
      <c r="B5" s="2" t="s">
        <v>113</v>
      </c>
      <c r="C5" s="5" t="s">
        <v>232</v>
      </c>
    </row>
    <row r="6" spans="1:19" ht="15" customHeight="1" x14ac:dyDescent="0.2">
      <c r="A6" s="5" t="s">
        <v>120</v>
      </c>
      <c r="B6" s="2" t="s">
        <v>113</v>
      </c>
      <c r="C6" s="5" t="s">
        <v>299</v>
      </c>
    </row>
    <row r="7" spans="1:19" ht="15" customHeight="1" x14ac:dyDescent="0.2">
      <c r="A7" s="6" t="s">
        <v>121</v>
      </c>
      <c r="B7" s="2" t="s">
        <v>113</v>
      </c>
      <c r="C7" s="6" t="s">
        <v>300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80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190</v>
      </c>
      <c r="B15" s="11"/>
      <c r="C15" s="11"/>
    </row>
    <row r="16" spans="1:19" s="7" customFormat="1" ht="15.95" customHeight="1" x14ac:dyDescent="0.2">
      <c r="A16" s="11" t="s">
        <v>89</v>
      </c>
      <c r="B16" s="24"/>
      <c r="C16" s="24"/>
    </row>
    <row r="17" spans="1:18" s="7" customFormat="1" ht="15" customHeight="1" x14ac:dyDescent="0.2">
      <c r="A17" s="88" t="s">
        <v>301</v>
      </c>
      <c r="B17" s="9"/>
      <c r="C17" s="9"/>
      <c r="E17" s="14"/>
      <c r="F17" s="15"/>
      <c r="G17" s="14"/>
      <c r="H17" s="16"/>
    </row>
    <row r="18" spans="1:18" s="7" customFormat="1" ht="15" customHeight="1" x14ac:dyDescent="0.2">
      <c r="A18" s="66" t="s">
        <v>295</v>
      </c>
      <c r="B18" s="25"/>
      <c r="C18" s="25"/>
      <c r="E18" s="14">
        <v>1</v>
      </c>
      <c r="F18" s="15" t="s">
        <v>29</v>
      </c>
      <c r="G18" s="14" t="s">
        <v>7</v>
      </c>
      <c r="H18" s="14" t="s">
        <v>49</v>
      </c>
    </row>
    <row r="19" spans="1:18" s="27" customFormat="1" ht="18.95" customHeight="1" x14ac:dyDescent="0.2">
      <c r="A19" s="63" t="s">
        <v>108</v>
      </c>
      <c r="B19" s="26"/>
      <c r="C19" s="26"/>
      <c r="J19" s="21"/>
      <c r="K19" s="23"/>
      <c r="L19" s="21"/>
      <c r="N19" s="21"/>
      <c r="P19" s="21"/>
      <c r="R19" s="21"/>
    </row>
    <row r="20" spans="1:18" s="7" customFormat="1" ht="6" customHeight="1" x14ac:dyDescent="0.2"/>
    <row r="21" spans="1:18" s="7" customFormat="1" ht="20.100000000000001" customHeight="1" thickBot="1" x14ac:dyDescent="0.25">
      <c r="A21" s="11" t="s">
        <v>110</v>
      </c>
      <c r="B21" s="28"/>
      <c r="C21" s="28"/>
      <c r="J21" s="29"/>
      <c r="K21" s="23"/>
      <c r="L21" s="29"/>
      <c r="N21" s="29"/>
      <c r="P21" s="29"/>
      <c r="R21" s="29"/>
    </row>
    <row r="22" spans="1:18" s="7" customFormat="1" ht="13.5" thickTop="1" x14ac:dyDescent="0.2">
      <c r="A22" s="31"/>
      <c r="B22" s="31"/>
      <c r="C22" s="31"/>
      <c r="D22" s="34"/>
      <c r="E22" s="31"/>
      <c r="F22" s="31"/>
      <c r="H22" s="35"/>
      <c r="I22" s="35"/>
      <c r="J22" s="35"/>
      <c r="K22" s="35"/>
      <c r="L22" s="35"/>
      <c r="M22" s="35"/>
    </row>
    <row r="23" spans="1:18" s="7" customFormat="1" x14ac:dyDescent="0.2"/>
    <row r="24" spans="1:18" s="7" customFormat="1" x14ac:dyDescent="0.2"/>
    <row r="25" spans="1:18" x14ac:dyDescent="0.2">
      <c r="A25" s="76"/>
      <c r="D25" s="33"/>
      <c r="E25" s="32"/>
      <c r="G25" s="31"/>
      <c r="I25" s="31"/>
      <c r="J25" s="107" t="s">
        <v>326</v>
      </c>
      <c r="M25" s="47"/>
      <c r="N25" s="147" t="s">
        <v>135</v>
      </c>
      <c r="O25" s="147"/>
      <c r="P25" s="147"/>
    </row>
    <row r="26" spans="1:18" x14ac:dyDescent="0.2">
      <c r="A26" s="50"/>
      <c r="D26" s="33"/>
      <c r="E26" s="51"/>
      <c r="G26" s="31"/>
      <c r="I26" s="31"/>
      <c r="J26" s="107"/>
      <c r="M26" s="107"/>
      <c r="N26" s="36"/>
      <c r="O26" s="36"/>
      <c r="P26" s="51"/>
    </row>
    <row r="27" spans="1:18" x14ac:dyDescent="0.2">
      <c r="A27" s="52"/>
      <c r="D27" s="31"/>
      <c r="E27" s="53"/>
      <c r="G27" s="31"/>
      <c r="I27" s="31"/>
      <c r="J27" s="31"/>
      <c r="M27" s="31"/>
      <c r="P27" s="53"/>
    </row>
    <row r="28" spans="1:18" x14ac:dyDescent="0.2">
      <c r="A28" s="77"/>
      <c r="D28" s="55"/>
      <c r="E28" s="56"/>
      <c r="G28" s="31"/>
      <c r="I28" s="31"/>
      <c r="J28" s="108" t="s">
        <v>325</v>
      </c>
      <c r="M28" s="57"/>
      <c r="N28" s="148" t="s">
        <v>137</v>
      </c>
      <c r="O28" s="148"/>
      <c r="P28" s="148"/>
    </row>
    <row r="29" spans="1:18" x14ac:dyDescent="0.2">
      <c r="A29" s="74"/>
      <c r="D29" s="31"/>
      <c r="E29" s="32"/>
      <c r="G29" s="31"/>
      <c r="I29" s="31"/>
      <c r="J29" s="107" t="s">
        <v>313</v>
      </c>
      <c r="M29" s="33"/>
      <c r="N29" s="149" t="s">
        <v>139</v>
      </c>
      <c r="O29" s="149"/>
      <c r="P29" s="149"/>
    </row>
  </sheetData>
  <customSheetViews>
    <customSheetView guid="{870B4CCF-089A-4C19-A059-259DAAB1F3BC}" showPageBreaks="1" printArea="1" view="pageBreakPreview">
      <pane xSplit="1" ySplit="14" topLeftCell="B15" activePane="bottomRight" state="frozen"/>
      <selection pane="bottomRight" activeCell="C16" sqref="C16"/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sqref="A1:S1"/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1">
    <mergeCell ref="N25:P25"/>
    <mergeCell ref="N28:P28"/>
    <mergeCell ref="N29:P29"/>
    <mergeCell ref="A13:C13"/>
    <mergeCell ref="E13:H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4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61"/>
  <sheetViews>
    <sheetView view="pageBreakPreview" zoomScaleNormal="85" zoomScaleSheetLayoutView="100" workbookViewId="0">
      <pane xSplit="1" ySplit="13" topLeftCell="B151" activePane="bottomRight" state="frozen"/>
      <selection pane="topRight" activeCell="B1" sqref="B1"/>
      <selection pane="bottomLeft" activeCell="A14" sqref="A14"/>
      <selection pane="bottomRight" activeCell="F157" sqref="F15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1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201</v>
      </c>
      <c r="H4" s="3"/>
      <c r="I4" s="3"/>
      <c r="R4" s="78">
        <v>1031</v>
      </c>
    </row>
    <row r="5" spans="1:21" ht="15" customHeight="1" x14ac:dyDescent="0.2">
      <c r="A5" s="5" t="s">
        <v>119</v>
      </c>
      <c r="B5" s="2" t="s">
        <v>113</v>
      </c>
      <c r="C5" s="5" t="s">
        <v>115</v>
      </c>
    </row>
    <row r="6" spans="1:21" ht="15" customHeight="1" x14ac:dyDescent="0.2">
      <c r="A6" s="5" t="s">
        <v>120</v>
      </c>
      <c r="B6" s="2" t="s">
        <v>113</v>
      </c>
      <c r="C6" s="5" t="s">
        <v>202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155" t="s">
        <v>122</v>
      </c>
      <c r="M8" s="155"/>
      <c r="N8" s="155"/>
      <c r="O8" s="155"/>
      <c r="P8" s="155"/>
      <c r="Q8" s="65"/>
    </row>
    <row r="9" spans="1:21" ht="15" customHeight="1" x14ac:dyDescent="0.2">
      <c r="H9" s="8"/>
      <c r="I9" s="8"/>
      <c r="J9" s="8" t="s">
        <v>311</v>
      </c>
      <c r="K9" s="8"/>
      <c r="L9" s="62" t="s">
        <v>123</v>
      </c>
      <c r="M9" s="62"/>
      <c r="N9" s="62" t="s">
        <v>125</v>
      </c>
      <c r="O9" s="62"/>
      <c r="P9" s="157" t="s">
        <v>127</v>
      </c>
      <c r="Q9" s="45"/>
      <c r="R9" s="123" t="s">
        <v>132</v>
      </c>
    </row>
    <row r="10" spans="1:21" ht="15" customHeight="1" x14ac:dyDescent="0.2">
      <c r="A10" s="153" t="s">
        <v>186</v>
      </c>
      <c r="B10" s="153"/>
      <c r="C10" s="153"/>
      <c r="D10" s="9"/>
      <c r="E10" s="153" t="s">
        <v>112</v>
      </c>
      <c r="F10" s="153"/>
      <c r="G10" s="153"/>
      <c r="H10" s="153"/>
      <c r="I10" s="8"/>
      <c r="J10" s="98" t="s">
        <v>312</v>
      </c>
      <c r="K10" s="44"/>
      <c r="L10" s="44" t="s">
        <v>340</v>
      </c>
      <c r="M10" s="44"/>
      <c r="N10" s="44" t="s">
        <v>340</v>
      </c>
      <c r="O10" s="44"/>
      <c r="P10" s="158"/>
      <c r="Q10" s="45"/>
      <c r="R10" s="44">
        <v>2019</v>
      </c>
    </row>
    <row r="11" spans="1:21" ht="15" customHeight="1" x14ac:dyDescent="0.2">
      <c r="A11" s="96"/>
      <c r="B11" s="96"/>
      <c r="C11" s="96"/>
      <c r="D11" s="9"/>
      <c r="E11" s="96"/>
      <c r="F11" s="96"/>
      <c r="G11" s="96"/>
      <c r="H11" s="96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158"/>
      <c r="Q11" s="45"/>
      <c r="R11" s="124" t="s">
        <v>2</v>
      </c>
    </row>
    <row r="12" spans="1:21" ht="15" customHeight="1" x14ac:dyDescent="0.2">
      <c r="A12" s="154" t="s">
        <v>3</v>
      </c>
      <c r="B12" s="154"/>
      <c r="C12" s="154"/>
      <c r="D12" s="7"/>
      <c r="E12" s="156" t="s">
        <v>4</v>
      </c>
      <c r="F12" s="156"/>
      <c r="G12" s="156"/>
      <c r="H12" s="156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J15" s="7">
        <v>20335903.760000002</v>
      </c>
      <c r="K15" s="13"/>
      <c r="L15" s="7">
        <v>8918577.7599999998</v>
      </c>
      <c r="N15" s="7">
        <f t="shared" ref="N15:N20" si="0">P15-L15</f>
        <v>18623090.259999998</v>
      </c>
      <c r="P15" s="7">
        <v>27541668.02</v>
      </c>
      <c r="R15" s="7">
        <v>27817056.890000001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  <c r="N16" s="7">
        <f t="shared" si="0"/>
        <v>0</v>
      </c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J17" s="7">
        <v>2606458.29</v>
      </c>
      <c r="K17" s="13"/>
      <c r="L17" s="7">
        <v>1111052.6399999999</v>
      </c>
      <c r="N17" s="7">
        <f t="shared" si="0"/>
        <v>2104947.3600000003</v>
      </c>
      <c r="P17" s="7">
        <v>3216000</v>
      </c>
      <c r="R17" s="7">
        <v>3216000</v>
      </c>
    </row>
    <row r="18" spans="1:21" s="7" customFormat="1" ht="12.75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J18" s="7">
        <v>117000</v>
      </c>
      <c r="K18" s="13"/>
      <c r="L18" s="7">
        <v>45000</v>
      </c>
      <c r="N18" s="7">
        <f t="shared" si="0"/>
        <v>147000</v>
      </c>
      <c r="P18" s="7">
        <v>192000</v>
      </c>
      <c r="R18" s="7">
        <v>192000</v>
      </c>
    </row>
    <row r="19" spans="1:21" s="7" customFormat="1" ht="12.75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J19" s="7">
        <v>117000</v>
      </c>
      <c r="K19" s="13"/>
      <c r="L19" s="7">
        <v>45000</v>
      </c>
      <c r="N19" s="7">
        <f t="shared" si="0"/>
        <v>147000</v>
      </c>
      <c r="P19" s="7">
        <v>192000</v>
      </c>
      <c r="R19" s="7">
        <v>192000</v>
      </c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J20" s="7">
        <v>560000</v>
      </c>
      <c r="K20" s="13"/>
      <c r="L20" s="7">
        <v>605000</v>
      </c>
      <c r="N20" s="7">
        <f t="shared" si="0"/>
        <v>199000</v>
      </c>
      <c r="P20" s="7">
        <v>804000</v>
      </c>
      <c r="R20" s="7">
        <v>804000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  <c r="N23" s="7">
        <f t="shared" ref="N23:N39" si="1">P23-L23</f>
        <v>0</v>
      </c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  <c r="N24" s="7">
        <f t="shared" si="1"/>
        <v>0</v>
      </c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  <c r="N25" s="7">
        <f t="shared" si="1"/>
        <v>0</v>
      </c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  <c r="N26" s="7">
        <f t="shared" si="1"/>
        <v>0</v>
      </c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  <c r="N27" s="7">
        <f t="shared" si="1"/>
        <v>0</v>
      </c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  <c r="N28" s="7">
        <f t="shared" si="1"/>
        <v>0</v>
      </c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J29" s="7">
        <v>1697952.4</v>
      </c>
      <c r="N29" s="7">
        <f>P29-L29</f>
        <v>2324114</v>
      </c>
      <c r="P29" s="7">
        <v>2324114</v>
      </c>
      <c r="R29" s="7">
        <v>2321980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J30" s="7">
        <v>545000</v>
      </c>
      <c r="N30" s="7">
        <f t="shared" si="1"/>
        <v>670000</v>
      </c>
      <c r="P30" s="7">
        <v>670000</v>
      </c>
      <c r="R30" s="7">
        <v>670000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J31" s="7">
        <v>1663623</v>
      </c>
      <c r="K31" s="13"/>
      <c r="L31" s="7">
        <v>1697450</v>
      </c>
      <c r="N31" s="7">
        <f>P31-L31</f>
        <v>626664</v>
      </c>
      <c r="P31" s="7">
        <v>2324114</v>
      </c>
      <c r="R31" s="7">
        <v>2321980</v>
      </c>
    </row>
    <row r="32" spans="1:21" s="7" customFormat="1" ht="12.75" customHeight="1" x14ac:dyDescent="0.2">
      <c r="A32" s="66" t="s">
        <v>306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J32" s="7">
        <v>2441721.4300000002</v>
      </c>
      <c r="L32" s="7">
        <v>970617.67</v>
      </c>
      <c r="N32" s="7">
        <f t="shared" si="1"/>
        <v>2334382.5</v>
      </c>
      <c r="P32" s="7">
        <v>3305000.17</v>
      </c>
      <c r="R32" s="7">
        <v>3343651.2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J33" s="7">
        <v>130600</v>
      </c>
      <c r="L33" s="7">
        <v>50900</v>
      </c>
      <c r="N33" s="7">
        <f t="shared" si="1"/>
        <v>109900</v>
      </c>
      <c r="P33" s="7">
        <v>160800</v>
      </c>
      <c r="R33" s="7">
        <v>160800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J34" s="7">
        <v>234775</v>
      </c>
      <c r="L34" s="7">
        <v>105858.44</v>
      </c>
      <c r="N34" s="7">
        <f t="shared" si="1"/>
        <v>253659.24</v>
      </c>
      <c r="P34" s="7">
        <v>359517.68</v>
      </c>
      <c r="R34" s="7">
        <v>362485.05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J35" s="7">
        <v>130983.94</v>
      </c>
      <c r="L35" s="7">
        <v>50899.24</v>
      </c>
      <c r="N35" s="7">
        <f t="shared" si="1"/>
        <v>109694.30000000002</v>
      </c>
      <c r="P35" s="7">
        <v>160593.54</v>
      </c>
      <c r="R35" s="7">
        <v>160800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  <c r="N36" s="7">
        <f t="shared" si="1"/>
        <v>0</v>
      </c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  <c r="N37" s="7">
        <f t="shared" si="1"/>
        <v>0</v>
      </c>
    </row>
    <row r="38" spans="1:18" s="7" customFormat="1" ht="12.75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  <c r="J38" s="7">
        <v>1296683.52</v>
      </c>
      <c r="L38" s="7">
        <v>70493.73</v>
      </c>
      <c r="N38" s="7">
        <f t="shared" si="1"/>
        <v>316680.51</v>
      </c>
      <c r="P38" s="7">
        <v>387174.24</v>
      </c>
      <c r="R38" s="7">
        <v>658528.62</v>
      </c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J39" s="7">
        <v>1169104.71</v>
      </c>
      <c r="N39" s="7">
        <f t="shared" si="1"/>
        <v>670000</v>
      </c>
      <c r="P39" s="7">
        <v>670000</v>
      </c>
      <c r="R39" s="7">
        <v>670000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22">
        <f>SUM(J15:J40)</f>
        <v>33046806.050000001</v>
      </c>
      <c r="K41" s="18"/>
      <c r="L41" s="22">
        <f>SUM(L15:L40)</f>
        <v>13670849.48</v>
      </c>
      <c r="N41" s="22">
        <f>SUM(N15:N40)</f>
        <v>28636132.169999998</v>
      </c>
      <c r="P41" s="22">
        <f>SUM(P15:P40)</f>
        <v>42306981.649999999</v>
      </c>
      <c r="R41" s="22">
        <f>SUM(R15:R40)</f>
        <v>42891281.759999998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J44" s="7">
        <v>18981</v>
      </c>
      <c r="L44" s="7">
        <v>2100</v>
      </c>
      <c r="N44" s="7">
        <f t="shared" ref="N44:N73" si="2">P44-L44</f>
        <v>169900</v>
      </c>
      <c r="P44" s="7">
        <v>172000</v>
      </c>
      <c r="R44" s="7">
        <v>217200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  <c r="N45" s="7">
        <f t="shared" si="2"/>
        <v>0</v>
      </c>
    </row>
    <row r="46" spans="1:18" s="7" customFormat="1" ht="12.75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  <c r="J46" s="7">
        <v>1500</v>
      </c>
      <c r="N46" s="7">
        <f t="shared" si="2"/>
        <v>110000</v>
      </c>
      <c r="P46" s="7">
        <v>110000</v>
      </c>
      <c r="R46" s="7">
        <v>90000</v>
      </c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  <c r="N47" s="7">
        <f t="shared" si="2"/>
        <v>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2"/>
        <v>0</v>
      </c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2"/>
        <v>0</v>
      </c>
    </row>
    <row r="51" spans="1:21" s="7" customFormat="1" ht="12.75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J51" s="7">
        <v>2026728</v>
      </c>
      <c r="L51" s="7">
        <v>702603</v>
      </c>
      <c r="N51" s="7">
        <f t="shared" si="2"/>
        <v>2947397</v>
      </c>
      <c r="P51" s="7">
        <v>3650000</v>
      </c>
      <c r="R51" s="7">
        <v>3285000</v>
      </c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2"/>
        <v>0</v>
      </c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2"/>
        <v>0</v>
      </c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2"/>
        <v>0</v>
      </c>
    </row>
    <row r="55" spans="1:21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623548.09</v>
      </c>
      <c r="K55" s="19"/>
      <c r="L55" s="7">
        <v>261705.73</v>
      </c>
      <c r="N55" s="7">
        <f t="shared" si="2"/>
        <v>530294.27</v>
      </c>
      <c r="P55" s="7">
        <v>792000</v>
      </c>
      <c r="R55" s="7">
        <v>768000</v>
      </c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2"/>
        <v>0</v>
      </c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2"/>
        <v>0</v>
      </c>
    </row>
    <row r="58" spans="1:21" s="7" customFormat="1" ht="12.75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2"/>
        <v>500000</v>
      </c>
      <c r="P58" s="7">
        <v>500000</v>
      </c>
      <c r="R58" s="7">
        <v>300000</v>
      </c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2"/>
        <v>0</v>
      </c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2"/>
        <v>0</v>
      </c>
    </row>
    <row r="61" spans="1:21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P61" s="7">
        <v>80000</v>
      </c>
      <c r="R61" s="7">
        <v>25000</v>
      </c>
      <c r="U61" s="7">
        <v>25392200</v>
      </c>
    </row>
    <row r="62" spans="1:21" s="7" customFormat="1" ht="12.75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J62" s="7">
        <v>1595816.52</v>
      </c>
      <c r="L62" s="7">
        <v>585034.35</v>
      </c>
      <c r="N62" s="7">
        <f t="shared" si="2"/>
        <v>2414965.65</v>
      </c>
      <c r="P62" s="7">
        <v>3000000</v>
      </c>
      <c r="R62" s="7">
        <v>3300000</v>
      </c>
      <c r="U62" s="7">
        <v>1530000</v>
      </c>
    </row>
    <row r="63" spans="1:21" s="7" customFormat="1" ht="12.75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J63" s="7">
        <v>9359171.4600000009</v>
      </c>
      <c r="L63" s="7">
        <v>2902931.32</v>
      </c>
      <c r="N63" s="7">
        <f t="shared" si="2"/>
        <v>14097068.68</v>
      </c>
      <c r="P63" s="7">
        <v>17000000</v>
      </c>
      <c r="R63" s="7">
        <v>18000000</v>
      </c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2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2"/>
        <v>5000</v>
      </c>
      <c r="P65" s="7">
        <v>5000</v>
      </c>
      <c r="R65" s="7">
        <v>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29431.07</v>
      </c>
      <c r="L66" s="7">
        <v>14084.98</v>
      </c>
      <c r="N66" s="7">
        <f t="shared" si="2"/>
        <v>65915.02</v>
      </c>
      <c r="P66" s="7">
        <v>80000</v>
      </c>
      <c r="R66" s="7">
        <v>180000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2"/>
        <v>40000</v>
      </c>
      <c r="P67" s="7">
        <v>40000</v>
      </c>
      <c r="R67" s="7">
        <v>120000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2"/>
        <v>0</v>
      </c>
    </row>
    <row r="69" spans="1:18" s="7" customFormat="1" ht="12.75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  <c r="R69" s="7">
        <v>100000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2"/>
        <v>0</v>
      </c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2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2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ref="N74:N112" si="3">P74-L74</f>
        <v>0</v>
      </c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N75" s="7">
        <f t="shared" si="3"/>
        <v>0</v>
      </c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N76" s="7">
        <f t="shared" si="3"/>
        <v>0</v>
      </c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N77" s="7">
        <f t="shared" si="3"/>
        <v>0</v>
      </c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N78" s="7">
        <f t="shared" si="3"/>
        <v>0</v>
      </c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N79" s="7">
        <f t="shared" si="3"/>
        <v>0</v>
      </c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N80" s="7">
        <f t="shared" si="3"/>
        <v>0</v>
      </c>
    </row>
    <row r="81" spans="1:1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N81" s="7">
        <f t="shared" si="3"/>
        <v>0</v>
      </c>
    </row>
    <row r="82" spans="1:1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N82" s="7">
        <f t="shared" si="3"/>
        <v>0</v>
      </c>
    </row>
    <row r="83" spans="1:1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N83" s="7">
        <f t="shared" si="3"/>
        <v>0</v>
      </c>
    </row>
    <row r="84" spans="1:1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N84" s="7">
        <f t="shared" si="3"/>
        <v>0</v>
      </c>
    </row>
    <row r="85" spans="1:1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N85" s="7">
        <f t="shared" si="3"/>
        <v>0</v>
      </c>
    </row>
    <row r="86" spans="1:1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N86" s="7">
        <f t="shared" si="3"/>
        <v>0</v>
      </c>
    </row>
    <row r="87" spans="1:1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N87" s="7">
        <f t="shared" si="3"/>
        <v>0</v>
      </c>
    </row>
    <row r="88" spans="1:1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  <c r="N88" s="7">
        <f t="shared" si="3"/>
        <v>0</v>
      </c>
    </row>
    <row r="89" spans="1:1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N89" s="7">
        <f t="shared" si="3"/>
        <v>0</v>
      </c>
    </row>
    <row r="90" spans="1:1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N90" s="7">
        <f t="shared" si="3"/>
        <v>0</v>
      </c>
    </row>
    <row r="91" spans="1:18" s="7" customFormat="1" ht="12.75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N91" s="7">
        <f t="shared" si="3"/>
        <v>175000</v>
      </c>
      <c r="P91" s="7">
        <v>175000</v>
      </c>
      <c r="R91" s="7">
        <v>135000</v>
      </c>
    </row>
    <row r="92" spans="1:18" s="7" customFormat="1" ht="12.75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  <c r="N92" s="7">
        <f t="shared" si="3"/>
        <v>50000</v>
      </c>
      <c r="P92" s="7">
        <v>50000</v>
      </c>
      <c r="R92" s="7">
        <v>50000</v>
      </c>
    </row>
    <row r="93" spans="1:18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  <c r="N93" s="7">
        <f t="shared" si="3"/>
        <v>0</v>
      </c>
    </row>
    <row r="94" spans="1:18" s="7" customFormat="1" ht="12.75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J94" s="7">
        <v>820</v>
      </c>
      <c r="N94" s="7">
        <f t="shared" si="3"/>
        <v>50000</v>
      </c>
      <c r="P94" s="7">
        <v>50000</v>
      </c>
      <c r="R94" s="7">
        <v>200000</v>
      </c>
    </row>
    <row r="95" spans="1:1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N95" s="7">
        <f t="shared" si="3"/>
        <v>0</v>
      </c>
    </row>
    <row r="96" spans="1:1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N96" s="7">
        <f t="shared" si="3"/>
        <v>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N97" s="7">
        <f t="shared" si="3"/>
        <v>0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N98" s="7">
        <f t="shared" si="3"/>
        <v>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N99" s="7">
        <f t="shared" si="3"/>
        <v>0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N100" s="7">
        <f t="shared" si="3"/>
        <v>0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N101" s="7">
        <f t="shared" si="3"/>
        <v>0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N102" s="7">
        <f t="shared" si="3"/>
        <v>0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N103" s="7">
        <f t="shared" si="3"/>
        <v>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N104" s="7">
        <f t="shared" si="3"/>
        <v>0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N105" s="7">
        <f t="shared" si="3"/>
        <v>0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N106" s="7">
        <f t="shared" si="3"/>
        <v>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N107" s="7">
        <f t="shared" si="3"/>
        <v>0</v>
      </c>
    </row>
    <row r="108" spans="1:18" s="7" customFormat="1" ht="12.75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  <c r="J108" s="7">
        <v>2711113.88</v>
      </c>
      <c r="L108" s="7">
        <v>39043.199999999997</v>
      </c>
      <c r="N108" s="7">
        <f t="shared" ref="N108:N109" si="4">P108-L108</f>
        <v>1160956.8</v>
      </c>
      <c r="P108" s="7">
        <v>1200000</v>
      </c>
      <c r="R108" s="7">
        <v>1500000</v>
      </c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N109" s="7">
        <f t="shared" si="4"/>
        <v>250000</v>
      </c>
      <c r="P109" s="7">
        <v>250000</v>
      </c>
      <c r="R109" s="7">
        <v>250000</v>
      </c>
    </row>
    <row r="110" spans="1:18" s="7" customFormat="1" ht="12.75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  <c r="N110" s="7">
        <f>P110-L110</f>
        <v>5000</v>
      </c>
      <c r="P110" s="7">
        <v>5000</v>
      </c>
      <c r="R110" s="7">
        <v>5000</v>
      </c>
    </row>
    <row r="111" spans="1:18" s="7" customFormat="1" ht="12.75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  <c r="N111" s="7">
        <f>P111-L111</f>
        <v>5000</v>
      </c>
      <c r="P111" s="7">
        <v>5000</v>
      </c>
      <c r="R111" s="7">
        <v>5000</v>
      </c>
    </row>
    <row r="112" spans="1:18" s="7" customFormat="1" ht="12.75" customHeight="1" x14ac:dyDescent="0.2">
      <c r="A112" s="66" t="s">
        <v>303</v>
      </c>
      <c r="B112" s="40"/>
      <c r="C112" s="40"/>
      <c r="E112" s="14">
        <v>5</v>
      </c>
      <c r="F112" s="15" t="s">
        <v>12</v>
      </c>
      <c r="G112" s="82">
        <v>99</v>
      </c>
      <c r="H112" s="89">
        <v>990</v>
      </c>
      <c r="N112" s="7">
        <f t="shared" si="3"/>
        <v>300000</v>
      </c>
      <c r="P112" s="7">
        <v>300000</v>
      </c>
      <c r="R112" s="7">
        <v>398000</v>
      </c>
    </row>
    <row r="113" spans="1:18" s="7" customFormat="1" ht="18.95" customHeight="1" x14ac:dyDescent="0.2">
      <c r="A113" s="161" t="s">
        <v>191</v>
      </c>
      <c r="B113" s="161"/>
      <c r="C113" s="161"/>
      <c r="J113" s="22">
        <f>SUM(J44:J112)</f>
        <v>16367110.02</v>
      </c>
      <c r="K113" s="18"/>
      <c r="L113" s="22">
        <f>SUM(L44:L112)</f>
        <v>4507502.580000001</v>
      </c>
      <c r="N113" s="22">
        <f>SUM(N44:N112)</f>
        <v>22876497.420000002</v>
      </c>
      <c r="P113" s="22">
        <f>SUM(P44:P112)</f>
        <v>27464000</v>
      </c>
      <c r="R113" s="22">
        <f>SUM(R44:R112)</f>
        <v>28933200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12.75" customHeight="1" x14ac:dyDescent="0.2">
      <c r="A129" s="71" t="s">
        <v>91</v>
      </c>
      <c r="B129" s="25"/>
      <c r="C129" s="25"/>
    </row>
    <row r="130" spans="1:18" s="7" customFormat="1" ht="12.75" hidden="1" customHeight="1" x14ac:dyDescent="0.2">
      <c r="A130" s="66" t="s">
        <v>92</v>
      </c>
      <c r="B130" s="40"/>
      <c r="C130" s="40"/>
      <c r="E130" s="14">
        <v>1</v>
      </c>
      <c r="F130" s="15" t="s">
        <v>93</v>
      </c>
      <c r="G130" s="14" t="s">
        <v>7</v>
      </c>
      <c r="H130" s="14" t="s">
        <v>8</v>
      </c>
    </row>
    <row r="131" spans="1:18" s="7" customFormat="1" ht="12.75" customHeight="1" x14ac:dyDescent="0.2">
      <c r="A131" s="70" t="s">
        <v>90</v>
      </c>
      <c r="B131" s="40"/>
      <c r="C131" s="40"/>
      <c r="D131" s="15"/>
      <c r="E131" s="14">
        <v>1</v>
      </c>
      <c r="F131" s="15" t="s">
        <v>12</v>
      </c>
      <c r="G131" s="14" t="s">
        <v>54</v>
      </c>
      <c r="H131" s="14" t="s">
        <v>10</v>
      </c>
      <c r="R131" s="7">
        <v>200000</v>
      </c>
    </row>
    <row r="132" spans="1:18" s="7" customFormat="1" ht="12.75" hidden="1" customHeight="1" x14ac:dyDescent="0.2">
      <c r="A132" s="66" t="s">
        <v>94</v>
      </c>
      <c r="B132" s="40"/>
      <c r="C132" s="40"/>
      <c r="E132" s="14">
        <v>1</v>
      </c>
      <c r="F132" s="15" t="s">
        <v>93</v>
      </c>
      <c r="G132" s="14" t="s">
        <v>34</v>
      </c>
      <c r="H132" s="14" t="s">
        <v>8</v>
      </c>
    </row>
    <row r="133" spans="1:18" s="7" customFormat="1" ht="12.75" hidden="1" customHeight="1" x14ac:dyDescent="0.2">
      <c r="A133" s="66" t="s">
        <v>95</v>
      </c>
      <c r="B133" s="42"/>
      <c r="C133" s="42"/>
      <c r="E133" s="14">
        <v>1</v>
      </c>
      <c r="F133" s="15" t="s">
        <v>93</v>
      </c>
      <c r="G133" s="14" t="s">
        <v>34</v>
      </c>
      <c r="H133" s="14" t="s">
        <v>49</v>
      </c>
    </row>
    <row r="134" spans="1:18" s="7" customFormat="1" ht="12.75" hidden="1" customHeight="1" x14ac:dyDescent="0.2">
      <c r="A134" s="66" t="s">
        <v>96</v>
      </c>
      <c r="B134" s="42"/>
      <c r="C134" s="42"/>
      <c r="D134" s="15"/>
      <c r="E134" s="14">
        <v>1</v>
      </c>
      <c r="F134" s="15" t="s">
        <v>93</v>
      </c>
      <c r="G134" s="14" t="s">
        <v>54</v>
      </c>
      <c r="H134" s="14" t="s">
        <v>10</v>
      </c>
    </row>
    <row r="135" spans="1:18" s="7" customFormat="1" ht="12.75" hidden="1" customHeight="1" x14ac:dyDescent="0.2">
      <c r="A135" s="66" t="s">
        <v>98</v>
      </c>
      <c r="B135" s="42"/>
      <c r="C135" s="42"/>
      <c r="E135" s="14">
        <v>1</v>
      </c>
      <c r="F135" s="15" t="s">
        <v>93</v>
      </c>
      <c r="G135" s="14" t="s">
        <v>54</v>
      </c>
      <c r="H135" s="14" t="s">
        <v>15</v>
      </c>
    </row>
    <row r="136" spans="1:18" s="7" customFormat="1" ht="12.75" customHeight="1" x14ac:dyDescent="0.2">
      <c r="A136" s="66" t="s">
        <v>101</v>
      </c>
      <c r="B136" s="42"/>
      <c r="C136" s="42"/>
      <c r="E136" s="14">
        <v>1</v>
      </c>
      <c r="F136" s="94" t="s">
        <v>93</v>
      </c>
      <c r="G136" s="16" t="s">
        <v>54</v>
      </c>
      <c r="H136" s="95" t="s">
        <v>102</v>
      </c>
      <c r="N136" s="7">
        <f>P136-L135</f>
        <v>500000</v>
      </c>
      <c r="P136" s="7">
        <v>500000</v>
      </c>
    </row>
    <row r="137" spans="1:18" s="7" customFormat="1" ht="12.75" hidden="1" customHeight="1" x14ac:dyDescent="0.2">
      <c r="A137" s="66" t="s">
        <v>99</v>
      </c>
      <c r="B137" s="42"/>
      <c r="C137" s="42"/>
      <c r="D137" s="15"/>
      <c r="E137" s="14">
        <v>1</v>
      </c>
      <c r="F137" s="15" t="s">
        <v>93</v>
      </c>
      <c r="G137" s="14" t="s">
        <v>93</v>
      </c>
      <c r="H137" s="14" t="s">
        <v>10</v>
      </c>
      <c r="N137" s="7">
        <f t="shared" ref="N137:N148" si="5">P137-L137</f>
        <v>0</v>
      </c>
    </row>
    <row r="138" spans="1:18" s="7" customFormat="1" ht="12.75" hidden="1" customHeight="1" x14ac:dyDescent="0.2">
      <c r="A138" s="66" t="s">
        <v>100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19</v>
      </c>
      <c r="N138" s="7">
        <f t="shared" si="5"/>
        <v>0</v>
      </c>
    </row>
    <row r="139" spans="1:18" s="7" customFormat="1" ht="12.75" hidden="1" customHeight="1" x14ac:dyDescent="0.2">
      <c r="A139" s="66" t="s">
        <v>175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82</v>
      </c>
      <c r="N139" s="7">
        <f t="shared" si="5"/>
        <v>0</v>
      </c>
    </row>
    <row r="140" spans="1:18" s="7" customFormat="1" ht="12.75" hidden="1" customHeight="1" x14ac:dyDescent="0.2">
      <c r="A140" s="66" t="s">
        <v>176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45</v>
      </c>
      <c r="N140" s="7">
        <f t="shared" si="5"/>
        <v>0</v>
      </c>
    </row>
    <row r="141" spans="1:18" s="7" customFormat="1" ht="12.75" hidden="1" customHeight="1" x14ac:dyDescent="0.2">
      <c r="A141" s="66" t="s">
        <v>177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146</v>
      </c>
      <c r="N141" s="7">
        <f t="shared" si="5"/>
        <v>0</v>
      </c>
    </row>
    <row r="142" spans="1:18" s="7" customFormat="1" ht="12.75" hidden="1" customHeight="1" x14ac:dyDescent="0.2">
      <c r="A142" s="66" t="s">
        <v>101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102</v>
      </c>
      <c r="N142" s="7">
        <f t="shared" si="5"/>
        <v>0</v>
      </c>
    </row>
    <row r="143" spans="1:18" s="7" customFormat="1" ht="12.75" hidden="1" customHeight="1" x14ac:dyDescent="0.2">
      <c r="A143" s="66" t="s">
        <v>103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24</v>
      </c>
      <c r="N143" s="7">
        <f t="shared" si="5"/>
        <v>0</v>
      </c>
    </row>
    <row r="144" spans="1:18" s="7" customFormat="1" ht="12.75" hidden="1" customHeight="1" x14ac:dyDescent="0.2">
      <c r="A144" s="66" t="s">
        <v>104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28</v>
      </c>
      <c r="N144" s="7">
        <f t="shared" si="5"/>
        <v>0</v>
      </c>
    </row>
    <row r="145" spans="1:18" s="7" customFormat="1" ht="12.75" hidden="1" customHeight="1" x14ac:dyDescent="0.2">
      <c r="A145" s="66" t="s">
        <v>105</v>
      </c>
      <c r="B145" s="40"/>
      <c r="C145" s="40"/>
      <c r="D145" s="15"/>
      <c r="E145" s="14">
        <v>1</v>
      </c>
      <c r="F145" s="15" t="s">
        <v>93</v>
      </c>
      <c r="G145" s="14" t="s">
        <v>54</v>
      </c>
      <c r="H145" s="16" t="s">
        <v>49</v>
      </c>
      <c r="N145" s="7">
        <f t="shared" si="5"/>
        <v>0</v>
      </c>
    </row>
    <row r="146" spans="1:18" s="7" customFormat="1" ht="12.75" hidden="1" customHeight="1" x14ac:dyDescent="0.2">
      <c r="A146" s="66" t="s">
        <v>106</v>
      </c>
      <c r="B146" s="40"/>
      <c r="C146" s="40"/>
      <c r="D146" s="15"/>
      <c r="E146" s="14">
        <v>1</v>
      </c>
      <c r="F146" s="15" t="s">
        <v>93</v>
      </c>
      <c r="G146" s="14" t="s">
        <v>67</v>
      </c>
      <c r="H146" s="14" t="s">
        <v>8</v>
      </c>
      <c r="N146" s="7">
        <f t="shared" si="5"/>
        <v>0</v>
      </c>
    </row>
    <row r="147" spans="1:18" s="7" customFormat="1" ht="12.75" hidden="1" customHeight="1" x14ac:dyDescent="0.2">
      <c r="A147" s="66" t="s">
        <v>97</v>
      </c>
      <c r="B147" s="40"/>
      <c r="C147" s="40"/>
      <c r="E147" s="14">
        <v>1</v>
      </c>
      <c r="F147" s="15" t="s">
        <v>93</v>
      </c>
      <c r="G147" s="14" t="s">
        <v>93</v>
      </c>
      <c r="H147" s="14" t="s">
        <v>8</v>
      </c>
    </row>
    <row r="148" spans="1:18" s="7" customFormat="1" ht="12.75" hidden="1" customHeight="1" x14ac:dyDescent="0.2">
      <c r="A148" s="66" t="s">
        <v>107</v>
      </c>
      <c r="B148" s="40"/>
      <c r="C148" s="40"/>
      <c r="D148" s="15"/>
      <c r="E148" s="14">
        <v>1</v>
      </c>
      <c r="F148" s="15" t="s">
        <v>93</v>
      </c>
      <c r="G148" s="14" t="s">
        <v>59</v>
      </c>
      <c r="H148" s="16" t="s">
        <v>49</v>
      </c>
      <c r="N148" s="7">
        <f t="shared" si="5"/>
        <v>0</v>
      </c>
    </row>
    <row r="149" spans="1:18" s="7" customFormat="1" ht="12.75" hidden="1" customHeight="1" x14ac:dyDescent="0.2">
      <c r="A149" s="66" t="s">
        <v>178</v>
      </c>
      <c r="B149" s="40"/>
      <c r="C149" s="40"/>
      <c r="D149" s="15"/>
      <c r="E149" s="14">
        <v>1</v>
      </c>
      <c r="F149" s="15" t="s">
        <v>93</v>
      </c>
      <c r="G149" s="14" t="s">
        <v>29</v>
      </c>
      <c r="H149" s="14" t="s">
        <v>8</v>
      </c>
    </row>
    <row r="150" spans="1:18" s="7" customFormat="1" ht="12.75" hidden="1" customHeight="1" x14ac:dyDescent="0.2">
      <c r="A150" s="66" t="s">
        <v>179</v>
      </c>
      <c r="B150" s="40"/>
      <c r="C150" s="40"/>
      <c r="D150" s="15"/>
      <c r="E150" s="14">
        <v>1</v>
      </c>
      <c r="F150" s="15" t="s">
        <v>93</v>
      </c>
      <c r="G150" s="14" t="s">
        <v>29</v>
      </c>
      <c r="H150" s="14" t="s">
        <v>45</v>
      </c>
    </row>
    <row r="151" spans="1:18" s="27" customFormat="1" ht="17.25" customHeight="1" x14ac:dyDescent="0.2">
      <c r="A151" s="63" t="s">
        <v>108</v>
      </c>
      <c r="B151" s="26"/>
      <c r="C151" s="26"/>
      <c r="J151" s="21">
        <f>SUM(J130:J150)</f>
        <v>0</v>
      </c>
      <c r="K151" s="23"/>
      <c r="L151" s="21">
        <f>SUM(L130:L145)</f>
        <v>0</v>
      </c>
      <c r="N151" s="21">
        <f>SUM(N130:N150)</f>
        <v>500000</v>
      </c>
      <c r="P151" s="21">
        <f>SUM(P130:P148)</f>
        <v>500000</v>
      </c>
      <c r="R151" s="21">
        <f>SUM(R130:R150)</f>
        <v>200000</v>
      </c>
    </row>
    <row r="152" spans="1:18" s="7" customFormat="1" ht="6" customHeight="1" x14ac:dyDescent="0.2"/>
    <row r="153" spans="1:18" s="7" customFormat="1" ht="15.75" customHeight="1" thickBot="1" x14ac:dyDescent="0.25">
      <c r="A153" s="11" t="s">
        <v>110</v>
      </c>
      <c r="B153" s="28"/>
      <c r="C153" s="28"/>
      <c r="J153" s="29">
        <f>J41+J113+J124+J151</f>
        <v>49413916.07</v>
      </c>
      <c r="K153" s="23"/>
      <c r="L153" s="29">
        <f>L41+L113+L124+L151</f>
        <v>18178352.060000002</v>
      </c>
      <c r="N153" s="29">
        <f>N41+N113+N124+N151</f>
        <v>52012629.590000004</v>
      </c>
      <c r="P153" s="29">
        <f>P41+P113+P124+P151</f>
        <v>70270981.650000006</v>
      </c>
      <c r="R153" s="29">
        <f>SUM(R41+R113+R151)</f>
        <v>72024481.75999999</v>
      </c>
    </row>
    <row r="154" spans="1:18" s="7" customFormat="1" ht="13.5" thickTop="1" x14ac:dyDescent="0.2">
      <c r="A154" s="31"/>
      <c r="B154" s="31"/>
      <c r="C154" s="31"/>
      <c r="D154" s="34"/>
      <c r="E154" s="31"/>
      <c r="F154" s="31"/>
      <c r="H154" s="35"/>
      <c r="I154" s="35"/>
      <c r="J154" s="35"/>
      <c r="K154" s="35"/>
      <c r="L154" s="35"/>
      <c r="M154" s="35"/>
    </row>
    <row r="155" spans="1:18" s="7" customFormat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x14ac:dyDescent="0.2">
      <c r="A156" s="159" t="s">
        <v>133</v>
      </c>
      <c r="B156" s="159"/>
      <c r="C156" s="159"/>
      <c r="D156" s="33"/>
      <c r="E156" s="32"/>
      <c r="G156" s="31"/>
      <c r="I156" s="31"/>
      <c r="J156" s="159" t="s">
        <v>326</v>
      </c>
      <c r="K156" s="159"/>
      <c r="L156" s="159"/>
      <c r="M156" s="47"/>
      <c r="N156" s="49"/>
      <c r="O156" s="49"/>
      <c r="P156" s="147" t="s">
        <v>135</v>
      </c>
      <c r="Q156" s="147"/>
      <c r="R156" s="147"/>
    </row>
    <row r="157" spans="1:18" x14ac:dyDescent="0.2">
      <c r="A157" s="50"/>
      <c r="D157" s="33"/>
      <c r="E157" s="51"/>
      <c r="G157" s="31"/>
      <c r="I157" s="31"/>
      <c r="J157" s="30"/>
      <c r="M157" s="30"/>
      <c r="N157" s="36"/>
      <c r="O157" s="36"/>
      <c r="P157" s="51"/>
    </row>
    <row r="158" spans="1:18" x14ac:dyDescent="0.2">
      <c r="A158" s="50"/>
      <c r="D158" s="33"/>
      <c r="E158" s="51"/>
      <c r="G158" s="31"/>
      <c r="I158" s="31"/>
      <c r="J158" s="113"/>
      <c r="M158" s="113"/>
      <c r="N158" s="36"/>
      <c r="O158" s="36"/>
      <c r="P158" s="51"/>
    </row>
    <row r="159" spans="1:18" x14ac:dyDescent="0.2">
      <c r="A159" s="52"/>
      <c r="D159" s="31"/>
      <c r="E159" s="53"/>
      <c r="G159" s="31"/>
      <c r="I159" s="31"/>
      <c r="J159" s="31"/>
      <c r="M159" s="31"/>
      <c r="P159" s="53"/>
    </row>
    <row r="160" spans="1:18" x14ac:dyDescent="0.2">
      <c r="A160" s="160" t="s">
        <v>327</v>
      </c>
      <c r="B160" s="160"/>
      <c r="C160" s="160"/>
      <c r="D160" s="55"/>
      <c r="E160" s="56"/>
      <c r="G160" s="31"/>
      <c r="I160" s="31"/>
      <c r="J160" s="160" t="s">
        <v>325</v>
      </c>
      <c r="K160" s="160"/>
      <c r="L160" s="160"/>
      <c r="M160" s="57"/>
      <c r="N160" s="59"/>
      <c r="O160" s="59"/>
      <c r="P160" s="148" t="s">
        <v>137</v>
      </c>
      <c r="Q160" s="148"/>
      <c r="R160" s="148"/>
    </row>
    <row r="161" spans="1:18" x14ac:dyDescent="0.2">
      <c r="A161" s="159" t="s">
        <v>354</v>
      </c>
      <c r="B161" s="159"/>
      <c r="C161" s="159"/>
      <c r="D161" s="31"/>
      <c r="E161" s="32"/>
      <c r="G161" s="31"/>
      <c r="I161" s="31"/>
      <c r="J161" s="159" t="s">
        <v>313</v>
      </c>
      <c r="K161" s="159"/>
      <c r="L161" s="159"/>
      <c r="M161" s="33"/>
      <c r="N161" s="35"/>
      <c r="O161" s="35"/>
      <c r="P161" s="149" t="s">
        <v>139</v>
      </c>
      <c r="Q161" s="149"/>
      <c r="R161" s="149"/>
    </row>
  </sheetData>
  <customSheetViews>
    <customSheetView guid="{870B4CCF-089A-4C19-A059-259DAAB1F3BC}" showPageBreaks="1" printArea="1" hiddenRows="1" view="pageBreakPreview">
      <pane xSplit="1" ySplit="13" topLeftCell="B61" activePane="bottomRight" state="frozen"/>
      <selection pane="bottomRight" activeCell="C91" sqref="C91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66" activePane="bottomRight" state="frozen"/>
      <selection pane="bottomRight" activeCell="R69" sqref="R69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6:R156"/>
    <mergeCell ref="P160:R160"/>
    <mergeCell ref="P161:R161"/>
    <mergeCell ref="A156:C156"/>
    <mergeCell ref="A160:C160"/>
    <mergeCell ref="A161:C161"/>
    <mergeCell ref="J156:L156"/>
    <mergeCell ref="J160:L160"/>
    <mergeCell ref="J161:L161"/>
    <mergeCell ref="A12:C12"/>
    <mergeCell ref="E12:H12"/>
    <mergeCell ref="A113:C113"/>
    <mergeCell ref="A1:S1"/>
    <mergeCell ref="A2:S2"/>
    <mergeCell ref="L8:P8"/>
    <mergeCell ref="A10:C10"/>
    <mergeCell ref="E10:H10"/>
    <mergeCell ref="P9:P11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64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160"/>
  <sheetViews>
    <sheetView view="pageBreakPreview" zoomScaleNormal="85" zoomScaleSheetLayoutView="100" workbookViewId="0">
      <pane xSplit="1" ySplit="14" topLeftCell="B114" activePane="bottomRight" state="frozen"/>
      <selection pane="topRight" activeCell="B1" sqref="B1"/>
      <selection pane="bottomLeft" activeCell="A15" sqref="A15"/>
      <selection pane="bottomRight" activeCell="A39" sqref="A39:XFD3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203</v>
      </c>
      <c r="H4" s="3"/>
      <c r="I4" s="3"/>
      <c r="R4" s="78">
        <v>1032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8334492.54</v>
      </c>
      <c r="K16" s="13"/>
      <c r="L16" s="7">
        <v>3663622.71</v>
      </c>
      <c r="N16" s="7">
        <f t="shared" ref="N16:N21" si="0">P16-L16</f>
        <v>6897229.29</v>
      </c>
      <c r="P16" s="7">
        <v>10560852</v>
      </c>
      <c r="R16" s="7">
        <v>10748747.890000001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733404.76</v>
      </c>
      <c r="K18" s="13"/>
      <c r="L18" s="7">
        <v>320421.05</v>
      </c>
      <c r="N18" s="7">
        <f t="shared" si="0"/>
        <v>495578.95</v>
      </c>
      <c r="P18" s="7">
        <v>816000</v>
      </c>
      <c r="R18" s="7">
        <v>816000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102000</v>
      </c>
      <c r="K19" s="13"/>
      <c r="L19" s="7">
        <v>42500</v>
      </c>
      <c r="N19" s="7">
        <f t="shared" si="0"/>
        <v>59500</v>
      </c>
      <c r="P19" s="7">
        <v>102000</v>
      </c>
      <c r="R19" s="7">
        <v>102000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102000</v>
      </c>
      <c r="K20" s="13"/>
      <c r="L20" s="7">
        <v>42500</v>
      </c>
      <c r="N20" s="7">
        <f t="shared" si="0"/>
        <v>59500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155000</v>
      </c>
      <c r="K21" s="13"/>
      <c r="L21" s="7">
        <v>174000</v>
      </c>
      <c r="N21" s="7">
        <f t="shared" si="0"/>
        <v>30000</v>
      </c>
      <c r="P21" s="7">
        <v>204000</v>
      </c>
      <c r="R21" s="7">
        <v>204000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40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710230</v>
      </c>
      <c r="N30" s="7">
        <f>P30-L30</f>
        <v>896242</v>
      </c>
      <c r="P30" s="7">
        <v>896242</v>
      </c>
      <c r="R30" s="7">
        <v>896596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154000</v>
      </c>
      <c r="N31" s="7">
        <f t="shared" si="1"/>
        <v>170000</v>
      </c>
      <c r="P31" s="7">
        <v>170000</v>
      </c>
      <c r="R31" s="7">
        <v>170000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711072</v>
      </c>
      <c r="K32" s="13"/>
      <c r="L32" s="7">
        <v>687629</v>
      </c>
      <c r="N32" s="7">
        <f>P32-L32</f>
        <v>208613</v>
      </c>
      <c r="P32" s="7">
        <v>896242</v>
      </c>
      <c r="R32" s="7">
        <v>896596</v>
      </c>
    </row>
    <row r="33" spans="1:18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1000491.98</v>
      </c>
      <c r="L33" s="7">
        <v>398988.34</v>
      </c>
      <c r="N33" s="7">
        <f t="shared" si="1"/>
        <v>868313.89999999991</v>
      </c>
      <c r="P33" s="7">
        <v>1267302.24</v>
      </c>
      <c r="R33" s="7">
        <v>1291098.24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36700</v>
      </c>
      <c r="L34" s="7">
        <v>14600</v>
      </c>
      <c r="N34" s="7">
        <f t="shared" si="1"/>
        <v>26200</v>
      </c>
      <c r="P34" s="7">
        <v>40800</v>
      </c>
      <c r="R34" s="7">
        <v>40800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92462.5</v>
      </c>
      <c r="L35" s="7">
        <v>42696.62</v>
      </c>
      <c r="N35" s="7">
        <f t="shared" si="1"/>
        <v>85761.540000000008</v>
      </c>
      <c r="P35" s="7">
        <v>128458.16</v>
      </c>
      <c r="R35" s="7">
        <v>128580.54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36671.760000000002</v>
      </c>
      <c r="L36" s="7">
        <v>14599.43</v>
      </c>
      <c r="N36" s="7">
        <f t="shared" si="1"/>
        <v>26200.57</v>
      </c>
      <c r="P36" s="7">
        <v>40800</v>
      </c>
      <c r="R36" s="7">
        <v>40800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N37" s="7">
        <f t="shared" si="1"/>
        <v>0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N38" s="7">
        <f t="shared" si="1"/>
        <v>0</v>
      </c>
    </row>
    <row r="39" spans="1:18" s="7" customFormat="1" ht="12.75" hidden="1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N39" s="7">
        <f t="shared" si="1"/>
        <v>0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413574.39</v>
      </c>
      <c r="N40" s="7">
        <f t="shared" si="1"/>
        <v>170000</v>
      </c>
      <c r="P40" s="7">
        <v>170000</v>
      </c>
      <c r="R40" s="7">
        <v>170000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12582099.930000002</v>
      </c>
      <c r="K42" s="18"/>
      <c r="L42" s="22">
        <f>SUM(L16:L41)</f>
        <v>5401557.1499999994</v>
      </c>
      <c r="N42" s="22">
        <f>SUM(N16:N41)</f>
        <v>9993139.25</v>
      </c>
      <c r="P42" s="22">
        <f>SUM(P16:P41)</f>
        <v>15394696.4</v>
      </c>
      <c r="R42" s="22">
        <f>SUM(R16:R41)</f>
        <v>15607218.67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29440</v>
      </c>
      <c r="L45" s="7">
        <v>5920</v>
      </c>
      <c r="N45" s="7">
        <f t="shared" ref="N45:N71" si="2">P45-L45</f>
        <v>66080</v>
      </c>
      <c r="P45" s="7">
        <v>72000</v>
      </c>
      <c r="R45" s="7">
        <v>72000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216389</v>
      </c>
      <c r="L47" s="7">
        <v>7080</v>
      </c>
      <c r="N47" s="7">
        <f t="shared" si="2"/>
        <v>792920</v>
      </c>
      <c r="P47" s="7">
        <v>800000</v>
      </c>
      <c r="R47" s="7">
        <v>2278750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2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2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2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2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/>
      <c r="K56" s="19"/>
      <c r="N56" s="7">
        <f t="shared" si="2"/>
        <v>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2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2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2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2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2"/>
        <v>0</v>
      </c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J62" s="7">
        <v>64200</v>
      </c>
      <c r="L62" s="7">
        <v>6900</v>
      </c>
      <c r="N62" s="7">
        <f t="shared" si="2"/>
        <v>25100</v>
      </c>
      <c r="P62" s="7">
        <v>32000</v>
      </c>
      <c r="R62" s="7">
        <v>10000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8" s="7" customFormat="1" ht="12.75" hidden="1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N66" s="7">
        <f t="shared" si="2"/>
        <v>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8" s="7" customFormat="1" ht="12.75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100000</v>
      </c>
      <c r="P71" s="7">
        <v>100000</v>
      </c>
      <c r="R71" s="7">
        <v>100000</v>
      </c>
    </row>
    <row r="72" spans="1:18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</row>
    <row r="73" spans="1:18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</row>
    <row r="75" spans="1:18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</row>
    <row r="76" spans="1:18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</row>
    <row r="77" spans="1:18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</row>
    <row r="78" spans="1:18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</row>
    <row r="79" spans="1:18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</row>
    <row r="80" spans="1:18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</row>
    <row r="81" spans="1:18" s="7" customFormat="1" ht="12.75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J81" s="7">
        <v>90000</v>
      </c>
      <c r="N81" s="7">
        <v>100000</v>
      </c>
      <c r="P81" s="7">
        <v>100000</v>
      </c>
      <c r="R81" s="7">
        <v>140000</v>
      </c>
    </row>
    <row r="82" spans="1:18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</row>
    <row r="83" spans="1:18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</row>
    <row r="84" spans="1:18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</row>
    <row r="85" spans="1:18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</row>
    <row r="86" spans="1:18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</row>
    <row r="87" spans="1:18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</row>
    <row r="88" spans="1:18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</row>
    <row r="89" spans="1:18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</row>
    <row r="90" spans="1:18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</row>
    <row r="91" spans="1:18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</row>
    <row r="92" spans="1:18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</row>
    <row r="93" spans="1:18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</row>
    <row r="94" spans="1:18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</row>
    <row r="95" spans="1:18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N95" s="7">
        <f t="shared" ref="N95:N112" si="3">P95-L95</f>
        <v>30000</v>
      </c>
      <c r="P95" s="7">
        <v>30000</v>
      </c>
      <c r="R95" s="7">
        <v>15000</v>
      </c>
    </row>
    <row r="96" spans="1:18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303</v>
      </c>
      <c r="B112" s="40"/>
      <c r="C112" s="40"/>
      <c r="E112" s="14">
        <v>5</v>
      </c>
      <c r="F112" s="15" t="s">
        <v>12</v>
      </c>
      <c r="G112" s="82">
        <v>99</v>
      </c>
      <c r="H112" s="89">
        <v>990</v>
      </c>
      <c r="J112" s="7">
        <v>400</v>
      </c>
      <c r="L112" s="7">
        <v>5000</v>
      </c>
      <c r="N112" s="7">
        <f t="shared" si="3"/>
        <v>45000</v>
      </c>
      <c r="P112" s="7">
        <v>50000</v>
      </c>
      <c r="R112" s="7">
        <v>1802000</v>
      </c>
    </row>
    <row r="113" spans="1:18" s="7" customFormat="1" ht="18.95" customHeight="1" x14ac:dyDescent="0.2">
      <c r="A113" s="161" t="s">
        <v>191</v>
      </c>
      <c r="B113" s="161"/>
      <c r="C113" s="161"/>
      <c r="J113" s="22">
        <f>SUM(J45:J112)</f>
        <v>400429</v>
      </c>
      <c r="K113" s="18"/>
      <c r="L113" s="22">
        <f>SUM(L45:L112)</f>
        <v>24900</v>
      </c>
      <c r="N113" s="22">
        <f>SUM(N45:N112)</f>
        <v>1159100</v>
      </c>
      <c r="P113" s="22">
        <f>SUM(P45:P112)</f>
        <v>1184000</v>
      </c>
      <c r="R113" s="22">
        <f>SUM(R45:R112)</f>
        <v>4417750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4" s="7" customFormat="1" ht="12.75" customHeight="1" x14ac:dyDescent="0.2">
      <c r="A129" s="71" t="s">
        <v>91</v>
      </c>
      <c r="B129" s="25"/>
      <c r="C129" s="25"/>
    </row>
    <row r="130" spans="1:14" s="7" customFormat="1" ht="12.75" hidden="1" customHeight="1" x14ac:dyDescent="0.2">
      <c r="A130" s="66" t="s">
        <v>92</v>
      </c>
      <c r="B130" s="40"/>
      <c r="C130" s="40"/>
      <c r="E130" s="14">
        <v>1</v>
      </c>
      <c r="F130" s="15" t="s">
        <v>93</v>
      </c>
      <c r="G130" s="14" t="s">
        <v>7</v>
      </c>
      <c r="H130" s="14" t="s">
        <v>8</v>
      </c>
    </row>
    <row r="131" spans="1:14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4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4" s="7" customFormat="1" ht="12.75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  <c r="N133" s="7">
        <f>P133-L133</f>
        <v>0</v>
      </c>
    </row>
    <row r="134" spans="1:14" s="7" customFormat="1" ht="12.75" hidden="1" customHeight="1" x14ac:dyDescent="0.2">
      <c r="A134" s="66" t="s">
        <v>97</v>
      </c>
      <c r="B134" s="40"/>
      <c r="C134" s="40"/>
      <c r="E134" s="14">
        <v>1</v>
      </c>
      <c r="F134" s="15" t="s">
        <v>93</v>
      </c>
      <c r="G134" s="14" t="s">
        <v>93</v>
      </c>
      <c r="H134" s="14" t="s">
        <v>8</v>
      </c>
    </row>
    <row r="135" spans="1:14" s="7" customFormat="1" ht="12.75" hidden="1" customHeight="1" x14ac:dyDescent="0.2">
      <c r="A135" s="66" t="s">
        <v>98</v>
      </c>
      <c r="B135" s="42"/>
      <c r="C135" s="42"/>
      <c r="E135" s="14">
        <v>1</v>
      </c>
      <c r="F135" s="15" t="s">
        <v>93</v>
      </c>
      <c r="G135" s="14" t="s">
        <v>54</v>
      </c>
      <c r="H135" s="14" t="s">
        <v>15</v>
      </c>
    </row>
    <row r="136" spans="1:14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</row>
    <row r="137" spans="1:14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</row>
    <row r="138" spans="1:14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</row>
    <row r="139" spans="1:14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</row>
    <row r="140" spans="1:14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</row>
    <row r="141" spans="1:14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</row>
    <row r="142" spans="1:14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</row>
    <row r="143" spans="1:14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4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18" s="7" customFormat="1" ht="12.75" hidden="1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8.95" customHeight="1" x14ac:dyDescent="0.2">
      <c r="A149" s="63" t="s">
        <v>108</v>
      </c>
      <c r="B149" s="26"/>
      <c r="C149" s="26"/>
      <c r="J149" s="21">
        <f>SUM(J130:J148)</f>
        <v>0</v>
      </c>
      <c r="K149" s="23"/>
      <c r="L149" s="21">
        <f>SUM(L130:L144)</f>
        <v>0</v>
      </c>
      <c r="N149" s="21">
        <f>SUM(N130:N144)</f>
        <v>0</v>
      </c>
      <c r="P149" s="21">
        <f>SUM(P130:P148)</f>
        <v>0</v>
      </c>
      <c r="R149" s="21">
        <f>SUM(R133:R148)</f>
        <v>0</v>
      </c>
    </row>
    <row r="150" spans="1:18" s="7" customFormat="1" ht="6" customHeight="1" x14ac:dyDescent="0.2"/>
    <row r="151" spans="1:18" s="7" customFormat="1" ht="20.100000000000001" customHeight="1" thickBot="1" x14ac:dyDescent="0.25">
      <c r="A151" s="11" t="s">
        <v>110</v>
      </c>
      <c r="B151" s="28"/>
      <c r="C151" s="28"/>
      <c r="J151" s="29">
        <f>J42+J113+J124+J149</f>
        <v>12982528.930000002</v>
      </c>
      <c r="K151" s="23"/>
      <c r="L151" s="29">
        <f>L42+L113+L124+L149</f>
        <v>5426457.1499999994</v>
      </c>
      <c r="N151" s="29">
        <f>N42+N113+N124+N149</f>
        <v>11152239.25</v>
      </c>
      <c r="P151" s="29">
        <f>P42+P113+P124+P149</f>
        <v>16578696.4</v>
      </c>
      <c r="R151" s="29">
        <f>R42+R113+R149</f>
        <v>20024968.670000002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/>
    <row r="154" spans="1:18" s="7" customFormat="1" x14ac:dyDescent="0.2"/>
    <row r="155" spans="1:18" x14ac:dyDescent="0.2">
      <c r="A155" s="159" t="s">
        <v>133</v>
      </c>
      <c r="B155" s="159"/>
      <c r="C155" s="159"/>
      <c r="D155" s="33"/>
      <c r="E155" s="32"/>
      <c r="G155" s="31"/>
      <c r="I155" s="31"/>
      <c r="J155" s="159" t="s">
        <v>326</v>
      </c>
      <c r="K155" s="159"/>
      <c r="L155" s="159"/>
      <c r="M155" s="47"/>
      <c r="N155" s="49"/>
      <c r="O155" s="49"/>
      <c r="P155" s="147" t="s">
        <v>135</v>
      </c>
      <c r="Q155" s="147"/>
      <c r="R155" s="147"/>
    </row>
    <row r="156" spans="1:18" x14ac:dyDescent="0.2">
      <c r="A156" s="113"/>
      <c r="B156" s="113"/>
      <c r="C156" s="113"/>
      <c r="D156" s="33"/>
      <c r="E156" s="32"/>
      <c r="G156" s="31"/>
      <c r="I156" s="31"/>
      <c r="J156" s="113"/>
      <c r="K156" s="113"/>
      <c r="L156" s="113"/>
      <c r="M156" s="47"/>
      <c r="N156" s="49"/>
      <c r="O156" s="49"/>
      <c r="P156" s="112"/>
      <c r="Q156" s="112"/>
      <c r="R156" s="112"/>
    </row>
    <row r="157" spans="1:18" x14ac:dyDescent="0.2">
      <c r="A157" s="50"/>
      <c r="D157" s="33"/>
      <c r="E157" s="51"/>
      <c r="G157" s="31"/>
      <c r="I157" s="31"/>
      <c r="J157" s="30"/>
      <c r="M157" s="30"/>
      <c r="N157" s="36"/>
      <c r="O157" s="36"/>
      <c r="P157" s="51"/>
    </row>
    <row r="158" spans="1:18" x14ac:dyDescent="0.2">
      <c r="A158" s="52"/>
      <c r="D158" s="31"/>
      <c r="E158" s="53"/>
      <c r="G158" s="31"/>
      <c r="I158" s="31"/>
      <c r="J158" s="31"/>
      <c r="M158" s="31"/>
      <c r="P158" s="53"/>
    </row>
    <row r="159" spans="1:18" x14ac:dyDescent="0.2">
      <c r="A159" s="160" t="s">
        <v>328</v>
      </c>
      <c r="B159" s="160"/>
      <c r="C159" s="160"/>
      <c r="D159" s="55"/>
      <c r="E159" s="56"/>
      <c r="G159" s="31"/>
      <c r="I159" s="31"/>
      <c r="J159" s="160" t="s">
        <v>325</v>
      </c>
      <c r="K159" s="160"/>
      <c r="L159" s="160"/>
      <c r="M159" s="57"/>
      <c r="N159" s="59"/>
      <c r="O159" s="59"/>
      <c r="P159" s="148" t="s">
        <v>137</v>
      </c>
      <c r="Q159" s="148"/>
      <c r="R159" s="148"/>
    </row>
    <row r="160" spans="1:18" x14ac:dyDescent="0.2">
      <c r="A160" s="159" t="s">
        <v>205</v>
      </c>
      <c r="B160" s="159"/>
      <c r="C160" s="159"/>
      <c r="D160" s="31"/>
      <c r="E160" s="32"/>
      <c r="G160" s="31"/>
      <c r="I160" s="31"/>
      <c r="J160" s="159" t="s">
        <v>313</v>
      </c>
      <c r="K160" s="159"/>
      <c r="L160" s="159"/>
      <c r="M160" s="33"/>
      <c r="N160" s="35"/>
      <c r="O160" s="35"/>
      <c r="P160" s="149" t="s">
        <v>139</v>
      </c>
      <c r="Q160" s="149"/>
      <c r="R160" s="149"/>
    </row>
  </sheetData>
  <customSheetViews>
    <customSheetView guid="{870B4CCF-089A-4C19-A059-259DAAB1F3BC}" showPageBreaks="1" printArea="1" hiddenRows="1" view="pageBreakPreview">
      <pane xSplit="1" ySplit="14" topLeftCell="B112" activePane="bottomRight" state="frozen"/>
      <selection pane="bottomRight" activeCell="C126" sqref="C126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8" activePane="bottomRight" state="frozen"/>
      <selection pane="bottomRight" activeCell="R49" sqref="R49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5:R155"/>
    <mergeCell ref="P159:R159"/>
    <mergeCell ref="P160:R160"/>
    <mergeCell ref="A155:C155"/>
    <mergeCell ref="A159:C159"/>
    <mergeCell ref="A160:C160"/>
    <mergeCell ref="J155:L155"/>
    <mergeCell ref="J159:L159"/>
    <mergeCell ref="J160:L160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80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61"/>
  <sheetViews>
    <sheetView view="pageBreakPreview" zoomScaleNormal="85" zoomScaleSheetLayoutView="100" workbookViewId="0">
      <pane xSplit="1" ySplit="14" topLeftCell="C31" activePane="bottomRight" state="frozen"/>
      <selection pane="topRight" activeCell="B1" sqref="B1"/>
      <selection pane="bottomLeft" activeCell="A15" sqref="A15"/>
      <selection pane="bottomRight" activeCell="C126" sqref="C12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210</v>
      </c>
      <c r="H4" s="3"/>
      <c r="I4" s="3"/>
      <c r="R4" s="78">
        <v>1041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207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10006621.67</v>
      </c>
      <c r="K17" s="13"/>
      <c r="L17" s="7">
        <v>4752824.42</v>
      </c>
      <c r="N17" s="7">
        <f t="shared" ref="N17:N22" si="0">P17-L17</f>
        <v>6995736.5800000001</v>
      </c>
      <c r="P17" s="7">
        <v>11748561</v>
      </c>
      <c r="R17" s="7">
        <v>11942095.029999999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N18" s="7">
        <f t="shared" si="0"/>
        <v>0</v>
      </c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707171.72</v>
      </c>
      <c r="K19" s="13"/>
      <c r="L19" s="7">
        <v>316496.96999999997</v>
      </c>
      <c r="N19" s="7">
        <f t="shared" si="0"/>
        <v>475503.03</v>
      </c>
      <c r="P19" s="7">
        <v>792000</v>
      </c>
      <c r="R19" s="7">
        <v>792000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102000</v>
      </c>
      <c r="K20" s="13"/>
      <c r="L20" s="7">
        <v>51000</v>
      </c>
      <c r="N20" s="7">
        <f t="shared" si="0"/>
        <v>51000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01">
        <v>4250</v>
      </c>
      <c r="K21" s="13"/>
      <c r="N21" s="7">
        <f t="shared" si="0"/>
        <v>25500</v>
      </c>
      <c r="P21" s="7">
        <v>25500</v>
      </c>
      <c r="R21" s="7">
        <v>25500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155000</v>
      </c>
      <c r="K22" s="13"/>
      <c r="L22" s="7">
        <v>174000</v>
      </c>
      <c r="N22" s="7">
        <f t="shared" si="0"/>
        <v>24000</v>
      </c>
      <c r="P22" s="7">
        <v>198000</v>
      </c>
      <c r="R22" s="7">
        <v>198000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838040</v>
      </c>
      <c r="L31" s="8"/>
      <c r="N31" s="7">
        <f>P31-L31</f>
        <v>995765</v>
      </c>
      <c r="P31" s="7">
        <v>995765</v>
      </c>
      <c r="R31" s="7">
        <v>995803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145000</v>
      </c>
      <c r="L32" s="8"/>
      <c r="N32" s="7">
        <f t="shared" si="1"/>
        <v>165000</v>
      </c>
      <c r="P32" s="7">
        <v>165000</v>
      </c>
      <c r="R32" s="7">
        <v>165000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811758</v>
      </c>
      <c r="K33" s="13"/>
      <c r="L33" s="7">
        <v>901913</v>
      </c>
      <c r="N33" s="7">
        <f>P33-L33</f>
        <v>93852</v>
      </c>
      <c r="P33" s="7">
        <v>995765</v>
      </c>
      <c r="R33" s="7">
        <v>995803</v>
      </c>
    </row>
    <row r="34" spans="1:18" s="7" customFormat="1" ht="12.75" customHeight="1" x14ac:dyDescent="0.2">
      <c r="A34" s="66" t="s">
        <v>306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1201047.6100000001</v>
      </c>
      <c r="L34" s="7">
        <v>516896.86</v>
      </c>
      <c r="N34" s="7">
        <f t="shared" si="1"/>
        <v>892930.46000000008</v>
      </c>
      <c r="P34" s="7">
        <v>1409827.32</v>
      </c>
      <c r="R34" s="7">
        <v>1433956.32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35400</v>
      </c>
      <c r="L35" s="7">
        <v>14500</v>
      </c>
      <c r="N35" s="7">
        <f t="shared" si="1"/>
        <v>25100</v>
      </c>
      <c r="P35" s="7">
        <v>39600</v>
      </c>
      <c r="R35" s="7">
        <v>39600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108025</v>
      </c>
      <c r="L36" s="7">
        <v>52239.3</v>
      </c>
      <c r="N36" s="7">
        <f t="shared" si="1"/>
        <v>91943.150000000009</v>
      </c>
      <c r="P36" s="7">
        <v>144182.45000000001</v>
      </c>
      <c r="R36" s="7">
        <v>144352.56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35475.61</v>
      </c>
      <c r="L37" s="7">
        <v>14459.59</v>
      </c>
      <c r="N37" s="7">
        <f t="shared" si="1"/>
        <v>25140.41</v>
      </c>
      <c r="P37" s="7">
        <v>39600</v>
      </c>
      <c r="R37" s="7">
        <v>39600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N39" s="7">
        <f t="shared" si="1"/>
        <v>0</v>
      </c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J40" s="7">
        <v>16110.58</v>
      </c>
      <c r="N40" s="7">
        <f t="shared" si="1"/>
        <v>827209.35</v>
      </c>
      <c r="P40" s="7">
        <v>827209.35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273861.03000000003</v>
      </c>
      <c r="L41" s="8"/>
      <c r="N41" s="7">
        <f t="shared" si="1"/>
        <v>165000</v>
      </c>
      <c r="P41" s="7">
        <v>165000</v>
      </c>
      <c r="R41" s="7">
        <v>165000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14439761.219999999</v>
      </c>
      <c r="K43" s="18"/>
      <c r="L43" s="22">
        <f>SUM(L17:L42)</f>
        <v>6794330.1399999997</v>
      </c>
      <c r="N43" s="22">
        <f>SUM(N17:N42)</f>
        <v>10853679.98</v>
      </c>
      <c r="P43" s="22">
        <f>SUM(P17:P42)</f>
        <v>17648010.120000001</v>
      </c>
      <c r="R43" s="22">
        <f>SUM(R17:R42)</f>
        <v>17038709.91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44240</v>
      </c>
      <c r="L47" s="8"/>
      <c r="N47" s="7">
        <f t="shared" ref="N47:N76" si="2">P47-L47</f>
        <v>60000</v>
      </c>
      <c r="P47" s="7">
        <v>60000</v>
      </c>
      <c r="R47" s="7">
        <v>60000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J49" s="102">
        <v>15500</v>
      </c>
      <c r="L49" s="7">
        <v>3880</v>
      </c>
      <c r="N49" s="7">
        <f t="shared" si="2"/>
        <v>26120</v>
      </c>
      <c r="P49" s="7">
        <v>30000</v>
      </c>
      <c r="R49" s="7">
        <v>30000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N52" s="7">
        <f t="shared" si="2"/>
        <v>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2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2"/>
        <v>0</v>
      </c>
    </row>
    <row r="55" spans="1:18" s="7" customFormat="1" ht="12.75" hidden="1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2"/>
        <v>0</v>
      </c>
    </row>
    <row r="57" spans="1:18" s="7" customFormat="1" ht="12.75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>
        <v>131665.32</v>
      </c>
      <c r="K57" s="19"/>
      <c r="L57" s="7">
        <v>39109.57</v>
      </c>
      <c r="N57" s="7">
        <f t="shared" si="2"/>
        <v>104890.43</v>
      </c>
      <c r="P57" s="7">
        <v>144000</v>
      </c>
      <c r="R57" s="7">
        <v>144000</v>
      </c>
    </row>
    <row r="58" spans="1:18" s="7" customFormat="1" ht="12.75" hidden="1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2"/>
        <v>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2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2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2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2"/>
        <v>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4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4" s="7" customFormat="1" ht="12.75" hidden="1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N66" s="7">
        <f t="shared" si="2"/>
        <v>0</v>
      </c>
    </row>
    <row r="67" spans="1:14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4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4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4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4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0</v>
      </c>
    </row>
    <row r="72" spans="1:14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N72" s="7">
        <f t="shared" si="2"/>
        <v>0</v>
      </c>
    </row>
    <row r="73" spans="1:14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2"/>
        <v>0</v>
      </c>
    </row>
    <row r="74" spans="1:14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4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2"/>
        <v>0</v>
      </c>
    </row>
    <row r="76" spans="1:14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4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2" si="3">P77-L77</f>
        <v>0</v>
      </c>
    </row>
    <row r="78" spans="1:14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4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4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8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8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8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8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8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8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8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8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8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8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8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8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8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8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8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N95" s="7">
        <f t="shared" si="3"/>
        <v>10000</v>
      </c>
      <c r="P95" s="7">
        <v>10000</v>
      </c>
      <c r="R95" s="7">
        <v>5000</v>
      </c>
    </row>
    <row r="96" spans="1:18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303</v>
      </c>
      <c r="B112" s="40"/>
      <c r="C112" s="40"/>
      <c r="E112" s="14">
        <v>5</v>
      </c>
      <c r="F112" s="15" t="s">
        <v>12</v>
      </c>
      <c r="G112" s="82">
        <v>99</v>
      </c>
      <c r="H112" s="89">
        <v>990</v>
      </c>
      <c r="J112" s="7">
        <v>30550</v>
      </c>
      <c r="N112" s="7">
        <f t="shared" si="3"/>
        <v>80000</v>
      </c>
      <c r="P112" s="7">
        <v>80000</v>
      </c>
      <c r="R112" s="7">
        <v>80000</v>
      </c>
    </row>
    <row r="113" spans="1:18" s="7" customFormat="1" ht="18.95" customHeight="1" x14ac:dyDescent="0.2">
      <c r="A113" s="161" t="s">
        <v>191</v>
      </c>
      <c r="B113" s="161"/>
      <c r="C113" s="161"/>
      <c r="J113" s="22">
        <f>SUM(J47:J112)</f>
        <v>221955.32</v>
      </c>
      <c r="K113" s="18"/>
      <c r="L113" s="22">
        <f>SUM(L47:L112)</f>
        <v>42989.57</v>
      </c>
      <c r="N113" s="22">
        <f>SUM(N47:N112)</f>
        <v>281010.43</v>
      </c>
      <c r="P113" s="22">
        <f>SUM(P47:P112)</f>
        <v>324000</v>
      </c>
      <c r="R113" s="22">
        <f>SUM(R47:R112)</f>
        <v>319000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6" customHeight="1" x14ac:dyDescent="0.2">
      <c r="A129" s="70"/>
      <c r="B129" s="9"/>
      <c r="C129" s="9"/>
      <c r="E129" s="14"/>
      <c r="F129" s="15"/>
      <c r="G129" s="14"/>
      <c r="H129" s="16"/>
    </row>
    <row r="130" spans="1:18" s="7" customFormat="1" ht="12.75" customHeight="1" x14ac:dyDescent="0.2">
      <c r="A130" s="71" t="s">
        <v>91</v>
      </c>
      <c r="B130" s="25"/>
      <c r="C130" s="25"/>
    </row>
    <row r="131" spans="1:18" s="7" customFormat="1" ht="12.75" hidden="1" customHeight="1" x14ac:dyDescent="0.2">
      <c r="A131" s="66" t="s">
        <v>92</v>
      </c>
      <c r="B131" s="40"/>
      <c r="C131" s="40"/>
      <c r="E131" s="14">
        <v>1</v>
      </c>
      <c r="F131" s="15" t="s">
        <v>93</v>
      </c>
      <c r="G131" s="14" t="s">
        <v>7</v>
      </c>
      <c r="H131" s="14" t="s">
        <v>8</v>
      </c>
    </row>
    <row r="132" spans="1:18" s="7" customFormat="1" ht="12.75" hidden="1" customHeight="1" x14ac:dyDescent="0.2">
      <c r="A132" s="66" t="s">
        <v>94</v>
      </c>
      <c r="B132" s="40"/>
      <c r="C132" s="40"/>
      <c r="E132" s="14">
        <v>1</v>
      </c>
      <c r="F132" s="15" t="s">
        <v>93</v>
      </c>
      <c r="G132" s="14" t="s">
        <v>34</v>
      </c>
      <c r="H132" s="14" t="s">
        <v>8</v>
      </c>
    </row>
    <row r="133" spans="1:18" s="7" customFormat="1" ht="12.75" hidden="1" customHeight="1" x14ac:dyDescent="0.2">
      <c r="A133" s="66" t="s">
        <v>95</v>
      </c>
      <c r="B133" s="42"/>
      <c r="C133" s="42"/>
      <c r="E133" s="14">
        <v>1</v>
      </c>
      <c r="F133" s="15" t="s">
        <v>93</v>
      </c>
      <c r="G133" s="14" t="s">
        <v>34</v>
      </c>
      <c r="H133" s="14" t="s">
        <v>49</v>
      </c>
    </row>
    <row r="134" spans="1:18" s="7" customFormat="1" ht="12.75" customHeight="1" x14ac:dyDescent="0.2">
      <c r="A134" s="66" t="s">
        <v>96</v>
      </c>
      <c r="B134" s="42"/>
      <c r="C134" s="42"/>
      <c r="D134" s="15"/>
      <c r="E134" s="14">
        <v>1</v>
      </c>
      <c r="F134" s="15" t="s">
        <v>93</v>
      </c>
      <c r="G134" s="14" t="s">
        <v>54</v>
      </c>
      <c r="H134" s="14" t="s">
        <v>10</v>
      </c>
      <c r="R134" s="7">
        <v>20000</v>
      </c>
    </row>
    <row r="135" spans="1:18" s="7" customFormat="1" ht="12.75" hidden="1" customHeight="1" x14ac:dyDescent="0.2">
      <c r="A135" s="66" t="s">
        <v>97</v>
      </c>
      <c r="B135" s="40"/>
      <c r="C135" s="40"/>
      <c r="E135" s="14">
        <v>1</v>
      </c>
      <c r="F135" s="15" t="s">
        <v>93</v>
      </c>
      <c r="G135" s="14" t="s">
        <v>93</v>
      </c>
      <c r="H135" s="14" t="s">
        <v>8</v>
      </c>
    </row>
    <row r="136" spans="1:18" s="7" customFormat="1" ht="12.75" hidden="1" customHeight="1" x14ac:dyDescent="0.2">
      <c r="A136" s="66" t="s">
        <v>98</v>
      </c>
      <c r="B136" s="42"/>
      <c r="C136" s="42"/>
      <c r="E136" s="14">
        <v>1</v>
      </c>
      <c r="F136" s="15" t="s">
        <v>93</v>
      </c>
      <c r="G136" s="14" t="s">
        <v>54</v>
      </c>
      <c r="H136" s="14" t="s">
        <v>15</v>
      </c>
    </row>
    <row r="137" spans="1:18" s="7" customFormat="1" ht="12.75" hidden="1" customHeight="1" x14ac:dyDescent="0.2">
      <c r="A137" s="66" t="s">
        <v>99</v>
      </c>
      <c r="B137" s="42"/>
      <c r="C137" s="42"/>
      <c r="D137" s="15"/>
      <c r="E137" s="14">
        <v>1</v>
      </c>
      <c r="F137" s="15" t="s">
        <v>93</v>
      </c>
      <c r="G137" s="14" t="s">
        <v>93</v>
      </c>
      <c r="H137" s="14" t="s">
        <v>10</v>
      </c>
    </row>
    <row r="138" spans="1:18" s="7" customFormat="1" ht="12.75" hidden="1" customHeight="1" x14ac:dyDescent="0.2">
      <c r="A138" s="66" t="s">
        <v>100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19</v>
      </c>
    </row>
    <row r="139" spans="1:18" s="7" customFormat="1" ht="12.75" hidden="1" customHeight="1" x14ac:dyDescent="0.2">
      <c r="A139" s="66" t="s">
        <v>175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82</v>
      </c>
    </row>
    <row r="140" spans="1:18" s="7" customFormat="1" ht="12.75" hidden="1" customHeight="1" x14ac:dyDescent="0.2">
      <c r="A140" s="66" t="s">
        <v>176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45</v>
      </c>
    </row>
    <row r="141" spans="1:18" s="7" customFormat="1" ht="12.75" hidden="1" customHeight="1" x14ac:dyDescent="0.2">
      <c r="A141" s="66" t="s">
        <v>177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146</v>
      </c>
    </row>
    <row r="142" spans="1:18" s="7" customFormat="1" ht="12.75" hidden="1" customHeight="1" x14ac:dyDescent="0.2">
      <c r="A142" s="66" t="s">
        <v>101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102</v>
      </c>
    </row>
    <row r="143" spans="1:18" s="7" customFormat="1" ht="12.75" hidden="1" customHeight="1" x14ac:dyDescent="0.2">
      <c r="A143" s="66" t="s">
        <v>103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24</v>
      </c>
    </row>
    <row r="144" spans="1:18" s="7" customFormat="1" ht="12.75" hidden="1" customHeight="1" x14ac:dyDescent="0.2">
      <c r="A144" s="66" t="s">
        <v>104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28</v>
      </c>
    </row>
    <row r="145" spans="1:18" s="7" customFormat="1" ht="12.75" hidden="1" customHeight="1" x14ac:dyDescent="0.2">
      <c r="A145" s="66" t="s">
        <v>105</v>
      </c>
      <c r="B145" s="40"/>
      <c r="C145" s="40"/>
      <c r="D145" s="15"/>
      <c r="E145" s="14">
        <v>1</v>
      </c>
      <c r="F145" s="15" t="s">
        <v>93</v>
      </c>
      <c r="G145" s="14" t="s">
        <v>54</v>
      </c>
      <c r="H145" s="16" t="s">
        <v>49</v>
      </c>
    </row>
    <row r="146" spans="1:18" s="7" customFormat="1" ht="12.75" hidden="1" customHeight="1" x14ac:dyDescent="0.2">
      <c r="A146" s="66" t="s">
        <v>106</v>
      </c>
      <c r="B146" s="40"/>
      <c r="C146" s="40"/>
      <c r="D146" s="15"/>
      <c r="E146" s="14">
        <v>1</v>
      </c>
      <c r="F146" s="15" t="s">
        <v>93</v>
      </c>
      <c r="G146" s="14" t="s">
        <v>67</v>
      </c>
      <c r="H146" s="14" t="s">
        <v>8</v>
      </c>
    </row>
    <row r="147" spans="1:18" s="7" customFormat="1" ht="12.75" hidden="1" customHeight="1" x14ac:dyDescent="0.2">
      <c r="A147" s="66" t="s">
        <v>107</v>
      </c>
      <c r="B147" s="40"/>
      <c r="C147" s="40"/>
      <c r="D147" s="15"/>
      <c r="E147" s="14">
        <v>1</v>
      </c>
      <c r="F147" s="15" t="s">
        <v>93</v>
      </c>
      <c r="G147" s="14" t="s">
        <v>59</v>
      </c>
      <c r="H147" s="16" t="s">
        <v>49</v>
      </c>
      <c r="N147" s="7">
        <f>P147-L147</f>
        <v>0</v>
      </c>
    </row>
    <row r="148" spans="1:18" s="7" customFormat="1" ht="12.75" hidden="1" customHeight="1" x14ac:dyDescent="0.2">
      <c r="A148" s="66" t="s">
        <v>178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8</v>
      </c>
    </row>
    <row r="149" spans="1:18" s="7" customFormat="1" ht="12.75" hidden="1" customHeight="1" x14ac:dyDescent="0.2">
      <c r="A149" s="66" t="s">
        <v>179</v>
      </c>
      <c r="B149" s="40"/>
      <c r="C149" s="40"/>
      <c r="D149" s="15"/>
      <c r="E149" s="14">
        <v>1</v>
      </c>
      <c r="F149" s="15" t="s">
        <v>93</v>
      </c>
      <c r="G149" s="14" t="s">
        <v>29</v>
      </c>
      <c r="H149" s="14" t="s">
        <v>45</v>
      </c>
    </row>
    <row r="150" spans="1:18" s="27" customFormat="1" ht="18.95" customHeight="1" x14ac:dyDescent="0.2">
      <c r="A150" s="63" t="s">
        <v>108</v>
      </c>
      <c r="B150" s="26"/>
      <c r="C150" s="26"/>
      <c r="J150" s="21">
        <f>SUM(J131:J149)</f>
        <v>0</v>
      </c>
      <c r="K150" s="23"/>
      <c r="L150" s="21">
        <f>SUM(L131:L145)</f>
        <v>0</v>
      </c>
      <c r="N150" s="21">
        <f>SUM(N131:N149)</f>
        <v>0</v>
      </c>
      <c r="P150" s="21">
        <f>SUM(P131:P149)</f>
        <v>0</v>
      </c>
      <c r="R150" s="21">
        <f>SUM(R131:R149)</f>
        <v>20000</v>
      </c>
    </row>
    <row r="151" spans="1:18" s="7" customFormat="1" ht="6" customHeight="1" x14ac:dyDescent="0.2"/>
    <row r="152" spans="1:18" s="7" customFormat="1" ht="20.100000000000001" customHeight="1" thickBot="1" x14ac:dyDescent="0.25">
      <c r="A152" s="11" t="s">
        <v>110</v>
      </c>
      <c r="B152" s="28"/>
      <c r="C152" s="28"/>
      <c r="J152" s="29">
        <f>J43+J113+J124+J150</f>
        <v>14661716.539999999</v>
      </c>
      <c r="K152" s="23"/>
      <c r="L152" s="29">
        <f>L43+L113+L124+L150</f>
        <v>6837319.71</v>
      </c>
      <c r="N152" s="29">
        <f>N43+N113+N124+N150</f>
        <v>11134690.41</v>
      </c>
      <c r="P152" s="29">
        <f>P43+P113+P124+P150</f>
        <v>17972010.120000001</v>
      </c>
      <c r="R152" s="29">
        <f>R43+R113+R124+R150</f>
        <v>17377709.91</v>
      </c>
    </row>
    <row r="153" spans="1:18" s="7" customFormat="1" ht="13.5" thickTop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s="7" customFormat="1" x14ac:dyDescent="0.2"/>
    <row r="155" spans="1:18" s="7" customFormat="1" x14ac:dyDescent="0.2"/>
    <row r="156" spans="1:18" x14ac:dyDescent="0.2">
      <c r="A156" s="159" t="s">
        <v>133</v>
      </c>
      <c r="B156" s="159"/>
      <c r="C156" s="159"/>
      <c r="D156" s="33"/>
      <c r="E156" s="32"/>
      <c r="G156" s="31"/>
      <c r="I156" s="31"/>
      <c r="J156" s="159" t="s">
        <v>326</v>
      </c>
      <c r="K156" s="159"/>
      <c r="L156" s="159"/>
      <c r="M156" s="47"/>
      <c r="N156" s="49"/>
      <c r="O156" s="49"/>
      <c r="P156" s="147" t="s">
        <v>135</v>
      </c>
      <c r="Q156" s="147"/>
      <c r="R156" s="147"/>
    </row>
    <row r="157" spans="1:18" x14ac:dyDescent="0.2">
      <c r="A157" s="50"/>
      <c r="D157" s="33"/>
      <c r="E157" s="51"/>
      <c r="G157" s="31"/>
      <c r="I157" s="31"/>
      <c r="J157" s="30"/>
      <c r="M157" s="30"/>
      <c r="N157" s="36"/>
      <c r="O157" s="36"/>
      <c r="P157" s="51"/>
    </row>
    <row r="158" spans="1:18" x14ac:dyDescent="0.2">
      <c r="A158" s="50"/>
      <c r="D158" s="33"/>
      <c r="E158" s="51"/>
      <c r="G158" s="31"/>
      <c r="I158" s="31"/>
      <c r="J158" s="110"/>
      <c r="M158" s="110"/>
      <c r="N158" s="36"/>
      <c r="O158" s="36"/>
      <c r="P158" s="51"/>
    </row>
    <row r="159" spans="1:18" x14ac:dyDescent="0.2">
      <c r="A159" s="52"/>
      <c r="D159" s="31"/>
      <c r="E159" s="53"/>
      <c r="G159" s="31"/>
      <c r="I159" s="31"/>
      <c r="J159" s="31"/>
      <c r="M159" s="31"/>
      <c r="P159" s="53"/>
    </row>
    <row r="160" spans="1:18" x14ac:dyDescent="0.2">
      <c r="A160" s="160" t="s">
        <v>329</v>
      </c>
      <c r="B160" s="160"/>
      <c r="C160" s="160"/>
      <c r="D160" s="55"/>
      <c r="E160" s="56"/>
      <c r="G160" s="31"/>
      <c r="I160" s="31"/>
      <c r="J160" s="160" t="s">
        <v>325</v>
      </c>
      <c r="K160" s="160"/>
      <c r="L160" s="160"/>
      <c r="M160" s="57"/>
      <c r="N160" s="59"/>
      <c r="O160" s="59"/>
      <c r="P160" s="148" t="s">
        <v>137</v>
      </c>
      <c r="Q160" s="148"/>
      <c r="R160" s="148"/>
    </row>
    <row r="161" spans="1:18" x14ac:dyDescent="0.2">
      <c r="A161" s="159" t="s">
        <v>206</v>
      </c>
      <c r="B161" s="159"/>
      <c r="C161" s="159"/>
      <c r="D161" s="31"/>
      <c r="E161" s="32"/>
      <c r="G161" s="31"/>
      <c r="I161" s="31"/>
      <c r="J161" s="159" t="s">
        <v>313</v>
      </c>
      <c r="K161" s="159"/>
      <c r="L161" s="159"/>
      <c r="M161" s="33"/>
      <c r="N161" s="35"/>
      <c r="O161" s="35"/>
      <c r="P161" s="149" t="s">
        <v>139</v>
      </c>
      <c r="Q161" s="149"/>
      <c r="R161" s="149"/>
    </row>
  </sheetData>
  <customSheetViews>
    <customSheetView guid="{870B4CCF-089A-4C19-A059-259DAAB1F3BC}" showPageBreaks="1" printArea="1" hiddenRows="1" view="pageBreakPreview">
      <pane xSplit="1" ySplit="14" topLeftCell="C113" activePane="bottomRight" state="frozen"/>
      <selection pane="bottomRight" activeCell="C126" sqref="C126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C113" activePane="bottomRight" state="frozen"/>
      <selection pane="bottomRight" activeCell="R153" sqref="R153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6:R156"/>
    <mergeCell ref="P160:R160"/>
    <mergeCell ref="P161:R161"/>
    <mergeCell ref="A156:C156"/>
    <mergeCell ref="A160:C160"/>
    <mergeCell ref="A161:C161"/>
    <mergeCell ref="J156:L156"/>
    <mergeCell ref="J160:L160"/>
    <mergeCell ref="J161:L161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4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5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157"/>
  <sheetViews>
    <sheetView view="pageBreakPreview" zoomScaleNormal="85" zoomScaleSheetLayoutView="100" workbookViewId="0">
      <pane xSplit="1" ySplit="14" topLeftCell="B65" activePane="bottomRight" state="frozen"/>
      <selection pane="topRight" activeCell="B1" sqref="B1"/>
      <selection pane="bottomLeft" activeCell="A15" sqref="A15"/>
      <selection pane="bottomRight" activeCell="A13" sqref="A13:C1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9.6640625" style="1" bestFit="1" customWidth="1"/>
    <col min="22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211</v>
      </c>
      <c r="H4" s="3"/>
      <c r="I4" s="3"/>
      <c r="R4" s="78">
        <v>1061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65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96"/>
      <c r="B12" s="96"/>
      <c r="C12" s="96"/>
      <c r="D12" s="9"/>
      <c r="E12" s="96"/>
      <c r="F12" s="96"/>
      <c r="G12" s="96"/>
      <c r="H12" s="9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12659364.09</v>
      </c>
      <c r="K16" s="13"/>
      <c r="L16" s="7">
        <v>5832201.2699999996</v>
      </c>
      <c r="N16" s="7">
        <f t="shared" ref="N16:N20" si="0">P16-L16</f>
        <v>10753361.73</v>
      </c>
      <c r="P16" s="7">
        <v>16585563</v>
      </c>
      <c r="R16" s="105">
        <v>16827510.789999999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1741349.45</v>
      </c>
      <c r="K18" s="13"/>
      <c r="L18" s="7">
        <v>772594.23</v>
      </c>
      <c r="N18" s="7">
        <f t="shared" si="0"/>
        <v>1171405.77</v>
      </c>
      <c r="P18" s="7">
        <v>1944000</v>
      </c>
      <c r="R18" s="7">
        <v>1944000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102000</v>
      </c>
      <c r="K19" s="13"/>
      <c r="L19" s="7">
        <v>42500</v>
      </c>
      <c r="N19" s="7">
        <f t="shared" si="0"/>
        <v>149500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102000</v>
      </c>
      <c r="K20" s="13"/>
      <c r="L20" s="7">
        <v>42500</v>
      </c>
      <c r="N20" s="7">
        <f t="shared" si="0"/>
        <v>149500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360000</v>
      </c>
      <c r="K21" s="13"/>
      <c r="L21" s="7">
        <v>426000</v>
      </c>
      <c r="N21" s="7">
        <f>P21-L21</f>
        <v>60000</v>
      </c>
      <c r="P21" s="7">
        <v>486000</v>
      </c>
      <c r="R21" s="7">
        <v>486000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1081340.2</v>
      </c>
      <c r="N30" s="7">
        <f>P30-L30</f>
        <v>1402400</v>
      </c>
      <c r="P30" s="7">
        <v>1402400</v>
      </c>
      <c r="R30" s="105">
        <v>1404012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368000</v>
      </c>
      <c r="N31" s="7">
        <f t="shared" si="1"/>
        <v>405000</v>
      </c>
      <c r="P31" s="7">
        <v>405000</v>
      </c>
      <c r="R31" s="7">
        <v>405000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1066145</v>
      </c>
      <c r="K32" s="13"/>
      <c r="L32" s="7">
        <v>1085311</v>
      </c>
      <c r="N32" s="7">
        <f>P32-L32</f>
        <v>317089</v>
      </c>
      <c r="P32" s="7">
        <v>1402400</v>
      </c>
      <c r="R32" s="105">
        <v>1404012</v>
      </c>
    </row>
    <row r="33" spans="1:18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1520279.27</v>
      </c>
      <c r="L33" s="7">
        <v>636757.18999999994</v>
      </c>
      <c r="N33" s="7">
        <f t="shared" si="1"/>
        <v>1353510.37</v>
      </c>
      <c r="P33" s="7">
        <v>1990267.56</v>
      </c>
      <c r="R33" s="105">
        <v>2021777.28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87200</v>
      </c>
      <c r="L34" s="7">
        <v>35300</v>
      </c>
      <c r="N34" s="7">
        <f t="shared" si="1"/>
        <v>61900</v>
      </c>
      <c r="P34" s="7">
        <v>97200</v>
      </c>
      <c r="R34" s="7">
        <v>97200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150462.5</v>
      </c>
      <c r="L35" s="7">
        <v>71483.58</v>
      </c>
      <c r="N35" s="7">
        <f t="shared" si="1"/>
        <v>142197.52000000002</v>
      </c>
      <c r="P35" s="7">
        <v>213681.1</v>
      </c>
      <c r="R35" s="7">
        <v>214039.49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86949.39</v>
      </c>
      <c r="L36" s="7">
        <v>35266.9</v>
      </c>
      <c r="N36" s="7">
        <f t="shared" si="1"/>
        <v>61933.1</v>
      </c>
      <c r="P36" s="7">
        <v>97200</v>
      </c>
      <c r="R36" s="105">
        <v>97200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210443.43</v>
      </c>
      <c r="N39" s="7">
        <f t="shared" ref="N39" si="2">P39-L39</f>
        <v>399445.05</v>
      </c>
      <c r="P39" s="7">
        <v>399445.05</v>
      </c>
      <c r="R39" s="7">
        <v>95068.55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714458.14</v>
      </c>
      <c r="N40" s="7">
        <f>P40-L40</f>
        <v>405000</v>
      </c>
      <c r="P40" s="7">
        <v>405000</v>
      </c>
      <c r="R40" s="7">
        <v>405000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20249991.469999999</v>
      </c>
      <c r="K42" s="18"/>
      <c r="L42" s="22">
        <f>SUM(L16:L41)</f>
        <v>8979914.1699999999</v>
      </c>
      <c r="N42" s="22">
        <f>SUM(N16:N41)</f>
        <v>16832242.539999999</v>
      </c>
      <c r="P42" s="22">
        <f>SUM(P16:P41)</f>
        <v>25812156.710000001</v>
      </c>
      <c r="R42" s="22">
        <f>SUM(R16:R41)</f>
        <v>25784820.109999999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115784</v>
      </c>
      <c r="L45" s="7">
        <v>30370</v>
      </c>
      <c r="N45" s="7">
        <f t="shared" ref="N45:N84" si="3">P45-L45</f>
        <v>188030</v>
      </c>
      <c r="P45" s="7">
        <v>218400</v>
      </c>
      <c r="R45" s="7">
        <v>218400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3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N47" s="7">
        <f t="shared" si="3"/>
        <v>30000</v>
      </c>
      <c r="P47" s="7">
        <v>30000</v>
      </c>
      <c r="R47" s="7">
        <v>30000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3"/>
        <v>0</v>
      </c>
    </row>
    <row r="49" spans="1:18" s="7" customFormat="1" ht="12.75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  <c r="J49" s="7">
        <v>2892874.62</v>
      </c>
      <c r="L49" s="7">
        <v>76084</v>
      </c>
      <c r="N49" s="7">
        <f t="shared" si="3"/>
        <v>6226916</v>
      </c>
      <c r="P49" s="7">
        <v>6303000</v>
      </c>
      <c r="R49" s="7">
        <v>7100000</v>
      </c>
    </row>
    <row r="50" spans="1:18" s="7" customFormat="1" ht="12.75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P50" s="7">
        <v>2500</v>
      </c>
      <c r="R50" s="7">
        <v>2500</v>
      </c>
    </row>
    <row r="51" spans="1:18" s="7" customFormat="1" ht="12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3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3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3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3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3"/>
        <v>0</v>
      </c>
    </row>
    <row r="56" spans="1:18" s="7" customFormat="1" ht="12.75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>
        <v>290321.63</v>
      </c>
      <c r="K56" s="19"/>
      <c r="L56" s="7">
        <v>128053.27</v>
      </c>
      <c r="N56" s="7">
        <f t="shared" si="3"/>
        <v>781546.73</v>
      </c>
      <c r="P56" s="7">
        <v>909600</v>
      </c>
      <c r="R56" s="7">
        <v>909600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3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3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3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3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3"/>
        <v>0</v>
      </c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J62" s="7">
        <v>1682899.92</v>
      </c>
      <c r="L62" s="7">
        <v>778201</v>
      </c>
      <c r="N62" s="7">
        <f t="shared" si="3"/>
        <v>3021799</v>
      </c>
      <c r="P62" s="7">
        <v>3800000</v>
      </c>
      <c r="R62" s="7">
        <v>4050000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3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3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3"/>
        <v>20000</v>
      </c>
      <c r="P65" s="7">
        <v>20000</v>
      </c>
      <c r="R65" s="7">
        <v>35000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1357601.59</v>
      </c>
      <c r="L66" s="7">
        <v>555460.92000000004</v>
      </c>
      <c r="N66" s="7">
        <f t="shared" si="3"/>
        <v>1079539.08</v>
      </c>
      <c r="P66" s="7">
        <v>1635000</v>
      </c>
      <c r="R66" s="7">
        <v>1635000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J67" s="7">
        <v>1116640</v>
      </c>
      <c r="L67" s="7">
        <v>461200</v>
      </c>
      <c r="N67" s="7">
        <f t="shared" si="3"/>
        <v>1153480</v>
      </c>
      <c r="P67" s="7">
        <v>1614680</v>
      </c>
      <c r="R67" s="7">
        <v>3000000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3"/>
        <v>0</v>
      </c>
    </row>
    <row r="69" spans="1:18" s="7" customFormat="1" ht="12.75" hidden="1" customHeight="1" x14ac:dyDescent="0.2">
      <c r="A69" s="66" t="s">
        <v>58</v>
      </c>
      <c r="B69" s="40"/>
      <c r="C69" s="40"/>
      <c r="E69" s="14">
        <v>5</v>
      </c>
      <c r="F69" s="14" t="s">
        <v>12</v>
      </c>
      <c r="G69" s="14" t="s">
        <v>59</v>
      </c>
      <c r="H69" s="14" t="s">
        <v>60</v>
      </c>
      <c r="N69" s="7">
        <f t="shared" si="3"/>
        <v>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3"/>
        <v>0</v>
      </c>
    </row>
    <row r="71" spans="1:18" s="7" customFormat="1" ht="12.75" hidden="1" customHeight="1" x14ac:dyDescent="0.2">
      <c r="A71" s="66" t="s">
        <v>61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8</v>
      </c>
      <c r="N71" s="7">
        <f t="shared" si="3"/>
        <v>0</v>
      </c>
    </row>
    <row r="72" spans="1:18" s="7" customFormat="1" ht="12.75" customHeight="1" x14ac:dyDescent="0.2">
      <c r="A72" s="66" t="s">
        <v>71</v>
      </c>
      <c r="B72" s="40"/>
      <c r="C72" s="40"/>
      <c r="E72" s="14">
        <v>5</v>
      </c>
      <c r="F72" s="15" t="s">
        <v>12</v>
      </c>
      <c r="G72" s="14" t="s">
        <v>163</v>
      </c>
      <c r="H72" s="14" t="s">
        <v>10</v>
      </c>
      <c r="J72" s="7">
        <v>2008458.96</v>
      </c>
      <c r="L72" s="7">
        <v>755988.66</v>
      </c>
      <c r="N72" s="7">
        <f t="shared" si="3"/>
        <v>1362292.3399999999</v>
      </c>
      <c r="P72" s="7">
        <v>2118281</v>
      </c>
      <c r="R72" s="7">
        <f>2118281+1400200</f>
        <v>3518481</v>
      </c>
    </row>
    <row r="73" spans="1:18" s="7" customFormat="1" ht="12.75" customHeight="1" x14ac:dyDescent="0.2">
      <c r="A73" s="66" t="s">
        <v>165</v>
      </c>
      <c r="B73" s="40"/>
      <c r="C73" s="40"/>
      <c r="E73" s="14">
        <v>5</v>
      </c>
      <c r="F73" s="15" t="s">
        <v>12</v>
      </c>
      <c r="G73" s="14" t="s">
        <v>74</v>
      </c>
      <c r="H73" s="14" t="s">
        <v>15</v>
      </c>
      <c r="J73" s="7">
        <v>473080</v>
      </c>
      <c r="L73" s="7">
        <v>8110</v>
      </c>
      <c r="N73" s="7">
        <f t="shared" si="3"/>
        <v>711890</v>
      </c>
      <c r="P73" s="7">
        <v>720000</v>
      </c>
      <c r="R73" s="7">
        <v>720000</v>
      </c>
    </row>
    <row r="74" spans="1:18" s="7" customFormat="1" ht="12.75" customHeight="1" x14ac:dyDescent="0.2">
      <c r="A74" s="66" t="s">
        <v>166</v>
      </c>
      <c r="B74" s="40"/>
      <c r="C74" s="40"/>
      <c r="E74" s="14">
        <v>5</v>
      </c>
      <c r="F74" s="15" t="s">
        <v>12</v>
      </c>
      <c r="G74" s="14" t="s">
        <v>74</v>
      </c>
      <c r="H74" s="14" t="s">
        <v>17</v>
      </c>
      <c r="J74" s="7">
        <v>181220.5</v>
      </c>
      <c r="N74" s="7">
        <f t="shared" si="3"/>
        <v>1500000</v>
      </c>
      <c r="P74" s="7">
        <v>1500000</v>
      </c>
      <c r="R74" s="7">
        <v>1500000</v>
      </c>
    </row>
    <row r="75" spans="1:18" s="7" customFormat="1" ht="12.75" customHeight="1" x14ac:dyDescent="0.2">
      <c r="A75" s="66" t="s">
        <v>73</v>
      </c>
      <c r="B75" s="40"/>
      <c r="C75" s="40"/>
      <c r="E75" s="14">
        <v>5</v>
      </c>
      <c r="F75" s="15" t="s">
        <v>12</v>
      </c>
      <c r="G75" s="14" t="s">
        <v>74</v>
      </c>
      <c r="H75" s="14" t="s">
        <v>64</v>
      </c>
      <c r="J75" s="7">
        <v>239217.25</v>
      </c>
      <c r="N75" s="7">
        <f t="shared" si="3"/>
        <v>400000</v>
      </c>
      <c r="P75" s="7">
        <v>400000</v>
      </c>
      <c r="R75" s="7">
        <v>400000</v>
      </c>
    </row>
    <row r="76" spans="1:18" s="7" customFormat="1" ht="12.75" customHeight="1" x14ac:dyDescent="0.2">
      <c r="A76" s="66" t="s">
        <v>76</v>
      </c>
      <c r="B76" s="40"/>
      <c r="C76" s="40"/>
      <c r="E76" s="14">
        <v>5</v>
      </c>
      <c r="F76" s="15" t="s">
        <v>12</v>
      </c>
      <c r="G76" s="14" t="s">
        <v>74</v>
      </c>
      <c r="H76" s="14" t="s">
        <v>60</v>
      </c>
      <c r="J76" s="7">
        <v>4053548.83</v>
      </c>
      <c r="L76" s="7">
        <v>192626</v>
      </c>
      <c r="N76" s="7">
        <f t="shared" si="3"/>
        <v>5507374</v>
      </c>
      <c r="P76" s="7">
        <v>5700000</v>
      </c>
      <c r="R76" s="7">
        <v>5700000</v>
      </c>
    </row>
    <row r="77" spans="1:18" s="7" customFormat="1" ht="12.75" customHeight="1" x14ac:dyDescent="0.2">
      <c r="A77" s="66" t="s">
        <v>75</v>
      </c>
      <c r="B77" s="40"/>
      <c r="C77" s="40"/>
      <c r="E77" s="14">
        <v>5</v>
      </c>
      <c r="F77" s="15" t="s">
        <v>12</v>
      </c>
      <c r="G77" s="14" t="s">
        <v>74</v>
      </c>
      <c r="H77" s="14" t="s">
        <v>19</v>
      </c>
      <c r="J77" s="7">
        <v>7599</v>
      </c>
      <c r="N77" s="7">
        <f t="shared" si="3"/>
        <v>50000</v>
      </c>
      <c r="P77" s="7">
        <v>50000</v>
      </c>
      <c r="R77" s="7">
        <v>50000</v>
      </c>
    </row>
    <row r="78" spans="1:18" s="7" customFormat="1" ht="12.75" customHeight="1" x14ac:dyDescent="0.2">
      <c r="A78" s="66" t="s">
        <v>77</v>
      </c>
      <c r="B78" s="40"/>
      <c r="C78" s="40"/>
      <c r="E78" s="14">
        <v>5</v>
      </c>
      <c r="F78" s="15" t="s">
        <v>12</v>
      </c>
      <c r="G78" s="14" t="s">
        <v>74</v>
      </c>
      <c r="H78" s="14" t="s">
        <v>49</v>
      </c>
      <c r="N78" s="7">
        <f t="shared" si="3"/>
        <v>50000</v>
      </c>
      <c r="P78" s="7">
        <v>50000</v>
      </c>
      <c r="R78" s="7">
        <v>50000</v>
      </c>
    </row>
    <row r="79" spans="1:18" s="7" customFormat="1" ht="12.75" customHeight="1" x14ac:dyDescent="0.2">
      <c r="A79" s="66" t="s">
        <v>172</v>
      </c>
      <c r="B79" s="40"/>
      <c r="C79" s="40"/>
      <c r="E79" s="14">
        <v>5</v>
      </c>
      <c r="F79" s="15" t="s">
        <v>12</v>
      </c>
      <c r="G79" s="14" t="s">
        <v>174</v>
      </c>
      <c r="H79" s="15" t="s">
        <v>8</v>
      </c>
      <c r="J79" s="7">
        <v>401371.88</v>
      </c>
      <c r="L79" s="7">
        <v>107589.53</v>
      </c>
      <c r="N79" s="7">
        <f t="shared" si="3"/>
        <v>1970018.47</v>
      </c>
      <c r="P79" s="7">
        <v>2077608</v>
      </c>
      <c r="R79" s="7">
        <v>1986867.83</v>
      </c>
    </row>
    <row r="80" spans="1:18" s="7" customFormat="1" ht="12.75" customHeight="1" x14ac:dyDescent="0.2">
      <c r="A80" s="66" t="s">
        <v>87</v>
      </c>
      <c r="B80" s="40"/>
      <c r="C80" s="40"/>
      <c r="E80" s="14">
        <v>5</v>
      </c>
      <c r="F80" s="15" t="s">
        <v>12</v>
      </c>
      <c r="G80" s="14" t="s">
        <v>174</v>
      </c>
      <c r="H80" s="15" t="s">
        <v>15</v>
      </c>
      <c r="J80" s="7">
        <v>100444.07</v>
      </c>
      <c r="L80" s="7">
        <v>34914.1</v>
      </c>
      <c r="N80" s="7">
        <f t="shared" si="3"/>
        <v>178171.9</v>
      </c>
      <c r="P80" s="7">
        <v>213086</v>
      </c>
      <c r="R80" s="7">
        <v>303826.17</v>
      </c>
    </row>
    <row r="81" spans="1:18" s="7" customFormat="1" ht="12.75" customHeight="1" x14ac:dyDescent="0.2">
      <c r="A81" s="66" t="s">
        <v>62</v>
      </c>
      <c r="B81" s="40"/>
      <c r="C81" s="40"/>
      <c r="E81" s="14">
        <v>5</v>
      </c>
      <c r="F81" s="15" t="s">
        <v>12</v>
      </c>
      <c r="G81" s="14" t="s">
        <v>59</v>
      </c>
      <c r="H81" s="14" t="s">
        <v>10</v>
      </c>
      <c r="N81" s="7">
        <f t="shared" si="3"/>
        <v>10000</v>
      </c>
      <c r="P81" s="7">
        <v>10000</v>
      </c>
      <c r="R81" s="7">
        <v>10000</v>
      </c>
    </row>
    <row r="82" spans="1:18" s="7" customFormat="1" ht="12.75" customHeight="1" x14ac:dyDescent="0.2">
      <c r="A82" s="66" t="s">
        <v>63</v>
      </c>
      <c r="B82" s="40"/>
      <c r="C82" s="40"/>
      <c r="E82" s="14">
        <v>5</v>
      </c>
      <c r="F82" s="15" t="s">
        <v>12</v>
      </c>
      <c r="G82" s="14" t="s">
        <v>59</v>
      </c>
      <c r="H82" s="14" t="s">
        <v>64</v>
      </c>
      <c r="J82" s="7">
        <v>778643.11</v>
      </c>
      <c r="N82" s="7">
        <f t="shared" si="3"/>
        <v>1099920</v>
      </c>
      <c r="P82" s="7">
        <v>1099920</v>
      </c>
      <c r="R82" s="7">
        <v>1099920</v>
      </c>
    </row>
    <row r="83" spans="1:18" s="7" customFormat="1" ht="12.75" hidden="1" customHeight="1" x14ac:dyDescent="0.2">
      <c r="A83" s="66" t="s">
        <v>155</v>
      </c>
      <c r="B83" s="40"/>
      <c r="C83" s="40"/>
      <c r="E83" s="14">
        <v>5</v>
      </c>
      <c r="F83" s="15" t="s">
        <v>12</v>
      </c>
      <c r="G83" s="14" t="s">
        <v>59</v>
      </c>
      <c r="H83" s="14" t="s">
        <v>15</v>
      </c>
      <c r="N83" s="7">
        <f t="shared" si="3"/>
        <v>0</v>
      </c>
    </row>
    <row r="84" spans="1:18" s="7" customFormat="1" ht="12.75" hidden="1" customHeight="1" x14ac:dyDescent="0.2">
      <c r="A84" s="66" t="s">
        <v>156</v>
      </c>
      <c r="B84" s="40"/>
      <c r="C84" s="40"/>
      <c r="E84" s="14">
        <v>5</v>
      </c>
      <c r="F84" s="14" t="s">
        <v>12</v>
      </c>
      <c r="G84" s="14" t="s">
        <v>59</v>
      </c>
      <c r="H84" s="14" t="s">
        <v>17</v>
      </c>
      <c r="N84" s="7">
        <f t="shared" si="3"/>
        <v>0</v>
      </c>
    </row>
    <row r="85" spans="1:18" s="7" customFormat="1" ht="12.75" hidden="1" customHeight="1" x14ac:dyDescent="0.2">
      <c r="A85" s="66" t="s">
        <v>63</v>
      </c>
      <c r="B85" s="40"/>
      <c r="C85" s="40"/>
      <c r="E85" s="14">
        <v>5</v>
      </c>
      <c r="F85" s="15" t="s">
        <v>12</v>
      </c>
      <c r="G85" s="14" t="s">
        <v>59</v>
      </c>
      <c r="H85" s="14" t="s">
        <v>64</v>
      </c>
      <c r="N85" s="7">
        <f t="shared" ref="N85:N111" si="4">P85-L85</f>
        <v>0</v>
      </c>
    </row>
    <row r="86" spans="1:18" s="7" customFormat="1" ht="12.75" hidden="1" customHeight="1" x14ac:dyDescent="0.2">
      <c r="A86" s="66" t="s">
        <v>65</v>
      </c>
      <c r="B86" s="40"/>
      <c r="C86" s="40"/>
      <c r="E86" s="14">
        <v>5</v>
      </c>
      <c r="F86" s="15" t="s">
        <v>12</v>
      </c>
      <c r="G86" s="14" t="s">
        <v>59</v>
      </c>
      <c r="H86" s="14" t="s">
        <v>19</v>
      </c>
      <c r="N86" s="7">
        <f t="shared" si="4"/>
        <v>0</v>
      </c>
    </row>
    <row r="87" spans="1:18" s="7" customFormat="1" ht="12.75" hidden="1" customHeight="1" x14ac:dyDescent="0.2">
      <c r="A87" s="66" t="s">
        <v>157</v>
      </c>
      <c r="B87" s="40"/>
      <c r="C87" s="40"/>
      <c r="E87" s="14">
        <v>5</v>
      </c>
      <c r="F87" s="15" t="s">
        <v>12</v>
      </c>
      <c r="G87" s="14" t="s">
        <v>93</v>
      </c>
      <c r="H87" s="14" t="s">
        <v>8</v>
      </c>
      <c r="N87" s="7">
        <f t="shared" si="4"/>
        <v>0</v>
      </c>
    </row>
    <row r="88" spans="1:18" s="7" customFormat="1" ht="12.75" hidden="1" customHeight="1" x14ac:dyDescent="0.2">
      <c r="A88" s="66" t="s">
        <v>66</v>
      </c>
      <c r="B88" s="40"/>
      <c r="C88" s="40"/>
      <c r="E88" s="14">
        <v>5</v>
      </c>
      <c r="F88" s="15" t="s">
        <v>12</v>
      </c>
      <c r="G88" s="14" t="s">
        <v>67</v>
      </c>
      <c r="H88" s="14" t="s">
        <v>8</v>
      </c>
      <c r="N88" s="7">
        <f t="shared" si="4"/>
        <v>0</v>
      </c>
    </row>
    <row r="89" spans="1:18" s="7" customFormat="1" ht="12.75" hidden="1" customHeight="1" x14ac:dyDescent="0.2">
      <c r="A89" s="66" t="s">
        <v>68</v>
      </c>
      <c r="B89" s="40"/>
      <c r="C89" s="40"/>
      <c r="E89" s="14">
        <v>5</v>
      </c>
      <c r="F89" s="15" t="s">
        <v>12</v>
      </c>
      <c r="G89" s="14" t="s">
        <v>67</v>
      </c>
      <c r="H89" s="14" t="s">
        <v>10</v>
      </c>
      <c r="N89" s="7">
        <f t="shared" si="4"/>
        <v>0</v>
      </c>
    </row>
    <row r="90" spans="1:18" s="7" customFormat="1" ht="12.75" hidden="1" customHeight="1" x14ac:dyDescent="0.2">
      <c r="A90" s="66" t="s">
        <v>158</v>
      </c>
      <c r="B90" s="40"/>
      <c r="C90" s="40"/>
      <c r="E90" s="14">
        <v>5</v>
      </c>
      <c r="F90" s="15" t="s">
        <v>12</v>
      </c>
      <c r="G90" s="14" t="s">
        <v>70</v>
      </c>
      <c r="H90" s="14" t="s">
        <v>8</v>
      </c>
      <c r="N90" s="7">
        <f t="shared" si="4"/>
        <v>0</v>
      </c>
    </row>
    <row r="91" spans="1:18" s="7" customFormat="1" ht="12.75" hidden="1" customHeight="1" x14ac:dyDescent="0.2">
      <c r="A91" s="66" t="s">
        <v>159</v>
      </c>
      <c r="B91" s="40"/>
      <c r="C91" s="40"/>
      <c r="E91" s="14">
        <v>5</v>
      </c>
      <c r="F91" s="15" t="s">
        <v>12</v>
      </c>
      <c r="G91" s="14" t="s">
        <v>70</v>
      </c>
      <c r="H91" s="14" t="s">
        <v>10</v>
      </c>
      <c r="N91" s="7">
        <f t="shared" si="4"/>
        <v>0</v>
      </c>
    </row>
    <row r="92" spans="1:18" s="7" customFormat="1" ht="12.75" hidden="1" customHeight="1" x14ac:dyDescent="0.2">
      <c r="A92" s="66" t="s">
        <v>69</v>
      </c>
      <c r="B92" s="40"/>
      <c r="C92" s="40"/>
      <c r="E92" s="14">
        <v>5</v>
      </c>
      <c r="F92" s="15" t="s">
        <v>12</v>
      </c>
      <c r="G92" s="14" t="s">
        <v>70</v>
      </c>
      <c r="H92" s="14" t="s">
        <v>15</v>
      </c>
      <c r="N92" s="7">
        <f t="shared" si="4"/>
        <v>0</v>
      </c>
    </row>
    <row r="93" spans="1:18" s="7" customFormat="1" ht="12.75" hidden="1" customHeight="1" x14ac:dyDescent="0.2">
      <c r="A93" s="66" t="s">
        <v>160</v>
      </c>
      <c r="B93" s="40"/>
      <c r="C93" s="40"/>
      <c r="E93" s="14">
        <v>5</v>
      </c>
      <c r="F93" s="15" t="s">
        <v>12</v>
      </c>
      <c r="G93" s="14" t="s">
        <v>163</v>
      </c>
      <c r="H93" s="14" t="s">
        <v>8</v>
      </c>
      <c r="N93" s="7">
        <f t="shared" si="4"/>
        <v>0</v>
      </c>
    </row>
    <row r="94" spans="1:18" s="7" customFormat="1" ht="12.75" hidden="1" customHeight="1" x14ac:dyDescent="0.2">
      <c r="A94" s="66" t="s">
        <v>161</v>
      </c>
      <c r="B94" s="40"/>
      <c r="C94" s="40"/>
      <c r="E94" s="14">
        <v>5</v>
      </c>
      <c r="F94" s="15" t="s">
        <v>12</v>
      </c>
      <c r="G94" s="14" t="s">
        <v>163</v>
      </c>
      <c r="H94" s="16" t="s">
        <v>49</v>
      </c>
      <c r="N94" s="7">
        <f t="shared" si="4"/>
        <v>0</v>
      </c>
    </row>
    <row r="95" spans="1:18" s="7" customFormat="1" ht="12.75" hidden="1" customHeight="1" x14ac:dyDescent="0.2">
      <c r="A95" s="66" t="s">
        <v>162</v>
      </c>
      <c r="B95" s="40"/>
      <c r="C95" s="40"/>
      <c r="E95" s="14">
        <v>5</v>
      </c>
      <c r="F95" s="15" t="s">
        <v>12</v>
      </c>
      <c r="G95" s="14" t="s">
        <v>163</v>
      </c>
      <c r="H95" s="14" t="s">
        <v>15</v>
      </c>
      <c r="N95" s="7">
        <f t="shared" si="4"/>
        <v>0</v>
      </c>
    </row>
    <row r="96" spans="1:18" s="7" customFormat="1" ht="12.75" hidden="1" customHeight="1" x14ac:dyDescent="0.2">
      <c r="A96" s="66" t="s">
        <v>72</v>
      </c>
      <c r="B96" s="40"/>
      <c r="C96" s="40"/>
      <c r="E96" s="14">
        <v>5</v>
      </c>
      <c r="F96" s="15" t="s">
        <v>12</v>
      </c>
      <c r="G96" s="14" t="s">
        <v>70</v>
      </c>
      <c r="H96" s="14" t="s">
        <v>49</v>
      </c>
      <c r="N96" s="7">
        <f t="shared" si="4"/>
        <v>0</v>
      </c>
    </row>
    <row r="97" spans="1:18" s="7" customFormat="1" ht="12.75" hidden="1" customHeight="1" x14ac:dyDescent="0.2">
      <c r="A97" s="66" t="s">
        <v>164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10</v>
      </c>
      <c r="N97" s="7">
        <f t="shared" si="4"/>
        <v>0</v>
      </c>
    </row>
    <row r="98" spans="1:18" s="7" customFormat="1" ht="12.75" hidden="1" customHeight="1" x14ac:dyDescent="0.2">
      <c r="A98" s="66" t="s">
        <v>167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8</v>
      </c>
      <c r="N98" s="7">
        <f t="shared" si="4"/>
        <v>0</v>
      </c>
    </row>
    <row r="99" spans="1:18" s="7" customFormat="1" ht="12.75" hidden="1" customHeight="1" x14ac:dyDescent="0.2">
      <c r="A99" s="66" t="s">
        <v>168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45</v>
      </c>
      <c r="N99" s="7">
        <f t="shared" si="4"/>
        <v>0</v>
      </c>
    </row>
    <row r="100" spans="1:18" s="7" customFormat="1" ht="12.75" hidden="1" customHeight="1" x14ac:dyDescent="0.2">
      <c r="A100" s="66" t="s">
        <v>165</v>
      </c>
      <c r="B100" s="40"/>
      <c r="C100" s="40"/>
      <c r="E100" s="14">
        <v>5</v>
      </c>
      <c r="F100" s="15" t="s">
        <v>12</v>
      </c>
      <c r="G100" s="14" t="s">
        <v>74</v>
      </c>
      <c r="H100" s="14" t="s">
        <v>15</v>
      </c>
      <c r="N100" s="7">
        <f t="shared" si="4"/>
        <v>0</v>
      </c>
    </row>
    <row r="101" spans="1:18" s="7" customFormat="1" ht="12.75" hidden="1" customHeight="1" x14ac:dyDescent="0.2">
      <c r="A101" s="66" t="s">
        <v>78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10</v>
      </c>
      <c r="N101" s="7">
        <f t="shared" si="4"/>
        <v>0</v>
      </c>
    </row>
    <row r="102" spans="1:18" s="7" customFormat="1" ht="12.75" hidden="1" customHeight="1" x14ac:dyDescent="0.2">
      <c r="A102" s="66" t="s">
        <v>80</v>
      </c>
      <c r="B102" s="40"/>
      <c r="C102" s="40"/>
      <c r="E102" s="14">
        <v>5</v>
      </c>
      <c r="F102" s="15" t="s">
        <v>12</v>
      </c>
      <c r="G102" s="14" t="s">
        <v>79</v>
      </c>
      <c r="H102" s="14" t="s">
        <v>15</v>
      </c>
      <c r="N102" s="7">
        <f t="shared" si="4"/>
        <v>0</v>
      </c>
    </row>
    <row r="103" spans="1:18" s="7" customFormat="1" ht="12.75" hidden="1" customHeight="1" x14ac:dyDescent="0.2">
      <c r="A103" s="66" t="s">
        <v>169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60</v>
      </c>
      <c r="N103" s="7">
        <f t="shared" si="4"/>
        <v>0</v>
      </c>
    </row>
    <row r="104" spans="1:18" s="7" customFormat="1" ht="12.75" hidden="1" customHeight="1" x14ac:dyDescent="0.2">
      <c r="A104" s="66" t="s">
        <v>170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19</v>
      </c>
      <c r="N104" s="7">
        <f t="shared" si="4"/>
        <v>0</v>
      </c>
    </row>
    <row r="105" spans="1:18" s="7" customFormat="1" ht="12.75" hidden="1" customHeight="1" x14ac:dyDescent="0.2">
      <c r="A105" s="66" t="s">
        <v>171</v>
      </c>
      <c r="B105" s="40"/>
      <c r="C105" s="40"/>
      <c r="E105" s="14">
        <v>5</v>
      </c>
      <c r="F105" s="15" t="s">
        <v>12</v>
      </c>
      <c r="G105" s="14" t="s">
        <v>79</v>
      </c>
      <c r="H105" s="15" t="s">
        <v>82</v>
      </c>
      <c r="N105" s="7">
        <f t="shared" si="4"/>
        <v>0</v>
      </c>
    </row>
    <row r="106" spans="1:18" s="7" customFormat="1" ht="12.75" hidden="1" customHeight="1" x14ac:dyDescent="0.2">
      <c r="A106" s="66" t="s">
        <v>81</v>
      </c>
      <c r="B106" s="40"/>
      <c r="C106" s="40"/>
      <c r="E106" s="14">
        <v>5</v>
      </c>
      <c r="F106" s="15" t="s">
        <v>12</v>
      </c>
      <c r="G106" s="14" t="s">
        <v>59</v>
      </c>
      <c r="H106" s="15" t="s">
        <v>82</v>
      </c>
      <c r="N106" s="7">
        <f t="shared" si="4"/>
        <v>0</v>
      </c>
    </row>
    <row r="107" spans="1:18" s="7" customFormat="1" ht="12.75" hidden="1" customHeight="1" x14ac:dyDescent="0.2">
      <c r="A107" s="66" t="s">
        <v>83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8</v>
      </c>
      <c r="N107" s="7">
        <f t="shared" si="4"/>
        <v>0</v>
      </c>
    </row>
    <row r="108" spans="1:18" s="7" customFormat="1" ht="12.75" hidden="1" customHeight="1" x14ac:dyDescent="0.2">
      <c r="A108" s="66" t="s">
        <v>85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10</v>
      </c>
      <c r="N108" s="7">
        <f t="shared" si="4"/>
        <v>0</v>
      </c>
    </row>
    <row r="109" spans="1:18" s="7" customFormat="1" ht="12.75" hidden="1" customHeight="1" x14ac:dyDescent="0.2">
      <c r="A109" s="66" t="s">
        <v>86</v>
      </c>
      <c r="B109" s="40"/>
      <c r="C109" s="40"/>
      <c r="E109" s="14">
        <v>5</v>
      </c>
      <c r="F109" s="15" t="s">
        <v>12</v>
      </c>
      <c r="G109" s="14" t="s">
        <v>84</v>
      </c>
      <c r="H109" s="15" t="s">
        <v>15</v>
      </c>
      <c r="N109" s="7">
        <f t="shared" si="4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4"/>
        <v>0</v>
      </c>
    </row>
    <row r="111" spans="1:18" s="7" customFormat="1" ht="12.75" customHeight="1" x14ac:dyDescent="0.2">
      <c r="A111" s="66" t="s">
        <v>303</v>
      </c>
      <c r="B111" s="40"/>
      <c r="C111" s="40"/>
      <c r="E111" s="14">
        <v>5</v>
      </c>
      <c r="F111" s="15" t="s">
        <v>12</v>
      </c>
      <c r="G111" s="82">
        <v>99</v>
      </c>
      <c r="H111" s="89">
        <v>990</v>
      </c>
      <c r="N111" s="7">
        <f t="shared" si="4"/>
        <v>50000</v>
      </c>
      <c r="P111" s="7">
        <v>50000</v>
      </c>
      <c r="R111" s="7">
        <v>50000</v>
      </c>
    </row>
    <row r="112" spans="1:18" s="7" customFormat="1" ht="13.5" customHeight="1" x14ac:dyDescent="0.2">
      <c r="A112" s="161" t="s">
        <v>191</v>
      </c>
      <c r="B112" s="161"/>
      <c r="C112" s="161"/>
      <c r="J112" s="22">
        <f>SUM(J45:J111)</f>
        <v>15699705.359999999</v>
      </c>
      <c r="K112" s="18"/>
      <c r="L112" s="22">
        <f>SUM(L45:L111)</f>
        <v>3128597.48</v>
      </c>
      <c r="N112" s="22">
        <f>SUM(N45:N111)</f>
        <v>25390977.519999996</v>
      </c>
      <c r="P112" s="22">
        <f>SUM(P45:P111)</f>
        <v>28522075</v>
      </c>
      <c r="R112" s="22">
        <f>SUM(R45:R111)</f>
        <v>32369595</v>
      </c>
    </row>
    <row r="113" spans="1:18" s="7" customFormat="1" ht="6" customHeight="1" x14ac:dyDescent="0.2">
      <c r="A113" s="20"/>
      <c r="B113" s="20"/>
      <c r="C113" s="20"/>
      <c r="J113" s="18"/>
      <c r="K113" s="18"/>
    </row>
    <row r="114" spans="1:18" s="7" customFormat="1" ht="12" hidden="1" customHeight="1" x14ac:dyDescent="0.2">
      <c r="A114" s="69" t="s">
        <v>189</v>
      </c>
    </row>
    <row r="115" spans="1:18" s="7" customFormat="1" ht="12" hidden="1" customHeight="1" x14ac:dyDescent="0.2">
      <c r="A115" s="66" t="s">
        <v>109</v>
      </c>
      <c r="E115" s="14">
        <v>5</v>
      </c>
      <c r="F115" s="15" t="s">
        <v>29</v>
      </c>
      <c r="G115" s="14" t="s">
        <v>7</v>
      </c>
      <c r="H115" s="14" t="s">
        <v>17</v>
      </c>
    </row>
    <row r="116" spans="1:18" s="7" customFormat="1" ht="12" hidden="1" customHeight="1" x14ac:dyDescent="0.2">
      <c r="A116" s="66" t="s">
        <v>180</v>
      </c>
      <c r="E116" s="14">
        <v>5</v>
      </c>
      <c r="F116" s="15" t="s">
        <v>29</v>
      </c>
      <c r="G116" s="14" t="s">
        <v>7</v>
      </c>
      <c r="H116" s="14" t="s">
        <v>64</v>
      </c>
    </row>
    <row r="117" spans="1:18" s="7" customFormat="1" ht="12" hidden="1" customHeight="1" x14ac:dyDescent="0.2">
      <c r="A117" s="66" t="s">
        <v>182</v>
      </c>
      <c r="E117" s="14">
        <v>5</v>
      </c>
      <c r="F117" s="15" t="s">
        <v>29</v>
      </c>
      <c r="G117" s="14" t="s">
        <v>7</v>
      </c>
      <c r="H117" s="14" t="s">
        <v>10</v>
      </c>
    </row>
    <row r="118" spans="1:18" s="7" customFormat="1" hidden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183</v>
      </c>
      <c r="E119" s="14">
        <v>5</v>
      </c>
      <c r="F119" s="15" t="s">
        <v>29</v>
      </c>
      <c r="G119" s="14" t="s">
        <v>7</v>
      </c>
      <c r="H119" s="14" t="s">
        <v>8</v>
      </c>
    </row>
    <row r="120" spans="1:18" s="7" customFormat="1" ht="12" hidden="1" customHeight="1" x14ac:dyDescent="0.2">
      <c r="A120" s="66" t="s">
        <v>184</v>
      </c>
      <c r="E120" s="14">
        <v>5</v>
      </c>
      <c r="F120" s="15" t="s">
        <v>29</v>
      </c>
      <c r="G120" s="14" t="s">
        <v>7</v>
      </c>
      <c r="H120" s="14" t="s">
        <v>15</v>
      </c>
    </row>
    <row r="121" spans="1:18" s="7" customFormat="1" ht="18.95" hidden="1" customHeight="1" x14ac:dyDescent="0.2">
      <c r="A121" s="63" t="s">
        <v>185</v>
      </c>
      <c r="J121" s="21">
        <v>0</v>
      </c>
      <c r="K121" s="27"/>
      <c r="L121" s="21">
        <v>0</v>
      </c>
      <c r="M121" s="27"/>
      <c r="N121" s="21">
        <v>0</v>
      </c>
      <c r="O121" s="27"/>
      <c r="P121" s="21">
        <v>0</v>
      </c>
      <c r="Q121" s="27"/>
      <c r="R121" s="64">
        <f>SUM(R115:R120)</f>
        <v>0</v>
      </c>
    </row>
    <row r="122" spans="1:18" s="7" customFormat="1" ht="6" hidden="1" customHeight="1" x14ac:dyDescent="0.2"/>
    <row r="123" spans="1:18" s="7" customFormat="1" ht="12.75" customHeight="1" x14ac:dyDescent="0.2">
      <c r="A123" s="68" t="s">
        <v>190</v>
      </c>
      <c r="B123" s="11"/>
      <c r="C123" s="11"/>
    </row>
    <row r="124" spans="1:18" s="7" customFormat="1" ht="12.75" hidden="1" customHeight="1" x14ac:dyDescent="0.2">
      <c r="A124" s="11" t="s">
        <v>89</v>
      </c>
      <c r="B124" s="24"/>
      <c r="C124" s="24"/>
    </row>
    <row r="125" spans="1:18" s="7" customFormat="1" ht="12.75" hidden="1" customHeight="1" x14ac:dyDescent="0.2">
      <c r="A125" s="70" t="s">
        <v>90</v>
      </c>
      <c r="B125" s="9"/>
      <c r="C125" s="9"/>
      <c r="E125" s="14">
        <v>1</v>
      </c>
      <c r="F125" s="15" t="s">
        <v>12</v>
      </c>
      <c r="G125" s="14" t="s">
        <v>54</v>
      </c>
      <c r="H125" s="16" t="s">
        <v>10</v>
      </c>
    </row>
    <row r="126" spans="1:18" s="7" customFormat="1" ht="12.75" customHeight="1" x14ac:dyDescent="0.2">
      <c r="A126" s="71" t="s">
        <v>91</v>
      </c>
      <c r="B126" s="25"/>
      <c r="C126" s="25"/>
    </row>
    <row r="127" spans="1:18" s="7" customFormat="1" ht="12.75" hidden="1" customHeight="1" x14ac:dyDescent="0.2">
      <c r="A127" s="66" t="s">
        <v>92</v>
      </c>
      <c r="B127" s="40"/>
      <c r="C127" s="40"/>
      <c r="E127" s="14">
        <v>1</v>
      </c>
      <c r="F127" s="15" t="s">
        <v>93</v>
      </c>
      <c r="G127" s="14" t="s">
        <v>7</v>
      </c>
      <c r="H127" s="14" t="s">
        <v>8</v>
      </c>
      <c r="N127" s="7">
        <f t="shared" ref="N127:N142" si="5">P127-L127</f>
        <v>0</v>
      </c>
    </row>
    <row r="128" spans="1:18" s="7" customFormat="1" ht="12.75" hidden="1" customHeight="1" x14ac:dyDescent="0.2">
      <c r="A128" s="66" t="s">
        <v>94</v>
      </c>
      <c r="B128" s="40"/>
      <c r="C128" s="40"/>
      <c r="E128" s="14">
        <v>1</v>
      </c>
      <c r="F128" s="15" t="s">
        <v>93</v>
      </c>
      <c r="G128" s="14" t="s">
        <v>34</v>
      </c>
      <c r="H128" s="14" t="s">
        <v>8</v>
      </c>
      <c r="N128" s="7">
        <f t="shared" si="5"/>
        <v>0</v>
      </c>
    </row>
    <row r="129" spans="1:18" s="7" customFormat="1" ht="12.75" hidden="1" customHeight="1" x14ac:dyDescent="0.2">
      <c r="A129" s="66" t="s">
        <v>95</v>
      </c>
      <c r="B129" s="42"/>
      <c r="C129" s="42"/>
      <c r="E129" s="14">
        <v>1</v>
      </c>
      <c r="F129" s="15" t="s">
        <v>93</v>
      </c>
      <c r="G129" s="14" t="s">
        <v>34</v>
      </c>
      <c r="H129" s="14" t="s">
        <v>49</v>
      </c>
      <c r="N129" s="7">
        <f t="shared" si="5"/>
        <v>0</v>
      </c>
    </row>
    <row r="130" spans="1:18" s="7" customFormat="1" ht="12.75" customHeight="1" x14ac:dyDescent="0.2">
      <c r="A130" s="66" t="s">
        <v>96</v>
      </c>
      <c r="B130" s="42"/>
      <c r="C130" s="42"/>
      <c r="D130" s="15"/>
      <c r="E130" s="14">
        <v>1</v>
      </c>
      <c r="F130" s="15" t="s">
        <v>93</v>
      </c>
      <c r="G130" s="14" t="s">
        <v>54</v>
      </c>
      <c r="H130" s="14" t="s">
        <v>10</v>
      </c>
      <c r="N130" s="7">
        <f t="shared" si="5"/>
        <v>0</v>
      </c>
    </row>
    <row r="131" spans="1:18" s="7" customFormat="1" ht="12.75" hidden="1" customHeight="1" x14ac:dyDescent="0.2">
      <c r="A131" s="66" t="s">
        <v>97</v>
      </c>
      <c r="B131" s="40"/>
      <c r="C131" s="40"/>
      <c r="E131" s="14">
        <v>1</v>
      </c>
      <c r="F131" s="15" t="s">
        <v>93</v>
      </c>
      <c r="G131" s="14" t="s">
        <v>93</v>
      </c>
      <c r="H131" s="14" t="s">
        <v>8</v>
      </c>
      <c r="N131" s="7">
        <f t="shared" si="5"/>
        <v>0</v>
      </c>
    </row>
    <row r="132" spans="1:18" s="7" customFormat="1" ht="12.75" hidden="1" customHeight="1" x14ac:dyDescent="0.2">
      <c r="A132" s="66" t="s">
        <v>98</v>
      </c>
      <c r="B132" s="42"/>
      <c r="C132" s="42"/>
      <c r="E132" s="14">
        <v>1</v>
      </c>
      <c r="F132" s="15" t="s">
        <v>93</v>
      </c>
      <c r="G132" s="14" t="s">
        <v>54</v>
      </c>
      <c r="H132" s="14" t="s">
        <v>15</v>
      </c>
      <c r="N132" s="7">
        <f t="shared" si="5"/>
        <v>0</v>
      </c>
    </row>
    <row r="133" spans="1:18" s="7" customFormat="1" ht="12.75" hidden="1" customHeight="1" x14ac:dyDescent="0.2">
      <c r="A133" s="66" t="s">
        <v>99</v>
      </c>
      <c r="B133" s="42"/>
      <c r="C133" s="42"/>
      <c r="D133" s="15"/>
      <c r="E133" s="14">
        <v>1</v>
      </c>
      <c r="F133" s="15" t="s">
        <v>93</v>
      </c>
      <c r="G133" s="14" t="s">
        <v>93</v>
      </c>
      <c r="H133" s="14" t="s">
        <v>10</v>
      </c>
      <c r="N133" s="7">
        <f t="shared" si="5"/>
        <v>0</v>
      </c>
    </row>
    <row r="134" spans="1:18" s="7" customFormat="1" ht="12.75" hidden="1" customHeight="1" x14ac:dyDescent="0.2">
      <c r="A134" s="66" t="s">
        <v>100</v>
      </c>
      <c r="B134" s="40"/>
      <c r="C134" s="40"/>
      <c r="E134" s="14">
        <v>1</v>
      </c>
      <c r="F134" s="15" t="s">
        <v>93</v>
      </c>
      <c r="G134" s="14" t="s">
        <v>54</v>
      </c>
      <c r="H134" s="14" t="s">
        <v>19</v>
      </c>
      <c r="N134" s="7">
        <f t="shared" si="5"/>
        <v>0</v>
      </c>
    </row>
    <row r="135" spans="1:18" s="7" customFormat="1" ht="12.75" hidden="1" customHeight="1" x14ac:dyDescent="0.2">
      <c r="A135" s="66" t="s">
        <v>175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82</v>
      </c>
      <c r="N135" s="7">
        <f t="shared" si="5"/>
        <v>0</v>
      </c>
    </row>
    <row r="136" spans="1:18" s="7" customFormat="1" ht="12.75" hidden="1" customHeight="1" x14ac:dyDescent="0.2">
      <c r="A136" s="66" t="s">
        <v>176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45</v>
      </c>
      <c r="N136" s="7">
        <f t="shared" si="5"/>
        <v>0</v>
      </c>
    </row>
    <row r="137" spans="1:18" s="7" customFormat="1" ht="12.75" hidden="1" customHeight="1" x14ac:dyDescent="0.2">
      <c r="A137" s="66" t="s">
        <v>177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146</v>
      </c>
      <c r="N137" s="7">
        <f t="shared" si="5"/>
        <v>0</v>
      </c>
    </row>
    <row r="138" spans="1:18" s="7" customFormat="1" ht="12.75" hidden="1" customHeight="1" x14ac:dyDescent="0.2">
      <c r="A138" s="66" t="s">
        <v>101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102</v>
      </c>
      <c r="N138" s="7">
        <f t="shared" si="5"/>
        <v>0</v>
      </c>
    </row>
    <row r="139" spans="1:18" s="7" customFormat="1" ht="12.75" hidden="1" customHeight="1" x14ac:dyDescent="0.2">
      <c r="A139" s="66" t="s">
        <v>103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24</v>
      </c>
      <c r="N139" s="7">
        <f t="shared" si="5"/>
        <v>0</v>
      </c>
    </row>
    <row r="140" spans="1:18" s="7" customFormat="1" ht="12.75" hidden="1" customHeight="1" x14ac:dyDescent="0.2">
      <c r="A140" s="66" t="s">
        <v>104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28</v>
      </c>
      <c r="N140" s="7">
        <f t="shared" si="5"/>
        <v>0</v>
      </c>
    </row>
    <row r="141" spans="1:18" s="7" customFormat="1" ht="12.75" hidden="1" customHeight="1" x14ac:dyDescent="0.2">
      <c r="A141" s="66" t="s">
        <v>105</v>
      </c>
      <c r="B141" s="40"/>
      <c r="C141" s="40"/>
      <c r="D141" s="15"/>
      <c r="E141" s="14">
        <v>1</v>
      </c>
      <c r="F141" s="15" t="s">
        <v>93</v>
      </c>
      <c r="G141" s="14" t="s">
        <v>54</v>
      </c>
      <c r="H141" s="16" t="s">
        <v>49</v>
      </c>
      <c r="N141" s="7">
        <f t="shared" si="5"/>
        <v>0</v>
      </c>
    </row>
    <row r="142" spans="1:18" s="7" customFormat="1" ht="12.75" hidden="1" customHeight="1" x14ac:dyDescent="0.2">
      <c r="A142" s="66" t="s">
        <v>106</v>
      </c>
      <c r="B142" s="40"/>
      <c r="C142" s="40"/>
      <c r="D142" s="15"/>
      <c r="E142" s="14">
        <v>1</v>
      </c>
      <c r="F142" s="15" t="s">
        <v>93</v>
      </c>
      <c r="G142" s="14" t="s">
        <v>67</v>
      </c>
      <c r="H142" s="14" t="s">
        <v>8</v>
      </c>
      <c r="N142" s="7">
        <f t="shared" si="5"/>
        <v>0</v>
      </c>
    </row>
    <row r="143" spans="1:18" s="7" customFormat="1" ht="12.75" customHeight="1" x14ac:dyDescent="0.2">
      <c r="A143" s="66" t="s">
        <v>107</v>
      </c>
      <c r="B143" s="40"/>
      <c r="C143" s="40"/>
      <c r="D143" s="15"/>
      <c r="E143" s="14">
        <v>1</v>
      </c>
      <c r="F143" s="15" t="s">
        <v>93</v>
      </c>
      <c r="G143" s="14" t="s">
        <v>59</v>
      </c>
      <c r="H143" s="16" t="s">
        <v>49</v>
      </c>
      <c r="R143" s="7">
        <v>50000</v>
      </c>
    </row>
    <row r="144" spans="1:18" s="7" customFormat="1" ht="12.75" hidden="1" customHeight="1" x14ac:dyDescent="0.2">
      <c r="A144" s="66" t="s">
        <v>178</v>
      </c>
      <c r="B144" s="40"/>
      <c r="C144" s="40"/>
      <c r="D144" s="15"/>
      <c r="E144" s="14">
        <v>1</v>
      </c>
      <c r="F144" s="15" t="s">
        <v>93</v>
      </c>
      <c r="G144" s="14" t="s">
        <v>29</v>
      </c>
      <c r="H144" s="14" t="s">
        <v>8</v>
      </c>
    </row>
    <row r="145" spans="1:21" s="7" customFormat="1" ht="12.75" hidden="1" customHeight="1" x14ac:dyDescent="0.2">
      <c r="A145" s="66" t="s">
        <v>179</v>
      </c>
      <c r="B145" s="40"/>
      <c r="C145" s="40"/>
      <c r="D145" s="15"/>
      <c r="E145" s="14">
        <v>1</v>
      </c>
      <c r="F145" s="15" t="s">
        <v>93</v>
      </c>
      <c r="G145" s="14" t="s">
        <v>29</v>
      </c>
      <c r="H145" s="14" t="s">
        <v>45</v>
      </c>
    </row>
    <row r="146" spans="1:21" s="7" customFormat="1" ht="12.75" hidden="1" customHeight="1" x14ac:dyDescent="0.2">
      <c r="A146" s="66" t="s">
        <v>268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64</v>
      </c>
    </row>
    <row r="147" spans="1:21" s="27" customFormat="1" ht="15" customHeight="1" x14ac:dyDescent="0.2">
      <c r="A147" s="63" t="s">
        <v>108</v>
      </c>
      <c r="B147" s="26"/>
      <c r="C147" s="26"/>
      <c r="J147" s="21">
        <f>SUM(J127:J146)</f>
        <v>0</v>
      </c>
      <c r="K147" s="23"/>
      <c r="L147" s="21">
        <f>SUM(L127:L146)</f>
        <v>0</v>
      </c>
      <c r="N147" s="21">
        <f>SUM(N127:N146)</f>
        <v>0</v>
      </c>
      <c r="P147" s="21">
        <f>SUM(P127:P146)</f>
        <v>0</v>
      </c>
      <c r="R147" s="21">
        <f>SUM(R130:R146)</f>
        <v>50000</v>
      </c>
    </row>
    <row r="148" spans="1:21" s="7" customFormat="1" ht="6" customHeight="1" x14ac:dyDescent="0.2"/>
    <row r="149" spans="1:21" s="7" customFormat="1" ht="16.5" customHeight="1" thickBot="1" x14ac:dyDescent="0.25">
      <c r="A149" s="11" t="s">
        <v>110</v>
      </c>
      <c r="B149" s="28"/>
      <c r="C149" s="28"/>
      <c r="J149" s="29">
        <f>J42+J112+J121+J147</f>
        <v>35949696.829999998</v>
      </c>
      <c r="K149" s="23"/>
      <c r="L149" s="29">
        <f>L42+L112+L121+L147</f>
        <v>12108511.65</v>
      </c>
      <c r="N149" s="29">
        <f>N42+N112+N121+N147</f>
        <v>42223220.059999995</v>
      </c>
      <c r="P149" s="29">
        <f>P42+P112+P121+P147</f>
        <v>54334231.710000001</v>
      </c>
      <c r="R149" s="29">
        <f>R42+R112+R121+R147</f>
        <v>58204415.109999999</v>
      </c>
    </row>
    <row r="150" spans="1:21" s="7" customFormat="1" ht="13.5" thickTop="1" x14ac:dyDescent="0.2">
      <c r="A150" s="31"/>
      <c r="B150" s="31"/>
      <c r="C150" s="31"/>
      <c r="D150" s="34"/>
      <c r="E150" s="31"/>
      <c r="F150" s="31"/>
      <c r="H150" s="35"/>
      <c r="I150" s="35"/>
      <c r="J150" s="35"/>
      <c r="K150" s="35"/>
      <c r="L150" s="35"/>
      <c r="M150" s="35"/>
      <c r="U150" s="7">
        <f>L149-12482290.42</f>
        <v>-373778.76999999955</v>
      </c>
    </row>
    <row r="151" spans="1:21" s="7" customFormat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21" x14ac:dyDescent="0.2">
      <c r="A152" s="159" t="s">
        <v>133</v>
      </c>
      <c r="B152" s="159"/>
      <c r="C152" s="159"/>
      <c r="D152" s="33"/>
      <c r="E152" s="32"/>
      <c r="G152" s="31"/>
      <c r="I152" s="31"/>
      <c r="J152" s="159" t="s">
        <v>134</v>
      </c>
      <c r="K152" s="159"/>
      <c r="L152" s="159"/>
      <c r="M152" s="47"/>
      <c r="N152" s="49"/>
      <c r="O152" s="49"/>
      <c r="P152" s="147" t="s">
        <v>135</v>
      </c>
      <c r="Q152" s="147"/>
      <c r="R152" s="147"/>
    </row>
    <row r="153" spans="1:21" x14ac:dyDescent="0.2">
      <c r="A153" s="50"/>
      <c r="D153" s="33"/>
      <c r="E153" s="51"/>
      <c r="G153" s="31"/>
      <c r="I153" s="31"/>
      <c r="J153" s="30"/>
      <c r="M153" s="30"/>
      <c r="N153" s="36"/>
      <c r="O153" s="36"/>
      <c r="P153" s="51"/>
    </row>
    <row r="154" spans="1:21" x14ac:dyDescent="0.2">
      <c r="A154" s="50"/>
      <c r="D154" s="33"/>
      <c r="E154" s="51"/>
      <c r="G154" s="31"/>
      <c r="I154" s="31"/>
      <c r="J154" s="113"/>
      <c r="M154" s="113"/>
      <c r="N154" s="36"/>
      <c r="O154" s="36"/>
      <c r="P154" s="51"/>
    </row>
    <row r="155" spans="1:21" x14ac:dyDescent="0.2">
      <c r="A155" s="52"/>
      <c r="D155" s="31"/>
      <c r="E155" s="53"/>
      <c r="G155" s="31"/>
      <c r="I155" s="31"/>
      <c r="J155" s="31"/>
      <c r="M155" s="31"/>
      <c r="P155" s="53"/>
    </row>
    <row r="156" spans="1:21" x14ac:dyDescent="0.2">
      <c r="A156" s="160" t="s">
        <v>324</v>
      </c>
      <c r="B156" s="160"/>
      <c r="C156" s="160"/>
      <c r="D156" s="55"/>
      <c r="E156" s="56"/>
      <c r="G156" s="31"/>
      <c r="I156" s="31"/>
      <c r="J156" s="160" t="s">
        <v>325</v>
      </c>
      <c r="K156" s="160"/>
      <c r="L156" s="160"/>
      <c r="M156" s="57"/>
      <c r="N156" s="59"/>
      <c r="O156" s="59"/>
      <c r="P156" s="148" t="s">
        <v>137</v>
      </c>
      <c r="Q156" s="148"/>
      <c r="R156" s="148"/>
    </row>
    <row r="157" spans="1:21" x14ac:dyDescent="0.2">
      <c r="A157" s="159" t="s">
        <v>330</v>
      </c>
      <c r="B157" s="159"/>
      <c r="C157" s="159"/>
      <c r="D157" s="31"/>
      <c r="E157" s="32"/>
      <c r="G157" s="31"/>
      <c r="I157" s="31"/>
      <c r="J157" s="159" t="s">
        <v>313</v>
      </c>
      <c r="K157" s="159"/>
      <c r="L157" s="159"/>
      <c r="M157" s="33"/>
      <c r="N157" s="35"/>
      <c r="O157" s="35"/>
      <c r="P157" s="149" t="s">
        <v>139</v>
      </c>
      <c r="Q157" s="149"/>
      <c r="R157" s="149"/>
    </row>
  </sheetData>
  <customSheetViews>
    <customSheetView guid="{870B4CCF-089A-4C19-A059-259DAAB1F3BC}" showPageBreaks="1" printArea="1" hiddenRows="1" view="pageBreakPreview">
      <pane xSplit="1" ySplit="14" topLeftCell="B149" activePane="bottomRight" state="frozen"/>
      <selection pane="bottomRight" activeCell="C18" sqref="C18"/>
      <pageMargins left="0.75" right="0.5" top="0.8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J13" sqref="J13"/>
      <pageMargins left="0.75" right="0.5" top="0.8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2:R152"/>
    <mergeCell ref="P156:R156"/>
    <mergeCell ref="P157:R157"/>
    <mergeCell ref="A152:C152"/>
    <mergeCell ref="A156:C156"/>
    <mergeCell ref="A157:C157"/>
    <mergeCell ref="J152:L152"/>
    <mergeCell ref="J156:L156"/>
    <mergeCell ref="J157:L157"/>
    <mergeCell ref="A13:C13"/>
    <mergeCell ref="E13:H13"/>
    <mergeCell ref="A112:C112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60"/>
  <sheetViews>
    <sheetView view="pageBreakPreview" zoomScaleNormal="85" zoomScaleSheetLayoutView="100" workbookViewId="0">
      <pane xSplit="1" ySplit="14" topLeftCell="B30" activePane="bottomRight" state="frozen"/>
      <selection pane="topRight" activeCell="B1" sqref="B1"/>
      <selection pane="bottomLeft" activeCell="A15" sqref="A15"/>
      <selection pane="bottomRight" activeCell="A151" sqref="A15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9.6640625" style="1" bestFit="1" customWidth="1"/>
    <col min="21" max="16384" width="8.88671875" style="1"/>
  </cols>
  <sheetData>
    <row r="1" spans="1:19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212</v>
      </c>
      <c r="H4" s="3"/>
      <c r="I4" s="3"/>
      <c r="R4" s="78">
        <v>1071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209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155" t="s">
        <v>122</v>
      </c>
      <c r="M9" s="155"/>
      <c r="N9" s="155"/>
      <c r="O9" s="155"/>
      <c r="P9" s="155"/>
      <c r="Q9" s="104"/>
    </row>
    <row r="10" spans="1:19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19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19" ht="15" customHeight="1" x14ac:dyDescent="0.2">
      <c r="A12" s="103"/>
      <c r="B12" s="103"/>
      <c r="C12" s="103"/>
      <c r="D12" s="9"/>
      <c r="E12" s="103"/>
      <c r="F12" s="103"/>
      <c r="G12" s="103"/>
      <c r="H12" s="10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19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00">
        <v>6249944.2000000002</v>
      </c>
      <c r="K16" s="100"/>
      <c r="L16" s="135">
        <v>2904642.98</v>
      </c>
      <c r="M16" s="135"/>
      <c r="N16" s="135">
        <f>P16-L16</f>
        <v>5192317.0299999993</v>
      </c>
      <c r="O16" s="135"/>
      <c r="P16" s="135">
        <v>8096960.0099999998</v>
      </c>
      <c r="Q16" s="135"/>
      <c r="R16" s="135">
        <v>8253449.5199999996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49"/>
      <c r="K17" s="49"/>
      <c r="L17" s="135"/>
      <c r="M17" s="135"/>
      <c r="N17" s="135"/>
      <c r="O17" s="135"/>
      <c r="P17" s="135"/>
      <c r="Q17" s="135"/>
      <c r="R17" s="135"/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00">
        <v>445320.94</v>
      </c>
      <c r="K18" s="100"/>
      <c r="L18" s="135">
        <v>195173.19</v>
      </c>
      <c r="M18" s="135"/>
      <c r="N18" s="135">
        <f t="shared" ref="N18:N40" si="0">P18-L18</f>
        <v>332826.81</v>
      </c>
      <c r="O18" s="135"/>
      <c r="P18" s="135">
        <v>528000</v>
      </c>
      <c r="Q18" s="135"/>
      <c r="R18" s="135">
        <v>528000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00">
        <v>138500</v>
      </c>
      <c r="K19" s="100"/>
      <c r="L19" s="135">
        <v>47500</v>
      </c>
      <c r="M19" s="135"/>
      <c r="N19" s="135">
        <f t="shared" si="0"/>
        <v>144500</v>
      </c>
      <c r="O19" s="135"/>
      <c r="P19" s="135">
        <v>192000</v>
      </c>
      <c r="Q19" s="135"/>
      <c r="R19" s="135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00">
        <v>81500</v>
      </c>
      <c r="K20" s="100"/>
      <c r="L20" s="135">
        <v>42500</v>
      </c>
      <c r="M20" s="135"/>
      <c r="N20" s="135">
        <f t="shared" si="0"/>
        <v>73000</v>
      </c>
      <c r="O20" s="135"/>
      <c r="P20" s="135">
        <v>115500</v>
      </c>
      <c r="Q20" s="135"/>
      <c r="R20" s="135">
        <v>115500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00">
        <v>95000</v>
      </c>
      <c r="K21" s="100"/>
      <c r="L21" s="135">
        <v>108000</v>
      </c>
      <c r="M21" s="135"/>
      <c r="N21" s="135">
        <f t="shared" si="0"/>
        <v>24000</v>
      </c>
      <c r="O21" s="135"/>
      <c r="P21" s="135">
        <v>132000</v>
      </c>
      <c r="Q21" s="135"/>
      <c r="R21" s="135">
        <v>132000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00"/>
      <c r="K22" s="100"/>
      <c r="L22" s="135"/>
      <c r="M22" s="135"/>
      <c r="N22" s="135">
        <f t="shared" si="0"/>
        <v>0</v>
      </c>
      <c r="O22" s="135"/>
      <c r="P22" s="135"/>
      <c r="Q22" s="135"/>
      <c r="R22" s="135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00"/>
      <c r="K23" s="100"/>
      <c r="L23" s="135"/>
      <c r="M23" s="135"/>
      <c r="N23" s="135">
        <f t="shared" si="0"/>
        <v>0</v>
      </c>
      <c r="O23" s="135"/>
      <c r="P23" s="135"/>
      <c r="Q23" s="135"/>
      <c r="R23" s="135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00"/>
      <c r="K24" s="100"/>
      <c r="L24" s="135"/>
      <c r="M24" s="135"/>
      <c r="N24" s="135">
        <f t="shared" si="0"/>
        <v>0</v>
      </c>
      <c r="O24" s="135"/>
      <c r="P24" s="135"/>
      <c r="Q24" s="135"/>
      <c r="R24" s="135"/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00"/>
      <c r="K25" s="100"/>
      <c r="L25" s="135"/>
      <c r="M25" s="135"/>
      <c r="N25" s="135">
        <f t="shared" si="0"/>
        <v>0</v>
      </c>
      <c r="O25" s="135"/>
      <c r="P25" s="135"/>
      <c r="Q25" s="135"/>
      <c r="R25" s="135"/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00"/>
      <c r="K26" s="100"/>
      <c r="L26" s="135"/>
      <c r="M26" s="135"/>
      <c r="N26" s="135">
        <f t="shared" si="0"/>
        <v>0</v>
      </c>
      <c r="O26" s="135"/>
      <c r="P26" s="135"/>
      <c r="Q26" s="135"/>
      <c r="R26" s="135"/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00"/>
      <c r="K27" s="100"/>
      <c r="L27" s="135"/>
      <c r="M27" s="135"/>
      <c r="N27" s="135">
        <f t="shared" si="0"/>
        <v>0</v>
      </c>
      <c r="O27" s="135"/>
      <c r="P27" s="135"/>
      <c r="Q27" s="135"/>
      <c r="R27" s="135"/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J28" s="135"/>
      <c r="K28" s="135"/>
      <c r="L28" s="135"/>
      <c r="M28" s="135"/>
      <c r="N28" s="135">
        <f t="shared" si="0"/>
        <v>0</v>
      </c>
      <c r="O28" s="135"/>
      <c r="P28" s="135"/>
      <c r="Q28" s="135"/>
      <c r="R28" s="135"/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J29" s="135"/>
      <c r="K29" s="135"/>
      <c r="L29" s="135"/>
      <c r="M29" s="135"/>
      <c r="N29" s="135">
        <f t="shared" si="0"/>
        <v>0</v>
      </c>
      <c r="O29" s="135"/>
      <c r="P29" s="135"/>
      <c r="Q29" s="135"/>
      <c r="R29" s="135"/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135">
        <v>566624.6</v>
      </c>
      <c r="K30" s="135"/>
      <c r="L30" s="135"/>
      <c r="M30" s="135"/>
      <c r="N30" s="135">
        <f t="shared" si="0"/>
        <v>687711</v>
      </c>
      <c r="O30" s="135"/>
      <c r="P30" s="135">
        <v>687711</v>
      </c>
      <c r="Q30" s="135"/>
      <c r="R30" s="135">
        <v>689809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135">
        <v>98000</v>
      </c>
      <c r="K31" s="135"/>
      <c r="L31" s="135"/>
      <c r="M31" s="135"/>
      <c r="N31" s="135">
        <f t="shared" si="0"/>
        <v>110000</v>
      </c>
      <c r="O31" s="135"/>
      <c r="P31" s="135">
        <v>110000</v>
      </c>
      <c r="Q31" s="135"/>
      <c r="R31" s="135">
        <v>110000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00">
        <v>507131</v>
      </c>
      <c r="K32" s="100"/>
      <c r="L32" s="135">
        <v>558318</v>
      </c>
      <c r="M32" s="135"/>
      <c r="N32" s="135">
        <f t="shared" si="0"/>
        <v>129393</v>
      </c>
      <c r="O32" s="135"/>
      <c r="P32" s="135">
        <v>687711</v>
      </c>
      <c r="Q32" s="135"/>
      <c r="R32" s="135">
        <v>689809</v>
      </c>
    </row>
    <row r="33" spans="1:18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135">
        <v>745748.97</v>
      </c>
      <c r="K33" s="135"/>
      <c r="L33" s="135">
        <v>317284.40999999997</v>
      </c>
      <c r="M33" s="135"/>
      <c r="N33" s="135">
        <f t="shared" si="0"/>
        <v>659959.35000000009</v>
      </c>
      <c r="O33" s="135"/>
      <c r="P33" s="135">
        <v>977243.76</v>
      </c>
      <c r="Q33" s="135"/>
      <c r="R33" s="135">
        <v>993324.96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135">
        <v>22500</v>
      </c>
      <c r="K34" s="135"/>
      <c r="L34" s="135">
        <v>9000</v>
      </c>
      <c r="M34" s="135"/>
      <c r="N34" s="135">
        <f t="shared" si="0"/>
        <v>17400</v>
      </c>
      <c r="O34" s="135"/>
      <c r="P34" s="135">
        <v>26400</v>
      </c>
      <c r="Q34" s="135"/>
      <c r="R34" s="135">
        <v>26400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135">
        <v>62712.5</v>
      </c>
      <c r="K35" s="135"/>
      <c r="L35" s="135">
        <v>30352.67</v>
      </c>
      <c r="M35" s="135"/>
      <c r="N35" s="135">
        <f t="shared" si="0"/>
        <v>58271.64</v>
      </c>
      <c r="O35" s="135"/>
      <c r="P35" s="135">
        <v>88624.31</v>
      </c>
      <c r="Q35" s="135"/>
      <c r="R35" s="135">
        <v>88735.679999999993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135">
        <v>22482.63</v>
      </c>
      <c r="K36" s="135"/>
      <c r="L36" s="135">
        <v>9000</v>
      </c>
      <c r="M36" s="135"/>
      <c r="N36" s="135">
        <f t="shared" si="0"/>
        <v>17400</v>
      </c>
      <c r="O36" s="135"/>
      <c r="P36" s="135">
        <v>26400</v>
      </c>
      <c r="Q36" s="135"/>
      <c r="R36" s="135">
        <v>26400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J37" s="135"/>
      <c r="K37" s="135"/>
      <c r="L37" s="135"/>
      <c r="M37" s="135"/>
      <c r="N37" s="135">
        <f t="shared" si="0"/>
        <v>0</v>
      </c>
      <c r="O37" s="135"/>
      <c r="P37" s="135"/>
      <c r="Q37" s="135"/>
      <c r="R37" s="135"/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J38" s="135"/>
      <c r="K38" s="135"/>
      <c r="L38" s="135"/>
      <c r="M38" s="135"/>
      <c r="N38" s="135">
        <f t="shared" si="0"/>
        <v>0</v>
      </c>
      <c r="O38" s="135"/>
      <c r="P38" s="135"/>
      <c r="Q38" s="135"/>
      <c r="R38" s="135"/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135"/>
      <c r="K39" s="135"/>
      <c r="L39" s="135"/>
      <c r="M39" s="135"/>
      <c r="N39" s="135"/>
      <c r="O39" s="135"/>
      <c r="P39" s="135"/>
      <c r="Q39" s="135"/>
      <c r="R39" s="135">
        <v>66402.990000000005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135">
        <v>225365.13</v>
      </c>
      <c r="K40" s="135"/>
      <c r="L40" s="135"/>
      <c r="M40" s="135"/>
      <c r="N40" s="135">
        <f t="shared" si="0"/>
        <v>110000</v>
      </c>
      <c r="O40" s="135"/>
      <c r="P40" s="135">
        <v>110000</v>
      </c>
      <c r="Q40" s="135"/>
      <c r="R40" s="135">
        <v>110000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" customHeight="1" x14ac:dyDescent="0.2">
      <c r="A42" s="142" t="s">
        <v>36</v>
      </c>
      <c r="B42" s="26"/>
      <c r="C42" s="26"/>
      <c r="J42" s="22">
        <f>SUM(J16:J41)</f>
        <v>9260829.9700000025</v>
      </c>
      <c r="K42" s="18"/>
      <c r="L42" s="22">
        <f>SUM(L16:L41)</f>
        <v>4221771.25</v>
      </c>
      <c r="N42" s="22">
        <f>SUM(N16:N41)</f>
        <v>7556778.8299999991</v>
      </c>
      <c r="P42" s="22">
        <f>SUM(P16:P41)</f>
        <v>11778550.08</v>
      </c>
      <c r="R42" s="22">
        <f>SUM(R16:R41)</f>
        <v>12021831.15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135">
        <v>1586</v>
      </c>
      <c r="K45" s="135"/>
      <c r="L45" s="135"/>
      <c r="M45" s="135"/>
      <c r="N45" s="135">
        <f t="shared" ref="N45:N108" si="1">P45-L45</f>
        <v>33600</v>
      </c>
      <c r="O45" s="135"/>
      <c r="P45" s="135">
        <v>33600</v>
      </c>
      <c r="Q45" s="135"/>
      <c r="R45" s="135">
        <v>16800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J46" s="135"/>
      <c r="K46" s="135"/>
      <c r="L46" s="135"/>
      <c r="M46" s="135"/>
      <c r="N46" s="135">
        <f t="shared" si="1"/>
        <v>0</v>
      </c>
      <c r="O46" s="135"/>
      <c r="P46" s="135"/>
      <c r="Q46" s="135"/>
      <c r="R46" s="135"/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135">
        <v>10340</v>
      </c>
      <c r="K47" s="135"/>
      <c r="L47" s="135">
        <v>8007</v>
      </c>
      <c r="M47" s="135"/>
      <c r="N47" s="135">
        <f t="shared" si="1"/>
        <v>41993</v>
      </c>
      <c r="O47" s="135"/>
      <c r="P47" s="135">
        <v>50000</v>
      </c>
      <c r="Q47" s="135"/>
      <c r="R47" s="135">
        <v>50000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J48" s="135"/>
      <c r="K48" s="135"/>
      <c r="L48" s="135"/>
      <c r="M48" s="135"/>
      <c r="N48" s="135">
        <f t="shared" si="1"/>
        <v>0</v>
      </c>
      <c r="O48" s="135"/>
      <c r="P48" s="135"/>
      <c r="Q48" s="135"/>
      <c r="R48" s="135"/>
    </row>
    <row r="49" spans="1:18" s="7" customFormat="1" ht="12.75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  <c r="J49" s="135">
        <v>57900</v>
      </c>
      <c r="K49" s="135"/>
      <c r="L49" s="135"/>
      <c r="M49" s="135"/>
      <c r="N49" s="135">
        <f t="shared" si="1"/>
        <v>85000</v>
      </c>
      <c r="O49" s="135"/>
      <c r="P49" s="135">
        <v>85000</v>
      </c>
      <c r="Q49" s="135"/>
      <c r="R49" s="135">
        <v>85000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J50" s="135"/>
      <c r="K50" s="135"/>
      <c r="L50" s="135"/>
      <c r="M50" s="135"/>
      <c r="N50" s="135">
        <f t="shared" si="1"/>
        <v>0</v>
      </c>
      <c r="O50" s="135"/>
      <c r="P50" s="135"/>
      <c r="Q50" s="135"/>
      <c r="R50" s="135"/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J51" s="135"/>
      <c r="K51" s="135"/>
      <c r="L51" s="135"/>
      <c r="M51" s="135"/>
      <c r="N51" s="135">
        <f t="shared" si="1"/>
        <v>0</v>
      </c>
      <c r="O51" s="135"/>
      <c r="P51" s="135"/>
      <c r="Q51" s="135"/>
      <c r="R51" s="135"/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J52" s="135"/>
      <c r="K52" s="135"/>
      <c r="L52" s="135"/>
      <c r="M52" s="135"/>
      <c r="N52" s="135">
        <f t="shared" si="1"/>
        <v>0</v>
      </c>
      <c r="O52" s="135"/>
      <c r="P52" s="135"/>
      <c r="Q52" s="135"/>
      <c r="R52" s="135"/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J53" s="135"/>
      <c r="K53" s="135"/>
      <c r="L53" s="135"/>
      <c r="M53" s="135"/>
      <c r="N53" s="135">
        <f t="shared" si="1"/>
        <v>0</v>
      </c>
      <c r="O53" s="135"/>
      <c r="P53" s="135"/>
      <c r="Q53" s="135"/>
      <c r="R53" s="135"/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35"/>
      <c r="K54" s="135"/>
      <c r="L54" s="135"/>
      <c r="M54" s="135"/>
      <c r="N54" s="135">
        <f t="shared" si="1"/>
        <v>0</v>
      </c>
      <c r="O54" s="135"/>
      <c r="P54" s="135"/>
      <c r="Q54" s="135"/>
      <c r="R54" s="135"/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35"/>
      <c r="K55" s="135"/>
      <c r="L55" s="135"/>
      <c r="M55" s="135"/>
      <c r="N55" s="135">
        <f t="shared" si="1"/>
        <v>0</v>
      </c>
      <c r="O55" s="135"/>
      <c r="P55" s="135"/>
      <c r="Q55" s="135"/>
      <c r="R55" s="135"/>
    </row>
    <row r="56" spans="1:18" s="7" customFormat="1" ht="12.75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35">
        <v>47000</v>
      </c>
      <c r="K56" s="135"/>
      <c r="L56" s="135"/>
      <c r="M56" s="135"/>
      <c r="N56" s="135">
        <f t="shared" si="1"/>
        <v>120000</v>
      </c>
      <c r="O56" s="135"/>
      <c r="P56" s="135">
        <v>120000</v>
      </c>
      <c r="Q56" s="135"/>
      <c r="R56" s="135">
        <v>120000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J57" s="135"/>
      <c r="K57" s="135"/>
      <c r="L57" s="135"/>
      <c r="M57" s="135"/>
      <c r="N57" s="135">
        <f t="shared" si="1"/>
        <v>0</v>
      </c>
      <c r="O57" s="135"/>
      <c r="P57" s="135"/>
      <c r="Q57" s="135"/>
      <c r="R57" s="135"/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J58" s="135"/>
      <c r="K58" s="135"/>
      <c r="L58" s="135"/>
      <c r="M58" s="135"/>
      <c r="N58" s="135">
        <f t="shared" si="1"/>
        <v>0</v>
      </c>
      <c r="O58" s="135"/>
      <c r="P58" s="135"/>
      <c r="Q58" s="135"/>
      <c r="R58" s="135"/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J59" s="135"/>
      <c r="K59" s="135"/>
      <c r="L59" s="135"/>
      <c r="M59" s="135"/>
      <c r="N59" s="135">
        <f t="shared" si="1"/>
        <v>0</v>
      </c>
      <c r="O59" s="135"/>
      <c r="P59" s="135"/>
      <c r="Q59" s="135"/>
      <c r="R59" s="135"/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J60" s="135"/>
      <c r="K60" s="135"/>
      <c r="L60" s="135"/>
      <c r="M60" s="135"/>
      <c r="N60" s="135">
        <f t="shared" si="1"/>
        <v>0</v>
      </c>
      <c r="O60" s="135"/>
      <c r="P60" s="135"/>
      <c r="Q60" s="135"/>
      <c r="R60" s="135"/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J61" s="135"/>
      <c r="K61" s="135"/>
      <c r="L61" s="135"/>
      <c r="M61" s="135"/>
      <c r="N61" s="135">
        <f t="shared" si="1"/>
        <v>0</v>
      </c>
      <c r="O61" s="135"/>
      <c r="P61" s="135"/>
      <c r="Q61" s="135"/>
      <c r="R61" s="135"/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J62" s="135"/>
      <c r="K62" s="135"/>
      <c r="L62" s="135"/>
      <c r="M62" s="135"/>
      <c r="N62" s="135">
        <f t="shared" si="1"/>
        <v>2000</v>
      </c>
      <c r="O62" s="135"/>
      <c r="P62" s="135">
        <v>2000</v>
      </c>
      <c r="Q62" s="135"/>
      <c r="R62" s="135">
        <v>2000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J63" s="135"/>
      <c r="K63" s="135"/>
      <c r="L63" s="135"/>
      <c r="M63" s="135"/>
      <c r="N63" s="135">
        <f t="shared" si="1"/>
        <v>0</v>
      </c>
      <c r="O63" s="135"/>
      <c r="P63" s="135"/>
      <c r="Q63" s="135"/>
      <c r="R63" s="135"/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J64" s="135"/>
      <c r="K64" s="135"/>
      <c r="L64" s="135"/>
      <c r="M64" s="135"/>
      <c r="N64" s="135">
        <f t="shared" si="1"/>
        <v>0</v>
      </c>
      <c r="O64" s="135"/>
      <c r="P64" s="135"/>
      <c r="Q64" s="135"/>
      <c r="R64" s="135"/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J65" s="135"/>
      <c r="K65" s="135"/>
      <c r="L65" s="135"/>
      <c r="M65" s="135"/>
      <c r="N65" s="135">
        <f t="shared" si="1"/>
        <v>0</v>
      </c>
      <c r="O65" s="135"/>
      <c r="P65" s="135"/>
      <c r="Q65" s="135"/>
      <c r="R65" s="135"/>
    </row>
    <row r="66" spans="1:18" s="7" customFormat="1" ht="12.75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J66" s="135"/>
      <c r="K66" s="135"/>
      <c r="L66" s="135"/>
      <c r="M66" s="135"/>
      <c r="N66" s="135">
        <f t="shared" si="1"/>
        <v>2000</v>
      </c>
      <c r="O66" s="135"/>
      <c r="P66" s="135">
        <v>2000</v>
      </c>
      <c r="Q66" s="135"/>
      <c r="R66" s="135">
        <v>2000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J67" s="135"/>
      <c r="K67" s="135"/>
      <c r="L67" s="135"/>
      <c r="M67" s="135"/>
      <c r="N67" s="135">
        <f t="shared" si="1"/>
        <v>0</v>
      </c>
      <c r="O67" s="135"/>
      <c r="P67" s="135"/>
      <c r="Q67" s="135"/>
      <c r="R67" s="135"/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J68" s="135"/>
      <c r="K68" s="135"/>
      <c r="L68" s="135"/>
      <c r="M68" s="135"/>
      <c r="N68" s="135">
        <f t="shared" si="1"/>
        <v>0</v>
      </c>
      <c r="O68" s="135"/>
      <c r="P68" s="135"/>
      <c r="Q68" s="135"/>
      <c r="R68" s="135"/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J69" s="135"/>
      <c r="K69" s="135"/>
      <c r="L69" s="135"/>
      <c r="M69" s="135"/>
      <c r="N69" s="135">
        <f t="shared" si="1"/>
        <v>0</v>
      </c>
      <c r="O69" s="135"/>
      <c r="P69" s="135"/>
      <c r="Q69" s="135"/>
      <c r="R69" s="135"/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J70" s="135"/>
      <c r="K70" s="135"/>
      <c r="L70" s="135"/>
      <c r="M70" s="135"/>
      <c r="N70" s="135">
        <f t="shared" si="1"/>
        <v>0</v>
      </c>
      <c r="O70" s="135"/>
      <c r="P70" s="135"/>
      <c r="Q70" s="135"/>
      <c r="R70" s="135"/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J71" s="135"/>
      <c r="K71" s="135"/>
      <c r="L71" s="135"/>
      <c r="M71" s="135"/>
      <c r="N71" s="135">
        <f t="shared" si="1"/>
        <v>0</v>
      </c>
      <c r="O71" s="135"/>
      <c r="P71" s="135"/>
      <c r="Q71" s="135"/>
      <c r="R71" s="135"/>
    </row>
    <row r="72" spans="1:18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J72" s="135"/>
      <c r="K72" s="135"/>
      <c r="L72" s="135"/>
      <c r="M72" s="135"/>
      <c r="N72" s="135">
        <f t="shared" si="1"/>
        <v>0</v>
      </c>
      <c r="O72" s="135"/>
      <c r="P72" s="135"/>
      <c r="Q72" s="135"/>
      <c r="R72" s="135"/>
    </row>
    <row r="73" spans="1:18" s="7" customFormat="1" ht="12.75" hidden="1" customHeight="1" x14ac:dyDescent="0.2">
      <c r="A73" s="66" t="s">
        <v>63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64</v>
      </c>
      <c r="J73" s="135"/>
      <c r="K73" s="135"/>
      <c r="L73" s="135"/>
      <c r="M73" s="135"/>
      <c r="N73" s="135">
        <f t="shared" si="1"/>
        <v>0</v>
      </c>
      <c r="O73" s="135"/>
      <c r="P73" s="135"/>
      <c r="Q73" s="135"/>
      <c r="R73" s="135"/>
    </row>
    <row r="74" spans="1:18" s="7" customFormat="1" ht="12.75" hidden="1" customHeight="1" x14ac:dyDescent="0.2">
      <c r="A74" s="66" t="s">
        <v>155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15</v>
      </c>
      <c r="J74" s="135"/>
      <c r="K74" s="135"/>
      <c r="L74" s="135"/>
      <c r="M74" s="135"/>
      <c r="N74" s="135">
        <f t="shared" si="1"/>
        <v>0</v>
      </c>
      <c r="O74" s="135"/>
      <c r="P74" s="135"/>
      <c r="Q74" s="135"/>
      <c r="R74" s="135"/>
    </row>
    <row r="75" spans="1:18" s="7" customFormat="1" ht="12.75" hidden="1" customHeight="1" x14ac:dyDescent="0.2">
      <c r="A75" s="66" t="s">
        <v>156</v>
      </c>
      <c r="B75" s="40"/>
      <c r="C75" s="40"/>
      <c r="E75" s="14">
        <v>5</v>
      </c>
      <c r="F75" s="14" t="s">
        <v>12</v>
      </c>
      <c r="G75" s="14" t="s">
        <v>59</v>
      </c>
      <c r="H75" s="14" t="s">
        <v>17</v>
      </c>
      <c r="J75" s="135"/>
      <c r="K75" s="135"/>
      <c r="L75" s="135"/>
      <c r="M75" s="135"/>
      <c r="N75" s="135">
        <f t="shared" si="1"/>
        <v>0</v>
      </c>
      <c r="O75" s="135"/>
      <c r="P75" s="135"/>
      <c r="Q75" s="135"/>
      <c r="R75" s="135"/>
    </row>
    <row r="76" spans="1:18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J76" s="135"/>
      <c r="K76" s="135"/>
      <c r="L76" s="135"/>
      <c r="M76" s="135"/>
      <c r="N76" s="135">
        <f t="shared" si="1"/>
        <v>0</v>
      </c>
      <c r="O76" s="135"/>
      <c r="P76" s="135"/>
      <c r="Q76" s="135"/>
      <c r="R76" s="135"/>
    </row>
    <row r="77" spans="1:18" s="7" customFormat="1" ht="12.75" hidden="1" customHeight="1" x14ac:dyDescent="0.2">
      <c r="A77" s="66" t="s">
        <v>65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19</v>
      </c>
      <c r="J77" s="135"/>
      <c r="K77" s="135"/>
      <c r="L77" s="135"/>
      <c r="M77" s="135"/>
      <c r="N77" s="135">
        <f t="shared" si="1"/>
        <v>0</v>
      </c>
      <c r="O77" s="135"/>
      <c r="P77" s="135"/>
      <c r="Q77" s="135"/>
      <c r="R77" s="135"/>
    </row>
    <row r="78" spans="1:18" s="7" customFormat="1" ht="12.75" hidden="1" customHeight="1" x14ac:dyDescent="0.2">
      <c r="A78" s="66" t="s">
        <v>157</v>
      </c>
      <c r="B78" s="40"/>
      <c r="C78" s="40"/>
      <c r="E78" s="14">
        <v>5</v>
      </c>
      <c r="F78" s="15" t="s">
        <v>12</v>
      </c>
      <c r="G78" s="14" t="s">
        <v>93</v>
      </c>
      <c r="H78" s="14" t="s">
        <v>8</v>
      </c>
      <c r="J78" s="135"/>
      <c r="K78" s="135"/>
      <c r="L78" s="135"/>
      <c r="M78" s="135"/>
      <c r="N78" s="135">
        <f t="shared" si="1"/>
        <v>0</v>
      </c>
      <c r="O78" s="135"/>
      <c r="P78" s="135"/>
      <c r="Q78" s="135"/>
      <c r="R78" s="135"/>
    </row>
    <row r="79" spans="1:18" s="7" customFormat="1" ht="12.75" hidden="1" customHeight="1" x14ac:dyDescent="0.2">
      <c r="A79" s="66" t="s">
        <v>66</v>
      </c>
      <c r="B79" s="40"/>
      <c r="C79" s="40"/>
      <c r="E79" s="14">
        <v>5</v>
      </c>
      <c r="F79" s="15" t="s">
        <v>12</v>
      </c>
      <c r="G79" s="14" t="s">
        <v>67</v>
      </c>
      <c r="H79" s="14" t="s">
        <v>8</v>
      </c>
      <c r="J79" s="135"/>
      <c r="K79" s="135"/>
      <c r="L79" s="135"/>
      <c r="M79" s="135"/>
      <c r="N79" s="135">
        <f t="shared" si="1"/>
        <v>0</v>
      </c>
      <c r="O79" s="135"/>
      <c r="P79" s="135"/>
      <c r="Q79" s="135"/>
      <c r="R79" s="135"/>
    </row>
    <row r="80" spans="1:18" s="7" customFormat="1" ht="12.75" hidden="1" customHeight="1" x14ac:dyDescent="0.2">
      <c r="A80" s="66" t="s">
        <v>68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10</v>
      </c>
      <c r="J80" s="135"/>
      <c r="K80" s="135"/>
      <c r="L80" s="135"/>
      <c r="M80" s="135"/>
      <c r="N80" s="135">
        <f t="shared" si="1"/>
        <v>0</v>
      </c>
      <c r="O80" s="135"/>
      <c r="P80" s="135"/>
      <c r="Q80" s="135"/>
      <c r="R80" s="135"/>
    </row>
    <row r="81" spans="1:18" s="7" customFormat="1" ht="12.75" hidden="1" customHeight="1" x14ac:dyDescent="0.2">
      <c r="A81" s="66" t="s">
        <v>158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8</v>
      </c>
      <c r="J81" s="135"/>
      <c r="K81" s="135"/>
      <c r="L81" s="135"/>
      <c r="M81" s="135"/>
      <c r="N81" s="135">
        <f t="shared" si="1"/>
        <v>0</v>
      </c>
      <c r="O81" s="135"/>
      <c r="P81" s="135"/>
      <c r="Q81" s="135"/>
      <c r="R81" s="135"/>
    </row>
    <row r="82" spans="1:18" s="7" customFormat="1" ht="12.75" hidden="1" customHeight="1" x14ac:dyDescent="0.2">
      <c r="A82" s="66" t="s">
        <v>159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10</v>
      </c>
      <c r="J82" s="135"/>
      <c r="K82" s="135"/>
      <c r="L82" s="135"/>
      <c r="M82" s="135"/>
      <c r="N82" s="135">
        <f t="shared" si="1"/>
        <v>0</v>
      </c>
      <c r="O82" s="135"/>
      <c r="P82" s="135"/>
      <c r="Q82" s="135"/>
      <c r="R82" s="135"/>
    </row>
    <row r="83" spans="1:18" s="7" customFormat="1" ht="12.75" hidden="1" customHeight="1" x14ac:dyDescent="0.2">
      <c r="A83" s="66" t="s">
        <v>69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15</v>
      </c>
      <c r="J83" s="135"/>
      <c r="K83" s="135"/>
      <c r="L83" s="135"/>
      <c r="M83" s="135"/>
      <c r="N83" s="135">
        <f t="shared" si="1"/>
        <v>0</v>
      </c>
      <c r="O83" s="135"/>
      <c r="P83" s="135"/>
      <c r="Q83" s="135"/>
      <c r="R83" s="135"/>
    </row>
    <row r="84" spans="1:18" s="7" customFormat="1" ht="12.75" hidden="1" customHeight="1" x14ac:dyDescent="0.2">
      <c r="A84" s="66" t="s">
        <v>160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8</v>
      </c>
      <c r="J84" s="135"/>
      <c r="K84" s="135"/>
      <c r="L84" s="135"/>
      <c r="M84" s="135"/>
      <c r="N84" s="135">
        <f t="shared" si="1"/>
        <v>0</v>
      </c>
      <c r="O84" s="135"/>
      <c r="P84" s="135"/>
      <c r="Q84" s="135"/>
      <c r="R84" s="135"/>
    </row>
    <row r="85" spans="1:18" s="7" customFormat="1" ht="12.75" hidden="1" customHeight="1" x14ac:dyDescent="0.2">
      <c r="A85" s="66" t="s">
        <v>161</v>
      </c>
      <c r="B85" s="40"/>
      <c r="C85" s="40"/>
      <c r="E85" s="14">
        <v>5</v>
      </c>
      <c r="F85" s="15" t="s">
        <v>12</v>
      </c>
      <c r="G85" s="14" t="s">
        <v>163</v>
      </c>
      <c r="H85" s="16" t="s">
        <v>49</v>
      </c>
      <c r="J85" s="135"/>
      <c r="K85" s="135"/>
      <c r="L85" s="135"/>
      <c r="M85" s="135"/>
      <c r="N85" s="135">
        <f t="shared" si="1"/>
        <v>0</v>
      </c>
      <c r="O85" s="135"/>
      <c r="P85" s="135"/>
      <c r="Q85" s="135"/>
      <c r="R85" s="135"/>
    </row>
    <row r="86" spans="1:18" s="7" customFormat="1" ht="12.75" hidden="1" customHeight="1" x14ac:dyDescent="0.2">
      <c r="A86" s="66" t="s">
        <v>71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10</v>
      </c>
      <c r="J86" s="135"/>
      <c r="K86" s="135"/>
      <c r="L86" s="135"/>
      <c r="M86" s="135"/>
      <c r="N86" s="135">
        <f t="shared" si="1"/>
        <v>0</v>
      </c>
      <c r="O86" s="135"/>
      <c r="P86" s="135"/>
      <c r="Q86" s="135"/>
      <c r="R86" s="135"/>
    </row>
    <row r="87" spans="1:18" s="7" customFormat="1" ht="12.75" hidden="1" customHeight="1" x14ac:dyDescent="0.2">
      <c r="A87" s="66" t="s">
        <v>162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15</v>
      </c>
      <c r="J87" s="135"/>
      <c r="K87" s="135"/>
      <c r="L87" s="135"/>
      <c r="M87" s="135"/>
      <c r="N87" s="135">
        <f t="shared" si="1"/>
        <v>0</v>
      </c>
      <c r="O87" s="135"/>
      <c r="P87" s="135"/>
      <c r="Q87" s="135"/>
      <c r="R87" s="135"/>
    </row>
    <row r="88" spans="1:18" s="7" customFormat="1" ht="12.75" hidden="1" customHeight="1" x14ac:dyDescent="0.2">
      <c r="A88" s="66" t="s">
        <v>72</v>
      </c>
      <c r="B88" s="40"/>
      <c r="C88" s="40"/>
      <c r="E88" s="14">
        <v>5</v>
      </c>
      <c r="F88" s="15" t="s">
        <v>12</v>
      </c>
      <c r="G88" s="14" t="s">
        <v>70</v>
      </c>
      <c r="H88" s="14" t="s">
        <v>49</v>
      </c>
      <c r="J88" s="135"/>
      <c r="K88" s="135"/>
      <c r="L88" s="135"/>
      <c r="M88" s="135"/>
      <c r="N88" s="135">
        <f t="shared" si="1"/>
        <v>0</v>
      </c>
      <c r="O88" s="135"/>
      <c r="P88" s="135"/>
      <c r="Q88" s="135"/>
      <c r="R88" s="135"/>
    </row>
    <row r="89" spans="1:18" s="7" customFormat="1" ht="12.75" hidden="1" customHeight="1" x14ac:dyDescent="0.2">
      <c r="A89" s="66" t="s">
        <v>164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10</v>
      </c>
      <c r="J89" s="135"/>
      <c r="K89" s="135"/>
      <c r="L89" s="135"/>
      <c r="M89" s="135"/>
      <c r="N89" s="135">
        <f t="shared" si="1"/>
        <v>0</v>
      </c>
      <c r="O89" s="135"/>
      <c r="P89" s="135"/>
      <c r="Q89" s="135"/>
      <c r="R89" s="135"/>
    </row>
    <row r="90" spans="1:18" s="7" customFormat="1" ht="12.75" hidden="1" customHeight="1" x14ac:dyDescent="0.2">
      <c r="A90" s="66" t="s">
        <v>165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15</v>
      </c>
      <c r="J90" s="135"/>
      <c r="K90" s="135"/>
      <c r="L90" s="135"/>
      <c r="M90" s="135"/>
      <c r="N90" s="135">
        <f t="shared" si="1"/>
        <v>0</v>
      </c>
      <c r="O90" s="135"/>
      <c r="P90" s="135"/>
      <c r="Q90" s="135"/>
      <c r="R90" s="135"/>
    </row>
    <row r="91" spans="1:18" s="7" customFormat="1" ht="12.75" hidden="1" customHeight="1" x14ac:dyDescent="0.2">
      <c r="A91" s="66" t="s">
        <v>166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17</v>
      </c>
      <c r="J91" s="135"/>
      <c r="K91" s="135"/>
      <c r="L91" s="135"/>
      <c r="M91" s="135"/>
      <c r="N91" s="135">
        <f t="shared" si="1"/>
        <v>0</v>
      </c>
      <c r="O91" s="135"/>
      <c r="P91" s="135"/>
      <c r="Q91" s="135"/>
      <c r="R91" s="135"/>
    </row>
    <row r="92" spans="1:18" s="7" customFormat="1" ht="12.75" hidden="1" customHeight="1" x14ac:dyDescent="0.2">
      <c r="A92" s="66" t="s">
        <v>167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8</v>
      </c>
      <c r="J92" s="135"/>
      <c r="K92" s="135"/>
      <c r="L92" s="135"/>
      <c r="M92" s="135"/>
      <c r="N92" s="135">
        <f t="shared" si="1"/>
        <v>0</v>
      </c>
      <c r="O92" s="135"/>
      <c r="P92" s="135"/>
      <c r="Q92" s="135"/>
      <c r="R92" s="135"/>
    </row>
    <row r="93" spans="1:18" s="7" customFormat="1" ht="12.75" hidden="1" customHeight="1" x14ac:dyDescent="0.2">
      <c r="A93" s="66" t="s">
        <v>168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45</v>
      </c>
      <c r="J93" s="135"/>
      <c r="K93" s="135"/>
      <c r="L93" s="135"/>
      <c r="M93" s="135"/>
      <c r="N93" s="135">
        <f t="shared" si="1"/>
        <v>0</v>
      </c>
      <c r="O93" s="135"/>
      <c r="P93" s="135"/>
      <c r="Q93" s="135"/>
      <c r="R93" s="135"/>
    </row>
    <row r="94" spans="1:18" s="7" customFormat="1" ht="12.75" customHeight="1" x14ac:dyDescent="0.2">
      <c r="A94" s="66" t="s">
        <v>73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64</v>
      </c>
      <c r="J94" s="135">
        <v>5450</v>
      </c>
      <c r="K94" s="135"/>
      <c r="L94" s="135"/>
      <c r="M94" s="135"/>
      <c r="N94" s="135">
        <f t="shared" si="1"/>
        <v>20000</v>
      </c>
      <c r="O94" s="135"/>
      <c r="P94" s="135">
        <v>20000</v>
      </c>
      <c r="Q94" s="135"/>
      <c r="R94" s="135">
        <v>15000</v>
      </c>
    </row>
    <row r="95" spans="1:18" s="7" customFormat="1" ht="12.75" customHeight="1" x14ac:dyDescent="0.2">
      <c r="A95" s="66" t="s">
        <v>75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19</v>
      </c>
      <c r="J95" s="135"/>
      <c r="K95" s="135"/>
      <c r="L95" s="135"/>
      <c r="M95" s="135"/>
      <c r="N95" s="135">
        <f t="shared" si="1"/>
        <v>10000</v>
      </c>
      <c r="O95" s="135"/>
      <c r="P95" s="135">
        <v>10000</v>
      </c>
      <c r="Q95" s="135"/>
      <c r="R95" s="135">
        <v>10000</v>
      </c>
    </row>
    <row r="96" spans="1:18" s="7" customFormat="1" ht="12.75" hidden="1" customHeight="1" x14ac:dyDescent="0.2">
      <c r="A96" s="66" t="s">
        <v>76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60</v>
      </c>
      <c r="J96" s="135"/>
      <c r="K96" s="135"/>
      <c r="L96" s="135"/>
      <c r="M96" s="135"/>
      <c r="N96" s="135">
        <f t="shared" si="1"/>
        <v>0</v>
      </c>
      <c r="O96" s="135"/>
      <c r="P96" s="135"/>
      <c r="Q96" s="135"/>
      <c r="R96" s="135"/>
    </row>
    <row r="97" spans="1:18" s="7" customFormat="1" ht="12.75" hidden="1" customHeight="1" x14ac:dyDescent="0.2">
      <c r="A97" s="66" t="s">
        <v>77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49</v>
      </c>
      <c r="J97" s="135"/>
      <c r="K97" s="135"/>
      <c r="L97" s="135"/>
      <c r="M97" s="135"/>
      <c r="N97" s="135">
        <f t="shared" si="1"/>
        <v>0</v>
      </c>
      <c r="O97" s="135"/>
      <c r="P97" s="135"/>
      <c r="Q97" s="135"/>
      <c r="R97" s="135"/>
    </row>
    <row r="98" spans="1:18" s="7" customFormat="1" ht="12.75" hidden="1" customHeight="1" x14ac:dyDescent="0.2">
      <c r="A98" s="66" t="s">
        <v>165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15</v>
      </c>
      <c r="J98" s="135"/>
      <c r="K98" s="135"/>
      <c r="L98" s="135"/>
      <c r="M98" s="135"/>
      <c r="N98" s="135">
        <f t="shared" si="1"/>
        <v>0</v>
      </c>
      <c r="O98" s="135"/>
      <c r="P98" s="135"/>
      <c r="Q98" s="135"/>
      <c r="R98" s="135"/>
    </row>
    <row r="99" spans="1:18" s="7" customFormat="1" ht="12.75" hidden="1" customHeight="1" x14ac:dyDescent="0.2">
      <c r="A99" s="66" t="s">
        <v>78</v>
      </c>
      <c r="B99" s="40"/>
      <c r="C99" s="40"/>
      <c r="E99" s="14">
        <v>5</v>
      </c>
      <c r="F99" s="15" t="s">
        <v>12</v>
      </c>
      <c r="G99" s="14" t="s">
        <v>79</v>
      </c>
      <c r="H99" s="14" t="s">
        <v>10</v>
      </c>
      <c r="J99" s="135"/>
      <c r="K99" s="135"/>
      <c r="L99" s="135"/>
      <c r="M99" s="135"/>
      <c r="N99" s="135">
        <f t="shared" si="1"/>
        <v>0</v>
      </c>
      <c r="O99" s="135"/>
      <c r="P99" s="135"/>
      <c r="Q99" s="135"/>
      <c r="R99" s="135"/>
    </row>
    <row r="100" spans="1:18" s="7" customFormat="1" ht="12.75" hidden="1" customHeight="1" x14ac:dyDescent="0.2">
      <c r="A100" s="66" t="s">
        <v>80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15</v>
      </c>
      <c r="J100" s="135"/>
      <c r="K100" s="135"/>
      <c r="L100" s="135"/>
      <c r="M100" s="135"/>
      <c r="N100" s="135">
        <f t="shared" si="1"/>
        <v>0</v>
      </c>
      <c r="O100" s="135"/>
      <c r="P100" s="135"/>
      <c r="Q100" s="135"/>
      <c r="R100" s="135"/>
    </row>
    <row r="101" spans="1:18" s="7" customFormat="1" ht="12.75" hidden="1" customHeight="1" x14ac:dyDescent="0.2">
      <c r="A101" s="66" t="s">
        <v>169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60</v>
      </c>
      <c r="J101" s="135"/>
      <c r="K101" s="135"/>
      <c r="L101" s="135"/>
      <c r="M101" s="135"/>
      <c r="N101" s="135">
        <f t="shared" si="1"/>
        <v>0</v>
      </c>
      <c r="O101" s="135"/>
      <c r="P101" s="135"/>
      <c r="Q101" s="135"/>
      <c r="R101" s="135"/>
    </row>
    <row r="102" spans="1:18" s="7" customFormat="1" ht="12.75" hidden="1" customHeight="1" x14ac:dyDescent="0.2">
      <c r="A102" s="66" t="s">
        <v>170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19</v>
      </c>
      <c r="J102" s="135"/>
      <c r="K102" s="135"/>
      <c r="L102" s="135"/>
      <c r="M102" s="135"/>
      <c r="N102" s="135">
        <f t="shared" si="1"/>
        <v>0</v>
      </c>
      <c r="O102" s="135"/>
      <c r="P102" s="135"/>
      <c r="Q102" s="135"/>
      <c r="R102" s="135"/>
    </row>
    <row r="103" spans="1:18" s="7" customFormat="1" ht="12.75" hidden="1" customHeight="1" x14ac:dyDescent="0.2">
      <c r="A103" s="66" t="s">
        <v>171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82</v>
      </c>
      <c r="J103" s="135"/>
      <c r="K103" s="135"/>
      <c r="L103" s="135"/>
      <c r="M103" s="135"/>
      <c r="N103" s="135">
        <f t="shared" si="1"/>
        <v>0</v>
      </c>
      <c r="O103" s="135"/>
      <c r="P103" s="135"/>
      <c r="Q103" s="135"/>
      <c r="R103" s="135"/>
    </row>
    <row r="104" spans="1:18" s="7" customFormat="1" ht="12.75" hidden="1" customHeight="1" x14ac:dyDescent="0.2">
      <c r="A104" s="66" t="s">
        <v>81</v>
      </c>
      <c r="B104" s="40"/>
      <c r="C104" s="40"/>
      <c r="E104" s="14">
        <v>5</v>
      </c>
      <c r="F104" s="15" t="s">
        <v>12</v>
      </c>
      <c r="G104" s="14" t="s">
        <v>59</v>
      </c>
      <c r="H104" s="15" t="s">
        <v>82</v>
      </c>
      <c r="J104" s="135"/>
      <c r="K104" s="135"/>
      <c r="L104" s="135"/>
      <c r="M104" s="135"/>
      <c r="N104" s="135">
        <f t="shared" si="1"/>
        <v>0</v>
      </c>
      <c r="O104" s="135"/>
      <c r="P104" s="135"/>
      <c r="Q104" s="135"/>
      <c r="R104" s="135"/>
    </row>
    <row r="105" spans="1:18" s="7" customFormat="1" ht="12.75" hidden="1" customHeight="1" x14ac:dyDescent="0.2">
      <c r="A105" s="66" t="s">
        <v>83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8</v>
      </c>
      <c r="J105" s="135"/>
      <c r="K105" s="135"/>
      <c r="L105" s="135"/>
      <c r="M105" s="135"/>
      <c r="N105" s="135">
        <f t="shared" si="1"/>
        <v>0</v>
      </c>
      <c r="O105" s="135"/>
      <c r="P105" s="135"/>
      <c r="Q105" s="135"/>
      <c r="R105" s="135"/>
    </row>
    <row r="106" spans="1:18" s="7" customFormat="1" ht="12.75" hidden="1" customHeight="1" x14ac:dyDescent="0.2">
      <c r="A106" s="66" t="s">
        <v>85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10</v>
      </c>
      <c r="J106" s="135"/>
      <c r="K106" s="135"/>
      <c r="L106" s="135"/>
      <c r="M106" s="135"/>
      <c r="N106" s="135">
        <f t="shared" si="1"/>
        <v>0</v>
      </c>
      <c r="O106" s="135"/>
      <c r="P106" s="135"/>
      <c r="Q106" s="135"/>
      <c r="R106" s="135"/>
    </row>
    <row r="107" spans="1:18" s="7" customFormat="1" ht="12.75" hidden="1" customHeight="1" x14ac:dyDescent="0.2">
      <c r="A107" s="66" t="s">
        <v>86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15</v>
      </c>
      <c r="J107" s="135"/>
      <c r="K107" s="135"/>
      <c r="L107" s="135"/>
      <c r="M107" s="135"/>
      <c r="N107" s="135">
        <f t="shared" si="1"/>
        <v>0</v>
      </c>
      <c r="O107" s="135"/>
      <c r="P107" s="135"/>
      <c r="Q107" s="135"/>
      <c r="R107" s="135"/>
    </row>
    <row r="108" spans="1:18" s="7" customFormat="1" ht="12.75" hidden="1" customHeight="1" x14ac:dyDescent="0.2">
      <c r="A108" s="66" t="s">
        <v>172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8</v>
      </c>
      <c r="J108" s="135"/>
      <c r="K108" s="135"/>
      <c r="L108" s="135"/>
      <c r="M108" s="135"/>
      <c r="N108" s="135">
        <f t="shared" si="1"/>
        <v>0</v>
      </c>
      <c r="O108" s="135"/>
      <c r="P108" s="135"/>
      <c r="Q108" s="135"/>
      <c r="R108" s="135"/>
    </row>
    <row r="109" spans="1:18" s="7" customFormat="1" ht="12.75" hidden="1" customHeight="1" x14ac:dyDescent="0.2">
      <c r="A109" s="66" t="s">
        <v>173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10</v>
      </c>
      <c r="J109" s="135"/>
      <c r="K109" s="135"/>
      <c r="L109" s="135"/>
      <c r="M109" s="135"/>
      <c r="N109" s="135">
        <f t="shared" ref="N109:N112" si="2">P109-L109</f>
        <v>0</v>
      </c>
      <c r="O109" s="135"/>
      <c r="P109" s="135"/>
      <c r="Q109" s="135"/>
      <c r="R109" s="135"/>
    </row>
    <row r="110" spans="1:18" s="7" customFormat="1" ht="12.75" hidden="1" customHeight="1" x14ac:dyDescent="0.2">
      <c r="A110" s="66" t="s">
        <v>87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15</v>
      </c>
      <c r="J110" s="135"/>
      <c r="K110" s="135"/>
      <c r="L110" s="135"/>
      <c r="M110" s="135"/>
      <c r="N110" s="135">
        <f t="shared" si="2"/>
        <v>0</v>
      </c>
      <c r="O110" s="135"/>
      <c r="P110" s="135"/>
      <c r="Q110" s="135"/>
      <c r="R110" s="135"/>
    </row>
    <row r="111" spans="1:18" s="7" customFormat="1" ht="12.75" customHeight="1" x14ac:dyDescent="0.2">
      <c r="A111" s="66" t="s">
        <v>62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10</v>
      </c>
      <c r="J111" s="135"/>
      <c r="K111" s="135"/>
      <c r="L111" s="135"/>
      <c r="M111" s="135"/>
      <c r="N111" s="135">
        <f t="shared" si="2"/>
        <v>20000</v>
      </c>
      <c r="O111" s="135"/>
      <c r="P111" s="135">
        <v>20000</v>
      </c>
      <c r="Q111" s="135"/>
      <c r="R111" s="135">
        <v>20000</v>
      </c>
    </row>
    <row r="112" spans="1:18" s="7" customFormat="1" ht="12.75" customHeight="1" x14ac:dyDescent="0.2">
      <c r="A112" s="66" t="s">
        <v>303</v>
      </c>
      <c r="B112" s="40"/>
      <c r="C112" s="40"/>
      <c r="E112" s="14">
        <v>5</v>
      </c>
      <c r="F112" s="15" t="s">
        <v>12</v>
      </c>
      <c r="G112" s="82">
        <v>99</v>
      </c>
      <c r="H112" s="89">
        <v>990</v>
      </c>
      <c r="J112" s="135">
        <v>5900</v>
      </c>
      <c r="K112" s="135"/>
      <c r="L112" s="135"/>
      <c r="M112" s="135"/>
      <c r="N112" s="135">
        <f t="shared" si="2"/>
        <v>30000</v>
      </c>
      <c r="O112" s="135"/>
      <c r="P112" s="135">
        <v>30000</v>
      </c>
      <c r="Q112" s="135"/>
      <c r="R112" s="135">
        <v>50000</v>
      </c>
    </row>
    <row r="113" spans="1:18" s="7" customFormat="1" ht="18" customHeight="1" x14ac:dyDescent="0.2">
      <c r="A113" s="150" t="s">
        <v>191</v>
      </c>
      <c r="B113" s="150"/>
      <c r="C113" s="150"/>
      <c r="J113" s="22">
        <f>SUM(J45:J112)</f>
        <v>128176</v>
      </c>
      <c r="K113" s="18"/>
      <c r="L113" s="22">
        <f>SUM(L45:L112)</f>
        <v>8007</v>
      </c>
      <c r="N113" s="22">
        <f>SUM(N45:N112)</f>
        <v>364593</v>
      </c>
      <c r="P113" s="22">
        <f>SUM(P45:P112)</f>
        <v>372600</v>
      </c>
      <c r="R113" s="22">
        <f>SUM(R45:R112)</f>
        <v>370800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12.75" customHeight="1" x14ac:dyDescent="0.2">
      <c r="A129" s="71" t="s">
        <v>91</v>
      </c>
      <c r="B129" s="25"/>
      <c r="C129" s="25"/>
    </row>
    <row r="130" spans="1:18" s="7" customFormat="1" ht="12.75" hidden="1" customHeight="1" x14ac:dyDescent="0.2">
      <c r="A130" s="66" t="s">
        <v>92</v>
      </c>
      <c r="B130" s="40"/>
      <c r="C130" s="40"/>
      <c r="E130" s="14">
        <v>1</v>
      </c>
      <c r="F130" s="15" t="s">
        <v>93</v>
      </c>
      <c r="G130" s="14" t="s">
        <v>7</v>
      </c>
      <c r="H130" s="14" t="s">
        <v>8</v>
      </c>
    </row>
    <row r="131" spans="1:18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8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8" s="7" customFormat="1" ht="12.75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  <c r="J133" s="135"/>
      <c r="K133" s="135"/>
      <c r="L133" s="135"/>
      <c r="M133" s="135"/>
      <c r="N133" s="135">
        <f t="shared" ref="N133:N146" si="3">P133-L133</f>
        <v>80000</v>
      </c>
      <c r="O133" s="135"/>
      <c r="P133" s="135">
        <v>80000</v>
      </c>
      <c r="Q133" s="135"/>
      <c r="R133" s="135"/>
    </row>
    <row r="134" spans="1:18" s="7" customFormat="1" ht="12.75" hidden="1" customHeight="1" x14ac:dyDescent="0.2">
      <c r="A134" s="66" t="s">
        <v>97</v>
      </c>
      <c r="B134" s="40"/>
      <c r="C134" s="40"/>
      <c r="E134" s="14">
        <v>1</v>
      </c>
      <c r="F134" s="15" t="s">
        <v>93</v>
      </c>
      <c r="G134" s="14" t="s">
        <v>93</v>
      </c>
      <c r="H134" s="14" t="s">
        <v>8</v>
      </c>
      <c r="J134" s="135"/>
      <c r="K134" s="135"/>
      <c r="L134" s="135"/>
      <c r="M134" s="135"/>
      <c r="N134" s="135">
        <f t="shared" si="3"/>
        <v>0</v>
      </c>
      <c r="O134" s="135"/>
      <c r="P134" s="135"/>
      <c r="Q134" s="135"/>
      <c r="R134" s="135"/>
    </row>
    <row r="135" spans="1:18" s="7" customFormat="1" ht="12.75" hidden="1" customHeight="1" x14ac:dyDescent="0.2">
      <c r="A135" s="66" t="s">
        <v>98</v>
      </c>
      <c r="B135" s="42"/>
      <c r="C135" s="42"/>
      <c r="E135" s="14">
        <v>1</v>
      </c>
      <c r="F135" s="15" t="s">
        <v>93</v>
      </c>
      <c r="G135" s="14" t="s">
        <v>54</v>
      </c>
      <c r="H135" s="14" t="s">
        <v>15</v>
      </c>
      <c r="J135" s="135"/>
      <c r="K135" s="135"/>
      <c r="L135" s="135"/>
      <c r="M135" s="135"/>
      <c r="N135" s="135">
        <f t="shared" si="3"/>
        <v>0</v>
      </c>
      <c r="O135" s="135"/>
      <c r="P135" s="135"/>
      <c r="Q135" s="135"/>
      <c r="R135" s="135"/>
    </row>
    <row r="136" spans="1:18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  <c r="J136" s="135"/>
      <c r="K136" s="135"/>
      <c r="L136" s="135"/>
      <c r="M136" s="135"/>
      <c r="N136" s="135">
        <f t="shared" si="3"/>
        <v>0</v>
      </c>
      <c r="O136" s="135"/>
      <c r="P136" s="135"/>
      <c r="Q136" s="135"/>
      <c r="R136" s="135"/>
    </row>
    <row r="137" spans="1:18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  <c r="J137" s="135"/>
      <c r="K137" s="135"/>
      <c r="L137" s="135"/>
      <c r="M137" s="135"/>
      <c r="N137" s="135">
        <f t="shared" si="3"/>
        <v>0</v>
      </c>
      <c r="O137" s="135"/>
      <c r="P137" s="135"/>
      <c r="Q137" s="135"/>
      <c r="R137" s="135"/>
    </row>
    <row r="138" spans="1:18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  <c r="J138" s="135"/>
      <c r="K138" s="135"/>
      <c r="L138" s="135"/>
      <c r="M138" s="135"/>
      <c r="N138" s="135">
        <f t="shared" si="3"/>
        <v>0</v>
      </c>
      <c r="O138" s="135"/>
      <c r="P138" s="135"/>
      <c r="Q138" s="135"/>
      <c r="R138" s="135"/>
    </row>
    <row r="139" spans="1:18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  <c r="J139" s="135"/>
      <c r="K139" s="135"/>
      <c r="L139" s="135"/>
      <c r="M139" s="135"/>
      <c r="N139" s="135">
        <f t="shared" si="3"/>
        <v>0</v>
      </c>
      <c r="O139" s="135"/>
      <c r="P139" s="135"/>
      <c r="Q139" s="135"/>
      <c r="R139" s="135"/>
    </row>
    <row r="140" spans="1:18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  <c r="J140" s="135"/>
      <c r="K140" s="135"/>
      <c r="L140" s="135"/>
      <c r="M140" s="135"/>
      <c r="N140" s="135">
        <f t="shared" si="3"/>
        <v>0</v>
      </c>
      <c r="O140" s="135"/>
      <c r="P140" s="135"/>
      <c r="Q140" s="135"/>
      <c r="R140" s="135"/>
    </row>
    <row r="141" spans="1:18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  <c r="J141" s="135"/>
      <c r="K141" s="135"/>
      <c r="L141" s="135"/>
      <c r="M141" s="135"/>
      <c r="N141" s="135">
        <f t="shared" si="3"/>
        <v>0</v>
      </c>
      <c r="O141" s="135"/>
      <c r="P141" s="135"/>
      <c r="Q141" s="135"/>
      <c r="R141" s="135"/>
    </row>
    <row r="142" spans="1:18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  <c r="J142" s="135"/>
      <c r="K142" s="135"/>
      <c r="L142" s="135"/>
      <c r="M142" s="135"/>
      <c r="N142" s="135">
        <f t="shared" si="3"/>
        <v>0</v>
      </c>
      <c r="O142" s="135"/>
      <c r="P142" s="135"/>
      <c r="Q142" s="135"/>
      <c r="R142" s="135"/>
    </row>
    <row r="143" spans="1:18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  <c r="J143" s="135"/>
      <c r="K143" s="135"/>
      <c r="L143" s="135"/>
      <c r="M143" s="135"/>
      <c r="N143" s="135">
        <f t="shared" si="3"/>
        <v>0</v>
      </c>
      <c r="O143" s="135"/>
      <c r="P143" s="135"/>
      <c r="Q143" s="135"/>
      <c r="R143" s="135"/>
    </row>
    <row r="144" spans="1:18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  <c r="J144" s="135"/>
      <c r="K144" s="135"/>
      <c r="L144" s="135"/>
      <c r="M144" s="135"/>
      <c r="N144" s="135">
        <f t="shared" si="3"/>
        <v>0</v>
      </c>
      <c r="O144" s="135"/>
      <c r="P144" s="135"/>
      <c r="Q144" s="135"/>
      <c r="R144" s="135"/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  <c r="J145" s="135"/>
      <c r="K145" s="135"/>
      <c r="L145" s="135"/>
      <c r="M145" s="135"/>
      <c r="N145" s="135">
        <f t="shared" si="3"/>
        <v>0</v>
      </c>
      <c r="O145" s="135"/>
      <c r="P145" s="135"/>
      <c r="Q145" s="135"/>
      <c r="R145" s="135"/>
    </row>
    <row r="146" spans="1:18" s="7" customFormat="1" ht="12.75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J146" s="135"/>
      <c r="K146" s="135"/>
      <c r="L146" s="135"/>
      <c r="M146" s="135"/>
      <c r="N146" s="135">
        <f t="shared" si="3"/>
        <v>10000</v>
      </c>
      <c r="O146" s="135"/>
      <c r="P146" s="135">
        <v>10000</v>
      </c>
      <c r="Q146" s="135"/>
      <c r="R146" s="135"/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8" customHeight="1" x14ac:dyDescent="0.2">
      <c r="A149" s="142" t="s">
        <v>108</v>
      </c>
      <c r="B149" s="26"/>
      <c r="C149" s="26"/>
      <c r="J149" s="21">
        <f>SUM(J127:J148)</f>
        <v>0</v>
      </c>
      <c r="K149" s="23"/>
      <c r="L149" s="21">
        <f>SUM(L127:L148)</f>
        <v>0</v>
      </c>
      <c r="N149" s="21">
        <f>SUM(N127:N148)</f>
        <v>90000</v>
      </c>
      <c r="P149" s="21">
        <f>SUM(P127:P148)</f>
        <v>90000</v>
      </c>
      <c r="R149" s="21">
        <f>SUM(R133:R146)</f>
        <v>0</v>
      </c>
    </row>
    <row r="150" spans="1:18" s="7" customFormat="1" ht="6" customHeight="1" x14ac:dyDescent="0.2"/>
    <row r="151" spans="1:18" s="7" customFormat="1" ht="18" customHeight="1" thickBot="1" x14ac:dyDescent="0.25">
      <c r="A151" s="28" t="s">
        <v>110</v>
      </c>
      <c r="B151" s="28"/>
      <c r="C151" s="28"/>
      <c r="J151" s="29">
        <f>J42+J113+J124+J149</f>
        <v>9389005.9700000025</v>
      </c>
      <c r="K151" s="23"/>
      <c r="L151" s="29">
        <f>L42+L113+L124+L149</f>
        <v>4229778.25</v>
      </c>
      <c r="N151" s="29">
        <f>N42+N113+N124+N149</f>
        <v>8011371.8299999991</v>
      </c>
      <c r="P151" s="29">
        <f>P42+P113+P124+P149</f>
        <v>12241150.08</v>
      </c>
      <c r="R151" s="29">
        <f>R42+R113+R149</f>
        <v>12392631.15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/>
    <row r="154" spans="1:18" s="7" customFormat="1" x14ac:dyDescent="0.2"/>
    <row r="155" spans="1:18" x14ac:dyDescent="0.2">
      <c r="A155" s="159" t="s">
        <v>133</v>
      </c>
      <c r="B155" s="159"/>
      <c r="C155" s="159"/>
      <c r="D155" s="33"/>
      <c r="E155" s="32"/>
      <c r="G155" s="31"/>
      <c r="I155" s="31"/>
      <c r="J155" s="159" t="s">
        <v>326</v>
      </c>
      <c r="K155" s="159"/>
      <c r="L155" s="159"/>
      <c r="M155" s="47"/>
      <c r="N155" s="49"/>
      <c r="O155" s="49"/>
      <c r="P155" s="147" t="s">
        <v>135</v>
      </c>
      <c r="Q155" s="147"/>
      <c r="R155" s="147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0"/>
      <c r="D157" s="33"/>
      <c r="E157" s="51"/>
      <c r="G157" s="31"/>
      <c r="I157" s="31"/>
      <c r="J157" s="113"/>
      <c r="M157" s="113"/>
      <c r="N157" s="36"/>
      <c r="O157" s="36"/>
      <c r="P157" s="51"/>
    </row>
    <row r="158" spans="1:18" x14ac:dyDescent="0.2">
      <c r="A158" s="52"/>
      <c r="D158" s="31"/>
      <c r="E158" s="53"/>
      <c r="G158" s="31"/>
      <c r="I158" s="31"/>
      <c r="J158" s="31"/>
      <c r="M158" s="31"/>
      <c r="P158" s="53"/>
    </row>
    <row r="159" spans="1:18" x14ac:dyDescent="0.2">
      <c r="A159" s="160" t="s">
        <v>213</v>
      </c>
      <c r="B159" s="160"/>
      <c r="C159" s="160"/>
      <c r="D159" s="55"/>
      <c r="E159" s="56"/>
      <c r="G159" s="31"/>
      <c r="I159" s="31"/>
      <c r="J159" s="160" t="s">
        <v>325</v>
      </c>
      <c r="K159" s="160"/>
      <c r="L159" s="160"/>
      <c r="M159" s="57"/>
      <c r="N159" s="59"/>
      <c r="O159" s="59"/>
      <c r="P159" s="148" t="s">
        <v>137</v>
      </c>
      <c r="Q159" s="148"/>
      <c r="R159" s="148"/>
    </row>
    <row r="160" spans="1:18" x14ac:dyDescent="0.2">
      <c r="A160" s="159" t="s">
        <v>331</v>
      </c>
      <c r="B160" s="159"/>
      <c r="C160" s="159"/>
      <c r="D160" s="31"/>
      <c r="E160" s="32"/>
      <c r="G160" s="31"/>
      <c r="I160" s="31"/>
      <c r="J160" s="159" t="s">
        <v>313</v>
      </c>
      <c r="K160" s="159"/>
      <c r="L160" s="159"/>
      <c r="M160" s="33"/>
      <c r="N160" s="35"/>
      <c r="O160" s="35"/>
      <c r="P160" s="149" t="s">
        <v>139</v>
      </c>
      <c r="Q160" s="149"/>
      <c r="R160" s="149"/>
    </row>
  </sheetData>
  <customSheetViews>
    <customSheetView guid="{870B4CCF-089A-4C19-A059-259DAAB1F3BC}" showPageBreaks="1" printArea="1" hiddenRows="1" view="pageBreakPreview">
      <pane xSplit="1" ySplit="14" topLeftCell="B125" activePane="bottomRight" state="frozen"/>
      <selection pane="bottomRight" activeCell="R149" sqref="R149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D15" activePane="bottomRight" state="frozen"/>
      <selection pane="bottomRight" activeCell="P151" sqref="P151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5:R155"/>
    <mergeCell ref="P159:R159"/>
    <mergeCell ref="P160:R160"/>
    <mergeCell ref="A155:C155"/>
    <mergeCell ref="A159:C159"/>
    <mergeCell ref="A160:C160"/>
    <mergeCell ref="J155:L155"/>
    <mergeCell ref="J159:L159"/>
    <mergeCell ref="J160:L160"/>
    <mergeCell ref="A13:C13"/>
    <mergeCell ref="E13:H13"/>
    <mergeCell ref="A113:C113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  <rowBreaks count="1" manualBreakCount="1">
    <brk id="94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157"/>
  <sheetViews>
    <sheetView view="pageBreakPreview" zoomScaleNormal="85" zoomScaleSheetLayoutView="100" workbookViewId="0">
      <pane xSplit="1" ySplit="14" topLeftCell="B149" activePane="bottomRight" state="frozen"/>
      <selection pane="topRight" activeCell="B1" sqref="B1"/>
      <selection pane="bottomLeft" activeCell="A15" sqref="A15"/>
      <selection pane="bottomRight" activeCell="A42" sqref="A4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20" ht="15.75" x14ac:dyDescent="0.25">
      <c r="A1" s="151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0" ht="15.75" customHeight="1" x14ac:dyDescent="0.2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20" ht="9" customHeight="1" x14ac:dyDescent="0.2"/>
    <row r="4" spans="1:20" ht="15" customHeight="1" x14ac:dyDescent="0.25">
      <c r="A4" s="2" t="s">
        <v>118</v>
      </c>
      <c r="B4" s="2" t="s">
        <v>113</v>
      </c>
      <c r="C4" s="73" t="s">
        <v>215</v>
      </c>
      <c r="H4" s="3"/>
      <c r="I4" s="3"/>
      <c r="R4" s="78">
        <v>1081</v>
      </c>
    </row>
    <row r="5" spans="1:20" ht="15" customHeight="1" x14ac:dyDescent="0.2">
      <c r="A5" s="5" t="s">
        <v>119</v>
      </c>
      <c r="B5" s="2" t="s">
        <v>113</v>
      </c>
      <c r="C5" s="5" t="s">
        <v>231</v>
      </c>
    </row>
    <row r="6" spans="1:20" ht="15" customHeight="1" x14ac:dyDescent="0.2">
      <c r="A6" s="5" t="s">
        <v>120</v>
      </c>
      <c r="B6" s="2" t="s">
        <v>113</v>
      </c>
      <c r="C6" s="5" t="s">
        <v>214</v>
      </c>
    </row>
    <row r="7" spans="1:20" ht="15" customHeight="1" x14ac:dyDescent="0.2">
      <c r="A7" s="6" t="s">
        <v>121</v>
      </c>
      <c r="B7" s="2" t="s">
        <v>113</v>
      </c>
      <c r="C7" s="6" t="s">
        <v>117</v>
      </c>
    </row>
    <row r="8" spans="1:20" ht="9" customHeight="1" x14ac:dyDescent="0.2">
      <c r="A8" s="6"/>
      <c r="B8" s="2"/>
      <c r="C8" s="6"/>
    </row>
    <row r="9" spans="1:20" ht="15" customHeight="1" x14ac:dyDescent="0.2">
      <c r="L9" s="155" t="s">
        <v>122</v>
      </c>
      <c r="M9" s="155"/>
      <c r="N9" s="155"/>
      <c r="O9" s="155"/>
      <c r="P9" s="155"/>
      <c r="Q9" s="104"/>
    </row>
    <row r="10" spans="1:20" ht="15" customHeight="1" x14ac:dyDescent="0.2">
      <c r="H10" s="8"/>
      <c r="I10" s="8"/>
      <c r="J10" s="8" t="s">
        <v>311</v>
      </c>
      <c r="K10" s="8"/>
      <c r="L10" s="62" t="s">
        <v>123</v>
      </c>
      <c r="M10" s="62"/>
      <c r="N10" s="62" t="s">
        <v>125</v>
      </c>
      <c r="O10" s="62"/>
      <c r="P10" s="157" t="s">
        <v>127</v>
      </c>
      <c r="Q10" s="45"/>
      <c r="R10" s="123" t="s">
        <v>132</v>
      </c>
    </row>
    <row r="11" spans="1:20" ht="15" customHeight="1" x14ac:dyDescent="0.2">
      <c r="A11" s="153" t="s">
        <v>186</v>
      </c>
      <c r="B11" s="153"/>
      <c r="C11" s="153"/>
      <c r="D11" s="9"/>
      <c r="E11" s="153" t="s">
        <v>112</v>
      </c>
      <c r="F11" s="153"/>
      <c r="G11" s="153"/>
      <c r="H11" s="153"/>
      <c r="I11" s="8"/>
      <c r="J11" s="98" t="s">
        <v>312</v>
      </c>
      <c r="K11" s="44"/>
      <c r="L11" s="44" t="s">
        <v>340</v>
      </c>
      <c r="M11" s="44"/>
      <c r="N11" s="44" t="s">
        <v>340</v>
      </c>
      <c r="O11" s="44"/>
      <c r="P11" s="158"/>
      <c r="Q11" s="45"/>
      <c r="R11" s="44">
        <v>2019</v>
      </c>
    </row>
    <row r="12" spans="1:20" ht="15" customHeight="1" x14ac:dyDescent="0.2">
      <c r="A12" s="103"/>
      <c r="B12" s="103"/>
      <c r="C12" s="103"/>
      <c r="D12" s="9"/>
      <c r="E12" s="103"/>
      <c r="F12" s="103"/>
      <c r="G12" s="103"/>
      <c r="H12" s="10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158"/>
      <c r="Q12" s="45"/>
      <c r="R12" s="124" t="s">
        <v>2</v>
      </c>
    </row>
    <row r="13" spans="1:20" ht="15" customHeight="1" x14ac:dyDescent="0.2">
      <c r="A13" s="154" t="s">
        <v>3</v>
      </c>
      <c r="B13" s="154"/>
      <c r="C13" s="154"/>
      <c r="D13" s="7"/>
      <c r="E13" s="156" t="s">
        <v>4</v>
      </c>
      <c r="F13" s="156"/>
      <c r="G13" s="156"/>
      <c r="H13" s="156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20" ht="6" customHeight="1" x14ac:dyDescent="0.2">
      <c r="K14" s="7"/>
      <c r="M14" s="7"/>
      <c r="O14" s="7"/>
      <c r="Q14" s="7"/>
    </row>
    <row r="15" spans="1:20" s="7" customFormat="1" ht="12.75" customHeight="1" x14ac:dyDescent="0.2">
      <c r="A15" s="68" t="s">
        <v>187</v>
      </c>
      <c r="B15" s="12"/>
      <c r="C15" s="12"/>
      <c r="J15" s="13"/>
      <c r="K15" s="13"/>
    </row>
    <row r="16" spans="1:20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9158033.8599999994</v>
      </c>
      <c r="K16" s="13"/>
      <c r="L16" s="7">
        <v>4540301.88</v>
      </c>
      <c r="N16" s="7">
        <f t="shared" ref="N16:N21" si="0">P16-L16</f>
        <v>9784224.120000001</v>
      </c>
      <c r="P16" s="7">
        <v>14324526</v>
      </c>
      <c r="R16" s="7">
        <v>14680764.58</v>
      </c>
      <c r="T16" s="7" t="str">
        <f t="shared" ref="T16:T40" si="1">E16&amp;"-"&amp;F16&amp;"-"&amp;G16&amp;"-"&amp;H16</f>
        <v>5-01-01-010</v>
      </c>
    </row>
    <row r="17" spans="1:20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  <c r="T17" s="7" t="str">
        <f t="shared" si="1"/>
        <v>5-01-01-020</v>
      </c>
    </row>
    <row r="18" spans="1:20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812865.66</v>
      </c>
      <c r="K18" s="13"/>
      <c r="L18" s="7">
        <v>388460.32</v>
      </c>
      <c r="N18" s="7">
        <f t="shared" si="0"/>
        <v>715539.67999999993</v>
      </c>
      <c r="P18" s="7">
        <v>1104000</v>
      </c>
      <c r="R18" s="7">
        <v>1104000</v>
      </c>
      <c r="T18" s="7" t="str">
        <f t="shared" si="1"/>
        <v>5-01-02-010</v>
      </c>
    </row>
    <row r="19" spans="1:20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106800</v>
      </c>
      <c r="K19" s="13"/>
      <c r="L19" s="7">
        <v>42500</v>
      </c>
      <c r="N19" s="7">
        <f t="shared" si="0"/>
        <v>59500</v>
      </c>
      <c r="P19" s="7">
        <v>102000</v>
      </c>
      <c r="R19" s="7">
        <v>102000</v>
      </c>
      <c r="T19" s="7" t="str">
        <f t="shared" si="1"/>
        <v>5-01-02-020</v>
      </c>
    </row>
    <row r="20" spans="1:20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9050</v>
      </c>
      <c r="K20" s="13"/>
      <c r="N20" s="7">
        <f t="shared" si="0"/>
        <v>25500</v>
      </c>
      <c r="P20" s="7">
        <v>25500</v>
      </c>
      <c r="R20" s="7">
        <v>25500</v>
      </c>
      <c r="T20" s="7" t="str">
        <f t="shared" si="1"/>
        <v>5-01-02-030</v>
      </c>
    </row>
    <row r="21" spans="1:20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180000</v>
      </c>
      <c r="K21" s="13"/>
      <c r="L21" s="7">
        <v>192000</v>
      </c>
      <c r="N21" s="7">
        <f t="shared" si="0"/>
        <v>84000</v>
      </c>
      <c r="P21" s="7">
        <v>276000</v>
      </c>
      <c r="R21" s="7">
        <v>276000</v>
      </c>
      <c r="T21" s="7" t="str">
        <f t="shared" si="1"/>
        <v>5-01-02-040</v>
      </c>
    </row>
    <row r="22" spans="1:20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  <c r="T22" s="7" t="str">
        <f t="shared" si="1"/>
        <v>5-01-02-050</v>
      </c>
    </row>
    <row r="23" spans="1:20" s="7" customFormat="1" ht="1.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  <c r="T23" s="7" t="str">
        <f t="shared" si="1"/>
        <v>5-01-02-090</v>
      </c>
    </row>
    <row r="24" spans="1:20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2">P24-L24</f>
        <v>0</v>
      </c>
      <c r="T24" s="7" t="str">
        <f t="shared" si="1"/>
        <v>5-01-02-060</v>
      </c>
    </row>
    <row r="25" spans="1:20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2"/>
        <v>0</v>
      </c>
      <c r="T25" s="7" t="str">
        <f t="shared" si="1"/>
        <v>5-01-02-070</v>
      </c>
    </row>
    <row r="26" spans="1:20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2"/>
        <v>0</v>
      </c>
      <c r="T26" s="7" t="str">
        <f t="shared" si="1"/>
        <v>5-01-02-100</v>
      </c>
    </row>
    <row r="27" spans="1:20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2"/>
        <v>0</v>
      </c>
      <c r="T27" s="7" t="str">
        <f t="shared" si="1"/>
        <v>5-01-02-110</v>
      </c>
    </row>
    <row r="28" spans="1:20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2"/>
        <v>0</v>
      </c>
      <c r="T28" s="7" t="str">
        <f t="shared" si="1"/>
        <v>5-01-02-120</v>
      </c>
    </row>
    <row r="29" spans="1:20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2"/>
        <v>0</v>
      </c>
      <c r="T29" s="7" t="str">
        <f t="shared" si="1"/>
        <v>5-01-02-130</v>
      </c>
    </row>
    <row r="30" spans="1:20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764720</v>
      </c>
      <c r="N30" s="7">
        <f>P30-L30</f>
        <v>1225666</v>
      </c>
      <c r="P30" s="7">
        <v>1225666</v>
      </c>
      <c r="R30" s="7">
        <v>1225461</v>
      </c>
    </row>
    <row r="31" spans="1:20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165000</v>
      </c>
      <c r="N31" s="7">
        <f t="shared" si="2"/>
        <v>230000</v>
      </c>
      <c r="P31" s="7">
        <v>230000</v>
      </c>
      <c r="R31" s="7">
        <v>230000</v>
      </c>
      <c r="T31" s="7" t="str">
        <f t="shared" si="1"/>
        <v>5-01-02-150</v>
      </c>
    </row>
    <row r="32" spans="1:20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775113</v>
      </c>
      <c r="K32" s="13"/>
      <c r="L32" s="7">
        <v>824800</v>
      </c>
      <c r="N32" s="7">
        <f>P32-L32</f>
        <v>400866</v>
      </c>
      <c r="P32" s="7">
        <v>1225666</v>
      </c>
      <c r="R32" s="7">
        <v>1225461</v>
      </c>
      <c r="T32" s="7" t="str">
        <f>E30&amp;"-"&amp;F30&amp;"-"&amp;G30&amp;"-"&amp;H30</f>
        <v>5-01-02-140</v>
      </c>
    </row>
    <row r="33" spans="1:20" s="7" customFormat="1" ht="12.75" customHeight="1" x14ac:dyDescent="0.2">
      <c r="A33" s="66" t="s">
        <v>306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1099513.74</v>
      </c>
      <c r="L33" s="7">
        <v>497100.41</v>
      </c>
      <c r="N33" s="7">
        <f t="shared" si="2"/>
        <v>1225957.1500000001</v>
      </c>
      <c r="P33" s="7">
        <v>1723057.56</v>
      </c>
      <c r="R33" s="7">
        <v>1764663.84</v>
      </c>
      <c r="T33" s="7" t="str">
        <f t="shared" si="1"/>
        <v>5-01-03-010</v>
      </c>
    </row>
    <row r="34" spans="1:20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40700</v>
      </c>
      <c r="L34" s="7">
        <v>17800</v>
      </c>
      <c r="N34" s="7">
        <f t="shared" si="2"/>
        <v>37400</v>
      </c>
      <c r="P34" s="7">
        <v>55200</v>
      </c>
      <c r="R34" s="7">
        <v>55200</v>
      </c>
      <c r="T34" s="7" t="str">
        <f t="shared" si="1"/>
        <v>5-01-03-020</v>
      </c>
    </row>
    <row r="35" spans="1:20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102650</v>
      </c>
      <c r="L35" s="7">
        <v>52580.91</v>
      </c>
      <c r="N35" s="7">
        <f t="shared" si="2"/>
        <v>126852.47</v>
      </c>
      <c r="P35" s="7">
        <v>179433.38</v>
      </c>
      <c r="R35" s="7">
        <v>176851.62</v>
      </c>
      <c r="T35" s="7" t="str">
        <f t="shared" si="1"/>
        <v>5-01-03-030</v>
      </c>
    </row>
    <row r="36" spans="1:20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40749.360000000001</v>
      </c>
      <c r="L36" s="7">
        <v>17787.12</v>
      </c>
      <c r="N36" s="7">
        <f t="shared" si="2"/>
        <v>37412.880000000005</v>
      </c>
      <c r="P36" s="7">
        <v>55200</v>
      </c>
      <c r="R36" s="7">
        <v>55200</v>
      </c>
      <c r="T36" s="7" t="str">
        <f t="shared" si="1"/>
        <v>5-01-03-040</v>
      </c>
    </row>
    <row r="37" spans="1:20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T37" s="7" t="str">
        <f t="shared" si="1"/>
        <v>5-01-04-010</v>
      </c>
    </row>
    <row r="38" spans="1:20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T38" s="7" t="str">
        <f t="shared" si="1"/>
        <v>5-01-04-020</v>
      </c>
    </row>
    <row r="39" spans="1:20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L39" s="7">
        <v>118686.08</v>
      </c>
      <c r="N39" s="7">
        <f>P39-L39</f>
        <v>17446.810000000012</v>
      </c>
      <c r="P39" s="7">
        <v>136132.89000000001</v>
      </c>
      <c r="R39" s="36">
        <v>0</v>
      </c>
      <c r="T39" s="7" t="str">
        <f t="shared" si="1"/>
        <v>5-01-04-030</v>
      </c>
    </row>
    <row r="40" spans="1:20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389773.67</v>
      </c>
      <c r="N40" s="7">
        <f>P40-L40</f>
        <v>230000</v>
      </c>
      <c r="P40" s="7">
        <v>230000</v>
      </c>
      <c r="R40" s="7">
        <v>230000</v>
      </c>
      <c r="T40" s="7" t="str">
        <f t="shared" si="1"/>
        <v>5-01-04-990</v>
      </c>
    </row>
    <row r="41" spans="1:20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20" s="7" customFormat="1" ht="18.95" customHeight="1" x14ac:dyDescent="0.2">
      <c r="A42" s="63" t="s">
        <v>36</v>
      </c>
      <c r="B42" s="26"/>
      <c r="C42" s="26"/>
      <c r="J42" s="22">
        <f>SUM(J16:J41)</f>
        <v>13644969.289999999</v>
      </c>
      <c r="K42" s="18"/>
      <c r="L42" s="22">
        <f>SUM(L16:L41)</f>
        <v>6692016.7200000007</v>
      </c>
      <c r="N42" s="22">
        <f>SUM(N16:N41)</f>
        <v>14200365.110000003</v>
      </c>
      <c r="P42" s="22">
        <f>SUM(P16:P41)</f>
        <v>20892381.829999998</v>
      </c>
      <c r="R42" s="22">
        <f>SUM(R16:R41)</f>
        <v>21151102.039999999</v>
      </c>
    </row>
    <row r="43" spans="1:20" s="7" customFormat="1" ht="6" customHeight="1" x14ac:dyDescent="0.2">
      <c r="A43" s="17"/>
      <c r="B43" s="17"/>
      <c r="C43" s="17"/>
      <c r="J43" s="18"/>
      <c r="K43" s="18"/>
    </row>
    <row r="44" spans="1:20" s="7" customFormat="1" ht="12.75" customHeight="1" x14ac:dyDescent="0.2">
      <c r="A44" s="68" t="s">
        <v>188</v>
      </c>
      <c r="B44" s="12"/>
      <c r="C44" s="12"/>
    </row>
    <row r="45" spans="1:20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30700</v>
      </c>
      <c r="N45" s="7">
        <f t="shared" ref="N45:N73" si="3">P45-L45</f>
        <v>40000</v>
      </c>
      <c r="P45" s="7">
        <v>40000</v>
      </c>
      <c r="R45" s="7">
        <v>40000</v>
      </c>
    </row>
    <row r="46" spans="1:20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3"/>
        <v>0</v>
      </c>
    </row>
    <row r="47" spans="1:20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16282</v>
      </c>
      <c r="N47" s="7">
        <f t="shared" si="3"/>
        <v>120000</v>
      </c>
      <c r="P47" s="7">
        <v>120000</v>
      </c>
      <c r="R47" s="7">
        <v>120000</v>
      </c>
    </row>
    <row r="48" spans="1:20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3"/>
        <v>0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3"/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3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3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3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J53" s="19"/>
      <c r="K53" s="19"/>
      <c r="N53" s="7">
        <f t="shared" si="3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J54" s="19"/>
      <c r="K54" s="19"/>
      <c r="N54" s="7">
        <f t="shared" si="3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19">
        <v>78385.48</v>
      </c>
      <c r="K55" s="19"/>
      <c r="L55" s="7">
        <v>37971.199999999997</v>
      </c>
      <c r="N55" s="7">
        <f t="shared" si="3"/>
        <v>82028.800000000003</v>
      </c>
      <c r="P55" s="7">
        <v>120000</v>
      </c>
      <c r="R55" s="7">
        <v>120000</v>
      </c>
    </row>
    <row r="56" spans="1:18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3"/>
        <v>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3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3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3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3"/>
        <v>0</v>
      </c>
    </row>
    <row r="61" spans="1:18" s="7" customFormat="1" ht="12.75" hidden="1" customHeight="1" x14ac:dyDescent="0.2">
      <c r="A61" s="66" t="s">
        <v>50</v>
      </c>
      <c r="B61" s="40"/>
      <c r="C61" s="40"/>
      <c r="D61" s="14"/>
      <c r="E61" s="14">
        <v>5</v>
      </c>
      <c r="F61" s="15" t="s">
        <v>12</v>
      </c>
      <c r="G61" s="14" t="s">
        <v>34</v>
      </c>
      <c r="H61" s="14" t="s">
        <v>8</v>
      </c>
      <c r="N61" s="7">
        <f t="shared" si="3"/>
        <v>0</v>
      </c>
    </row>
    <row r="62" spans="1:18" s="7" customFormat="1" ht="12.75" hidden="1" customHeight="1" x14ac:dyDescent="0.2">
      <c r="A62" s="66" t="s">
        <v>52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10</v>
      </c>
      <c r="N62" s="7">
        <f t="shared" si="3"/>
        <v>0</v>
      </c>
    </row>
    <row r="63" spans="1:18" s="7" customFormat="1" ht="12.75" hidden="1" customHeight="1" x14ac:dyDescent="0.2">
      <c r="A63" s="66" t="s">
        <v>48</v>
      </c>
      <c r="B63" s="40"/>
      <c r="C63" s="40"/>
      <c r="D63" s="14"/>
      <c r="E63" s="14">
        <v>5</v>
      </c>
      <c r="F63" s="15" t="s">
        <v>12</v>
      </c>
      <c r="G63" s="14" t="s">
        <v>29</v>
      </c>
      <c r="H63" s="16" t="s">
        <v>49</v>
      </c>
      <c r="N63" s="7">
        <f t="shared" si="3"/>
        <v>0</v>
      </c>
    </row>
    <row r="64" spans="1:18" s="7" customFormat="1" ht="12.75" customHeight="1" x14ac:dyDescent="0.2">
      <c r="A64" s="66" t="s">
        <v>53</v>
      </c>
      <c r="B64" s="40"/>
      <c r="C64" s="40"/>
      <c r="E64" s="14">
        <v>5</v>
      </c>
      <c r="F64" s="15" t="s">
        <v>12</v>
      </c>
      <c r="G64" s="14" t="s">
        <v>54</v>
      </c>
      <c r="H64" s="14" t="s">
        <v>8</v>
      </c>
      <c r="N64" s="7">
        <f t="shared" si="3"/>
        <v>30000</v>
      </c>
      <c r="P64" s="7">
        <v>30000</v>
      </c>
      <c r="R64" s="7">
        <v>20000</v>
      </c>
    </row>
    <row r="65" spans="1:14" s="7" customFormat="1" ht="12.75" hidden="1" customHeight="1" x14ac:dyDescent="0.2">
      <c r="A65" s="66" t="s">
        <v>55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10</v>
      </c>
      <c r="N65" s="7">
        <f t="shared" si="3"/>
        <v>0</v>
      </c>
    </row>
    <row r="66" spans="1:14" s="7" customFormat="1" ht="12.75" hidden="1" customHeight="1" x14ac:dyDescent="0.2">
      <c r="A66" s="66" t="s">
        <v>56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15</v>
      </c>
      <c r="N66" s="7">
        <f t="shared" si="3"/>
        <v>0</v>
      </c>
    </row>
    <row r="67" spans="1:14" s="7" customFormat="1" ht="12.75" hidden="1" customHeight="1" x14ac:dyDescent="0.2">
      <c r="A67" s="66" t="s">
        <v>57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17</v>
      </c>
      <c r="N67" s="7">
        <f t="shared" si="3"/>
        <v>0</v>
      </c>
    </row>
    <row r="68" spans="1:14" s="7" customFormat="1" ht="12.75" hidden="1" customHeight="1" x14ac:dyDescent="0.2">
      <c r="A68" s="66" t="s">
        <v>58</v>
      </c>
      <c r="B68" s="40"/>
      <c r="C68" s="40"/>
      <c r="E68" s="14">
        <v>5</v>
      </c>
      <c r="F68" s="14" t="s">
        <v>12</v>
      </c>
      <c r="G68" s="14" t="s">
        <v>59</v>
      </c>
      <c r="H68" s="14" t="s">
        <v>60</v>
      </c>
      <c r="N68" s="7">
        <f t="shared" si="3"/>
        <v>0</v>
      </c>
    </row>
    <row r="69" spans="1:14" s="7" customFormat="1" ht="12.75" hidden="1" customHeight="1" x14ac:dyDescent="0.2">
      <c r="A69" s="66" t="s">
        <v>66</v>
      </c>
      <c r="B69" s="40"/>
      <c r="C69" s="40"/>
      <c r="E69" s="14">
        <v>5</v>
      </c>
      <c r="F69" s="15" t="s">
        <v>12</v>
      </c>
      <c r="G69" s="14" t="s">
        <v>67</v>
      </c>
      <c r="H69" s="14" t="s">
        <v>8</v>
      </c>
      <c r="N69" s="7">
        <f t="shared" si="3"/>
        <v>0</v>
      </c>
    </row>
    <row r="70" spans="1:14" s="7" customFormat="1" ht="12.75" hidden="1" customHeight="1" x14ac:dyDescent="0.2">
      <c r="A70" s="66" t="s">
        <v>61</v>
      </c>
      <c r="B70" s="40"/>
      <c r="C70" s="40"/>
      <c r="E70" s="14">
        <v>5</v>
      </c>
      <c r="F70" s="15" t="s">
        <v>12</v>
      </c>
      <c r="G70" s="14" t="s">
        <v>59</v>
      </c>
      <c r="H70" s="14" t="s">
        <v>8</v>
      </c>
      <c r="N70" s="7">
        <f t="shared" si="3"/>
        <v>0</v>
      </c>
    </row>
    <row r="71" spans="1:14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3"/>
        <v>0</v>
      </c>
    </row>
    <row r="72" spans="1:14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3"/>
        <v>0</v>
      </c>
    </row>
    <row r="73" spans="1:14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3"/>
        <v>0</v>
      </c>
    </row>
    <row r="74" spans="1:14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ref="N74:N110" si="4">P74-L74</f>
        <v>0</v>
      </c>
    </row>
    <row r="75" spans="1:14" s="7" customFormat="1" ht="12.75" hidden="1" customHeight="1" x14ac:dyDescent="0.2">
      <c r="A75" s="66" t="s">
        <v>65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19</v>
      </c>
      <c r="N75" s="7">
        <f t="shared" si="4"/>
        <v>0</v>
      </c>
    </row>
    <row r="76" spans="1:14" s="7" customFormat="1" ht="12.75" hidden="1" customHeight="1" x14ac:dyDescent="0.2">
      <c r="A76" s="66" t="s">
        <v>157</v>
      </c>
      <c r="B76" s="40"/>
      <c r="C76" s="40"/>
      <c r="E76" s="14">
        <v>5</v>
      </c>
      <c r="F76" s="15" t="s">
        <v>12</v>
      </c>
      <c r="G76" s="14" t="s">
        <v>93</v>
      </c>
      <c r="H76" s="14" t="s">
        <v>8</v>
      </c>
      <c r="N76" s="7">
        <f t="shared" si="4"/>
        <v>0</v>
      </c>
    </row>
    <row r="77" spans="1:14" s="7" customFormat="1" ht="12.75" hidden="1" customHeight="1" x14ac:dyDescent="0.2">
      <c r="A77" s="66" t="s">
        <v>66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8</v>
      </c>
      <c r="N77" s="7">
        <f t="shared" si="4"/>
        <v>0</v>
      </c>
    </row>
    <row r="78" spans="1:14" s="7" customFormat="1" ht="12.75" hidden="1" customHeight="1" x14ac:dyDescent="0.2">
      <c r="A78" s="66" t="s">
        <v>68</v>
      </c>
      <c r="B78" s="40"/>
      <c r="C78" s="40"/>
      <c r="E78" s="14">
        <v>5</v>
      </c>
      <c r="F78" s="15" t="s">
        <v>12</v>
      </c>
      <c r="G78" s="14" t="s">
        <v>67</v>
      </c>
      <c r="H78" s="14" t="s">
        <v>10</v>
      </c>
      <c r="N78" s="7">
        <f t="shared" si="4"/>
        <v>0</v>
      </c>
    </row>
    <row r="79" spans="1:14" s="7" customFormat="1" ht="12.75" hidden="1" customHeight="1" x14ac:dyDescent="0.2">
      <c r="A79" s="66" t="s">
        <v>158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8</v>
      </c>
      <c r="N79" s="7">
        <f t="shared" si="4"/>
        <v>0</v>
      </c>
    </row>
    <row r="80" spans="1:14" s="7" customFormat="1" ht="12.75" hidden="1" customHeight="1" x14ac:dyDescent="0.2">
      <c r="A80" s="66" t="s">
        <v>159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10</v>
      </c>
      <c r="N80" s="7">
        <f t="shared" si="4"/>
        <v>0</v>
      </c>
    </row>
    <row r="81" spans="1:18" s="7" customFormat="1" ht="12.75" hidden="1" customHeight="1" x14ac:dyDescent="0.2">
      <c r="A81" s="66" t="s">
        <v>69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15</v>
      </c>
      <c r="N81" s="7">
        <f t="shared" si="4"/>
        <v>0</v>
      </c>
    </row>
    <row r="82" spans="1:18" s="7" customFormat="1" ht="12.75" hidden="1" customHeight="1" x14ac:dyDescent="0.2">
      <c r="A82" s="66" t="s">
        <v>160</v>
      </c>
      <c r="B82" s="40"/>
      <c r="C82" s="40"/>
      <c r="E82" s="14">
        <v>5</v>
      </c>
      <c r="F82" s="15" t="s">
        <v>12</v>
      </c>
      <c r="G82" s="14" t="s">
        <v>163</v>
      </c>
      <c r="H82" s="14" t="s">
        <v>8</v>
      </c>
      <c r="N82" s="7">
        <f t="shared" si="4"/>
        <v>0</v>
      </c>
    </row>
    <row r="83" spans="1:18" s="7" customFormat="1" ht="12.75" hidden="1" customHeight="1" x14ac:dyDescent="0.2">
      <c r="A83" s="66" t="s">
        <v>161</v>
      </c>
      <c r="B83" s="40"/>
      <c r="C83" s="40"/>
      <c r="E83" s="14">
        <v>5</v>
      </c>
      <c r="F83" s="15" t="s">
        <v>12</v>
      </c>
      <c r="G83" s="14" t="s">
        <v>163</v>
      </c>
      <c r="H83" s="16" t="s">
        <v>49</v>
      </c>
      <c r="N83" s="7">
        <f t="shared" si="4"/>
        <v>0</v>
      </c>
    </row>
    <row r="84" spans="1:18" s="7" customFormat="1" ht="12.75" hidden="1" customHeight="1" x14ac:dyDescent="0.2">
      <c r="A84" s="66" t="s">
        <v>71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10</v>
      </c>
      <c r="N84" s="7">
        <f t="shared" si="4"/>
        <v>0</v>
      </c>
    </row>
    <row r="85" spans="1:18" s="7" customFormat="1" ht="12.75" hidden="1" customHeight="1" x14ac:dyDescent="0.2">
      <c r="A85" s="66" t="s">
        <v>162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15</v>
      </c>
      <c r="N85" s="7">
        <f t="shared" si="4"/>
        <v>0</v>
      </c>
    </row>
    <row r="86" spans="1:18" s="7" customFormat="1" ht="12.75" hidden="1" customHeight="1" x14ac:dyDescent="0.2">
      <c r="A86" s="66" t="s">
        <v>72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49</v>
      </c>
      <c r="N86" s="7">
        <f t="shared" si="4"/>
        <v>0</v>
      </c>
    </row>
    <row r="87" spans="1:18" s="7" customFormat="1" ht="12.75" hidden="1" customHeight="1" x14ac:dyDescent="0.2">
      <c r="A87" s="66" t="s">
        <v>164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10</v>
      </c>
      <c r="N87" s="7">
        <f t="shared" si="4"/>
        <v>0</v>
      </c>
    </row>
    <row r="88" spans="1:18" s="7" customFormat="1" ht="12.75" hidden="1" customHeight="1" x14ac:dyDescent="0.2">
      <c r="A88" s="66" t="s">
        <v>165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15</v>
      </c>
      <c r="N88" s="7">
        <f t="shared" si="4"/>
        <v>0</v>
      </c>
    </row>
    <row r="89" spans="1:18" s="7" customFormat="1" ht="12.75" hidden="1" customHeight="1" x14ac:dyDescent="0.2">
      <c r="A89" s="66" t="s">
        <v>166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17</v>
      </c>
      <c r="N89" s="7">
        <f t="shared" si="4"/>
        <v>0</v>
      </c>
    </row>
    <row r="90" spans="1:18" s="7" customFormat="1" ht="12.75" hidden="1" customHeight="1" x14ac:dyDescent="0.2">
      <c r="A90" s="66" t="s">
        <v>167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8</v>
      </c>
      <c r="N90" s="7">
        <f t="shared" si="4"/>
        <v>0</v>
      </c>
    </row>
    <row r="91" spans="1:18" s="7" customFormat="1" ht="12.75" hidden="1" customHeight="1" x14ac:dyDescent="0.2">
      <c r="A91" s="66" t="s">
        <v>168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45</v>
      </c>
      <c r="N91" s="7">
        <f t="shared" si="4"/>
        <v>0</v>
      </c>
    </row>
    <row r="92" spans="1:18" s="7" customFormat="1" ht="12.75" customHeight="1" x14ac:dyDescent="0.2">
      <c r="A92" s="66" t="s">
        <v>73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64</v>
      </c>
      <c r="N92" s="7">
        <f t="shared" si="4"/>
        <v>70000</v>
      </c>
      <c r="P92" s="7">
        <v>70000</v>
      </c>
      <c r="R92" s="7">
        <v>50000</v>
      </c>
    </row>
    <row r="93" spans="1:18" s="7" customFormat="1" ht="12.75" customHeight="1" x14ac:dyDescent="0.2">
      <c r="A93" s="66" t="s">
        <v>75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19</v>
      </c>
      <c r="N93" s="7">
        <f t="shared" si="4"/>
        <v>15000</v>
      </c>
      <c r="P93" s="7">
        <v>15000</v>
      </c>
      <c r="R93" s="7">
        <v>30000</v>
      </c>
    </row>
    <row r="94" spans="1:18" s="7" customFormat="1" ht="12.75" hidden="1" customHeight="1" x14ac:dyDescent="0.2">
      <c r="A94" s="66" t="s">
        <v>76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60</v>
      </c>
      <c r="N94" s="7">
        <f t="shared" si="4"/>
        <v>0</v>
      </c>
    </row>
    <row r="95" spans="1:18" s="7" customFormat="1" ht="12.75" hidden="1" customHeight="1" x14ac:dyDescent="0.2">
      <c r="A95" s="66" t="s">
        <v>77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49</v>
      </c>
      <c r="N95" s="7">
        <f t="shared" si="4"/>
        <v>0</v>
      </c>
    </row>
    <row r="96" spans="1:18" s="7" customFormat="1" ht="12.75" hidden="1" customHeight="1" x14ac:dyDescent="0.2">
      <c r="A96" s="66" t="s">
        <v>165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15</v>
      </c>
      <c r="N96" s="7">
        <f t="shared" si="4"/>
        <v>0</v>
      </c>
    </row>
    <row r="97" spans="1:18" s="7" customFormat="1" ht="12.75" hidden="1" customHeight="1" x14ac:dyDescent="0.2">
      <c r="A97" s="66" t="s">
        <v>78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10</v>
      </c>
      <c r="N97" s="7">
        <f t="shared" si="4"/>
        <v>0</v>
      </c>
    </row>
    <row r="98" spans="1:18" s="7" customFormat="1" ht="12.75" hidden="1" customHeight="1" x14ac:dyDescent="0.2">
      <c r="A98" s="66" t="s">
        <v>80</v>
      </c>
      <c r="B98" s="40"/>
      <c r="C98" s="40"/>
      <c r="E98" s="14">
        <v>5</v>
      </c>
      <c r="F98" s="15" t="s">
        <v>12</v>
      </c>
      <c r="G98" s="14" t="s">
        <v>79</v>
      </c>
      <c r="H98" s="14" t="s">
        <v>15</v>
      </c>
      <c r="N98" s="7">
        <f t="shared" si="4"/>
        <v>0</v>
      </c>
    </row>
    <row r="99" spans="1:18" s="7" customFormat="1" ht="12.75" hidden="1" customHeight="1" x14ac:dyDescent="0.2">
      <c r="A99" s="66" t="s">
        <v>169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60</v>
      </c>
      <c r="N99" s="7">
        <f t="shared" si="4"/>
        <v>0</v>
      </c>
    </row>
    <row r="100" spans="1:18" s="7" customFormat="1" ht="12.75" hidden="1" customHeight="1" x14ac:dyDescent="0.2">
      <c r="A100" s="66" t="s">
        <v>170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19</v>
      </c>
      <c r="N100" s="7">
        <f t="shared" si="4"/>
        <v>0</v>
      </c>
    </row>
    <row r="101" spans="1:18" s="7" customFormat="1" ht="12.75" hidden="1" customHeight="1" x14ac:dyDescent="0.2">
      <c r="A101" s="66" t="s">
        <v>171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82</v>
      </c>
      <c r="N101" s="7">
        <f t="shared" si="4"/>
        <v>0</v>
      </c>
    </row>
    <row r="102" spans="1:18" s="7" customFormat="1" ht="12.75" hidden="1" customHeight="1" x14ac:dyDescent="0.2">
      <c r="A102" s="66" t="s">
        <v>81</v>
      </c>
      <c r="B102" s="40"/>
      <c r="C102" s="40"/>
      <c r="E102" s="14">
        <v>5</v>
      </c>
      <c r="F102" s="15" t="s">
        <v>12</v>
      </c>
      <c r="G102" s="14" t="s">
        <v>59</v>
      </c>
      <c r="H102" s="15" t="s">
        <v>82</v>
      </c>
      <c r="N102" s="7">
        <f t="shared" si="4"/>
        <v>0</v>
      </c>
    </row>
    <row r="103" spans="1:18" s="7" customFormat="1" ht="12.75" hidden="1" customHeight="1" x14ac:dyDescent="0.2">
      <c r="A103" s="66" t="s">
        <v>83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8</v>
      </c>
      <c r="N103" s="7">
        <f t="shared" si="4"/>
        <v>0</v>
      </c>
    </row>
    <row r="104" spans="1:18" s="7" customFormat="1" ht="12.75" hidden="1" customHeight="1" x14ac:dyDescent="0.2">
      <c r="A104" s="66" t="s">
        <v>85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10</v>
      </c>
      <c r="N104" s="7">
        <f t="shared" si="4"/>
        <v>0</v>
      </c>
    </row>
    <row r="105" spans="1:18" s="7" customFormat="1" ht="12.75" hidden="1" customHeight="1" x14ac:dyDescent="0.2">
      <c r="A105" s="66" t="s">
        <v>86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15</v>
      </c>
      <c r="N105" s="7">
        <f t="shared" si="4"/>
        <v>0</v>
      </c>
    </row>
    <row r="106" spans="1:18" s="7" customFormat="1" ht="12.75" hidden="1" customHeight="1" x14ac:dyDescent="0.2">
      <c r="A106" s="66" t="s">
        <v>172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8</v>
      </c>
      <c r="N106" s="7">
        <f t="shared" si="4"/>
        <v>0</v>
      </c>
    </row>
    <row r="107" spans="1:18" s="7" customFormat="1" ht="12.75" hidden="1" customHeight="1" x14ac:dyDescent="0.2">
      <c r="A107" s="66" t="s">
        <v>173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10</v>
      </c>
      <c r="N107" s="7">
        <f t="shared" si="4"/>
        <v>0</v>
      </c>
    </row>
    <row r="108" spans="1:18" s="7" customFormat="1" ht="12.75" hidden="1" customHeight="1" x14ac:dyDescent="0.2">
      <c r="A108" s="66" t="s">
        <v>87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15</v>
      </c>
      <c r="N108" s="7">
        <f t="shared" si="4"/>
        <v>0</v>
      </c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J109" s="7">
        <v>42525</v>
      </c>
      <c r="N109" s="7">
        <f t="shared" si="4"/>
        <v>74000</v>
      </c>
      <c r="P109" s="7">
        <v>74000</v>
      </c>
      <c r="R109" s="7">
        <v>70000</v>
      </c>
    </row>
    <row r="110" spans="1:18" s="7" customFormat="1" ht="12.75" customHeight="1" x14ac:dyDescent="0.2">
      <c r="A110" s="66" t="s">
        <v>303</v>
      </c>
      <c r="B110" s="40"/>
      <c r="C110" s="40"/>
      <c r="E110" s="14">
        <v>5</v>
      </c>
      <c r="F110" s="15" t="s">
        <v>12</v>
      </c>
      <c r="G110" s="82">
        <v>99</v>
      </c>
      <c r="H110" s="89">
        <v>990</v>
      </c>
      <c r="J110" s="7">
        <v>5800</v>
      </c>
      <c r="L110" s="7">
        <v>252</v>
      </c>
      <c r="N110" s="7">
        <f t="shared" si="4"/>
        <v>34748</v>
      </c>
      <c r="P110" s="7">
        <v>35000</v>
      </c>
      <c r="R110" s="7">
        <v>35000</v>
      </c>
    </row>
    <row r="111" spans="1:18" s="7" customFormat="1" ht="18.95" customHeight="1" x14ac:dyDescent="0.2">
      <c r="A111" s="150" t="s">
        <v>191</v>
      </c>
      <c r="B111" s="150"/>
      <c r="C111" s="150"/>
      <c r="J111" s="22">
        <f>SUM(J45:J110)</f>
        <v>173692.47999999998</v>
      </c>
      <c r="K111" s="18"/>
      <c r="L111" s="22">
        <f>SUM(L45:L110)</f>
        <v>38223.199999999997</v>
      </c>
      <c r="M111" s="19"/>
      <c r="N111" s="22">
        <f>SUM(N45:N110)</f>
        <v>465776.8</v>
      </c>
      <c r="O111" s="19"/>
      <c r="P111" s="22">
        <f>SUM(P45:Q110)</f>
        <v>504000</v>
      </c>
      <c r="Q111" s="19"/>
      <c r="R111" s="22">
        <f>SUM(R45:R110)</f>
        <v>485000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2.7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12.75" customHeight="1" x14ac:dyDescent="0.2">
      <c r="A127" s="71" t="s">
        <v>91</v>
      </c>
      <c r="B127" s="25"/>
      <c r="C127" s="25"/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8" s="7" customFormat="1" ht="12.75" hidden="1" customHeight="1" x14ac:dyDescent="0.2">
      <c r="A129" s="66" t="s">
        <v>94</v>
      </c>
      <c r="B129" s="40"/>
      <c r="C129" s="40"/>
      <c r="E129" s="14">
        <v>1</v>
      </c>
      <c r="F129" s="15" t="s">
        <v>93</v>
      </c>
      <c r="G129" s="14" t="s">
        <v>34</v>
      </c>
      <c r="H129" s="14" t="s">
        <v>8</v>
      </c>
    </row>
    <row r="130" spans="1:18" s="7" customFormat="1" ht="12.75" hidden="1" customHeight="1" x14ac:dyDescent="0.2">
      <c r="A130" s="66" t="s">
        <v>95</v>
      </c>
      <c r="B130" s="42"/>
      <c r="C130" s="42"/>
      <c r="E130" s="14">
        <v>1</v>
      </c>
      <c r="F130" s="15" t="s">
        <v>93</v>
      </c>
      <c r="G130" s="14" t="s">
        <v>34</v>
      </c>
      <c r="H130" s="14" t="s">
        <v>49</v>
      </c>
    </row>
    <row r="131" spans="1:18" s="7" customFormat="1" ht="12.75" customHeight="1" x14ac:dyDescent="0.2">
      <c r="A131" s="66" t="s">
        <v>96</v>
      </c>
      <c r="B131" s="42"/>
      <c r="C131" s="42"/>
      <c r="D131" s="15"/>
      <c r="E131" s="14">
        <v>1</v>
      </c>
      <c r="F131" s="15" t="s">
        <v>93</v>
      </c>
      <c r="G131" s="14" t="s">
        <v>54</v>
      </c>
      <c r="H131" s="14" t="s">
        <v>10</v>
      </c>
      <c r="N131" s="7">
        <f t="shared" ref="N131:N132" si="5">P131-L131</f>
        <v>100000</v>
      </c>
      <c r="P131" s="7">
        <v>100000</v>
      </c>
      <c r="R131" s="7">
        <v>50000</v>
      </c>
    </row>
    <row r="132" spans="1:18" s="7" customFormat="1" ht="12.75" customHeight="1" x14ac:dyDescent="0.2">
      <c r="A132" s="66" t="s">
        <v>97</v>
      </c>
      <c r="B132" s="40"/>
      <c r="C132" s="40"/>
      <c r="E132" s="14">
        <v>1</v>
      </c>
      <c r="F132" s="15" t="s">
        <v>93</v>
      </c>
      <c r="G132" s="14" t="s">
        <v>93</v>
      </c>
      <c r="H132" s="14" t="s">
        <v>8</v>
      </c>
      <c r="N132" s="7">
        <f t="shared" si="5"/>
        <v>70000</v>
      </c>
      <c r="P132" s="7">
        <v>70000</v>
      </c>
      <c r="R132" s="7">
        <v>90000</v>
      </c>
    </row>
    <row r="133" spans="1:18" s="7" customFormat="1" ht="12.75" hidden="1" customHeight="1" x14ac:dyDescent="0.2">
      <c r="A133" s="66" t="s">
        <v>99</v>
      </c>
      <c r="B133" s="42"/>
      <c r="C133" s="42"/>
      <c r="D133" s="15"/>
      <c r="E133" s="14">
        <v>1</v>
      </c>
      <c r="F133" s="15" t="s">
        <v>93</v>
      </c>
      <c r="G133" s="14" t="s">
        <v>93</v>
      </c>
      <c r="H133" s="14" t="s">
        <v>10</v>
      </c>
    </row>
    <row r="134" spans="1:18" s="7" customFormat="1" ht="12.75" hidden="1" customHeight="1" x14ac:dyDescent="0.2">
      <c r="A134" s="66" t="s">
        <v>100</v>
      </c>
      <c r="B134" s="40"/>
      <c r="C134" s="40"/>
      <c r="E134" s="14">
        <v>1</v>
      </c>
      <c r="F134" s="15" t="s">
        <v>93</v>
      </c>
      <c r="G134" s="14" t="s">
        <v>54</v>
      </c>
      <c r="H134" s="14" t="s">
        <v>19</v>
      </c>
    </row>
    <row r="135" spans="1:18" s="7" customFormat="1" ht="12.75" hidden="1" customHeight="1" x14ac:dyDescent="0.2">
      <c r="A135" s="66" t="s">
        <v>175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82</v>
      </c>
    </row>
    <row r="136" spans="1:18" s="7" customFormat="1" ht="12.75" hidden="1" customHeight="1" x14ac:dyDescent="0.2">
      <c r="A136" s="66" t="s">
        <v>176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45</v>
      </c>
    </row>
    <row r="137" spans="1:18" s="7" customFormat="1" ht="12.75" hidden="1" customHeight="1" x14ac:dyDescent="0.2">
      <c r="A137" s="66" t="s">
        <v>177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146</v>
      </c>
    </row>
    <row r="138" spans="1:18" s="7" customFormat="1" ht="12.75" hidden="1" customHeight="1" x14ac:dyDescent="0.2">
      <c r="A138" s="66" t="s">
        <v>101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102</v>
      </c>
    </row>
    <row r="139" spans="1:18" s="7" customFormat="1" ht="12.75" hidden="1" customHeight="1" x14ac:dyDescent="0.2">
      <c r="A139" s="66" t="s">
        <v>103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24</v>
      </c>
    </row>
    <row r="140" spans="1:18" s="7" customFormat="1" ht="12.75" hidden="1" customHeight="1" x14ac:dyDescent="0.2">
      <c r="A140" s="66" t="s">
        <v>104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28</v>
      </c>
    </row>
    <row r="141" spans="1:18" s="7" customFormat="1" ht="12.75" hidden="1" customHeight="1" x14ac:dyDescent="0.2">
      <c r="A141" s="66" t="s">
        <v>105</v>
      </c>
      <c r="B141" s="40"/>
      <c r="C141" s="40"/>
      <c r="D141" s="15"/>
      <c r="E141" s="14">
        <v>1</v>
      </c>
      <c r="F141" s="15" t="s">
        <v>93</v>
      </c>
      <c r="G141" s="14" t="s">
        <v>54</v>
      </c>
      <c r="H141" s="16" t="s">
        <v>49</v>
      </c>
    </row>
    <row r="142" spans="1:18" s="7" customFormat="1" ht="12.75" hidden="1" customHeight="1" x14ac:dyDescent="0.2">
      <c r="A142" s="66" t="s">
        <v>106</v>
      </c>
      <c r="B142" s="40"/>
      <c r="C142" s="40"/>
      <c r="D142" s="15"/>
      <c r="E142" s="14">
        <v>1</v>
      </c>
      <c r="F142" s="15" t="s">
        <v>93</v>
      </c>
      <c r="G142" s="14" t="s">
        <v>67</v>
      </c>
      <c r="H142" s="14" t="s">
        <v>8</v>
      </c>
    </row>
    <row r="143" spans="1:18" s="7" customFormat="1" ht="12.75" hidden="1" customHeight="1" x14ac:dyDescent="0.2">
      <c r="A143" s="66" t="s">
        <v>107</v>
      </c>
      <c r="B143" s="40"/>
      <c r="C143" s="40"/>
      <c r="D143" s="15"/>
      <c r="E143" s="14">
        <v>1</v>
      </c>
      <c r="F143" s="15" t="s">
        <v>93</v>
      </c>
      <c r="G143" s="14" t="s">
        <v>59</v>
      </c>
      <c r="H143" s="16" t="s">
        <v>49</v>
      </c>
    </row>
    <row r="144" spans="1:18" s="7" customFormat="1" ht="12.75" hidden="1" customHeight="1" x14ac:dyDescent="0.2">
      <c r="A144" s="66" t="s">
        <v>178</v>
      </c>
      <c r="B144" s="40"/>
      <c r="C144" s="40"/>
      <c r="D144" s="15"/>
      <c r="E144" s="14">
        <v>1</v>
      </c>
      <c r="F144" s="15" t="s">
        <v>93</v>
      </c>
      <c r="G144" s="14" t="s">
        <v>29</v>
      </c>
      <c r="H144" s="14" t="s">
        <v>8</v>
      </c>
    </row>
    <row r="145" spans="1:18" s="7" customFormat="1" ht="12.75" hidden="1" customHeight="1" x14ac:dyDescent="0.2">
      <c r="A145" s="66" t="s">
        <v>179</v>
      </c>
      <c r="B145" s="40"/>
      <c r="C145" s="40"/>
      <c r="D145" s="15"/>
      <c r="E145" s="14">
        <v>1</v>
      </c>
      <c r="F145" s="15" t="s">
        <v>93</v>
      </c>
      <c r="G145" s="14" t="s">
        <v>29</v>
      </c>
      <c r="H145" s="14" t="s">
        <v>45</v>
      </c>
    </row>
    <row r="146" spans="1:18" s="27" customFormat="1" ht="18.95" customHeight="1" x14ac:dyDescent="0.2">
      <c r="A146" s="63" t="s">
        <v>108</v>
      </c>
      <c r="B146" s="26"/>
      <c r="C146" s="26"/>
      <c r="J146" s="21">
        <f>SUM(J128:J145)</f>
        <v>0</v>
      </c>
      <c r="K146" s="23"/>
      <c r="L146" s="21">
        <f>SUM(L128:L141)</f>
        <v>0</v>
      </c>
      <c r="N146" s="21">
        <f>SUM(N128:N141)</f>
        <v>170000</v>
      </c>
      <c r="P146" s="21">
        <f>SUM(P128:P141)</f>
        <v>170000</v>
      </c>
      <c r="R146" s="21">
        <f>SUM(R131:R145)</f>
        <v>140000</v>
      </c>
    </row>
    <row r="147" spans="1:18" s="7" customFormat="1" ht="6" customHeight="1" x14ac:dyDescent="0.2"/>
    <row r="148" spans="1:18" s="7" customFormat="1" ht="20.100000000000001" customHeight="1" thickBot="1" x14ac:dyDescent="0.25">
      <c r="A148" s="11" t="s">
        <v>110</v>
      </c>
      <c r="B148" s="28"/>
      <c r="C148" s="28"/>
      <c r="J148" s="29">
        <f>J42+J111+J122+J146</f>
        <v>13818661.77</v>
      </c>
      <c r="K148" s="23"/>
      <c r="L148" s="29">
        <f>L42+L111+L122+L146</f>
        <v>6730239.9200000009</v>
      </c>
      <c r="N148" s="29">
        <f>N42+N111+N122+N146</f>
        <v>14836141.910000004</v>
      </c>
      <c r="P148" s="29">
        <f>P42+P111+P122+P146</f>
        <v>21566381.829999998</v>
      </c>
      <c r="R148" s="29">
        <f>R42+R111+R122+R146</f>
        <v>21776102.039999999</v>
      </c>
    </row>
    <row r="149" spans="1:18" s="7" customFormat="1" ht="13.5" thickTop="1" x14ac:dyDescent="0.2">
      <c r="A149" s="31"/>
      <c r="B149" s="31"/>
      <c r="C149" s="31"/>
      <c r="D149" s="34"/>
      <c r="E149" s="31"/>
      <c r="F149" s="31"/>
      <c r="H149" s="35"/>
      <c r="I149" s="35"/>
      <c r="J149" s="35"/>
      <c r="K149" s="35"/>
      <c r="L149" s="35"/>
      <c r="M149" s="35"/>
    </row>
    <row r="150" spans="1:18" s="7" customFormat="1" x14ac:dyDescent="0.2"/>
    <row r="151" spans="1:18" s="7" customFormat="1" x14ac:dyDescent="0.2"/>
    <row r="152" spans="1:18" x14ac:dyDescent="0.2">
      <c r="A152" s="159" t="s">
        <v>133</v>
      </c>
      <c r="B152" s="159"/>
      <c r="C152" s="159"/>
      <c r="D152" s="33"/>
      <c r="E152" s="32"/>
      <c r="G152" s="31"/>
      <c r="I152" s="31"/>
      <c r="J152" s="159" t="s">
        <v>326</v>
      </c>
      <c r="K152" s="159"/>
      <c r="L152" s="159"/>
      <c r="M152" s="47"/>
      <c r="N152" s="49"/>
      <c r="O152" s="49"/>
      <c r="P152" s="147" t="s">
        <v>135</v>
      </c>
      <c r="Q152" s="147"/>
      <c r="R152" s="147"/>
    </row>
    <row r="153" spans="1:18" x14ac:dyDescent="0.2">
      <c r="A153" s="50"/>
      <c r="D153" s="33"/>
      <c r="E153" s="51"/>
      <c r="G153" s="31"/>
      <c r="I153" s="31"/>
      <c r="J153" s="30"/>
      <c r="M153" s="30"/>
      <c r="N153" s="36"/>
      <c r="O153" s="36"/>
      <c r="P153" s="51"/>
    </row>
    <row r="154" spans="1:18" x14ac:dyDescent="0.2">
      <c r="A154" s="50"/>
      <c r="D154" s="33"/>
      <c r="E154" s="51"/>
      <c r="G154" s="31"/>
      <c r="I154" s="31"/>
      <c r="J154" s="113"/>
      <c r="M154" s="113"/>
      <c r="N154" s="36"/>
      <c r="O154" s="36"/>
      <c r="P154" s="51"/>
    </row>
    <row r="155" spans="1:18" x14ac:dyDescent="0.2">
      <c r="A155" s="52"/>
      <c r="D155" s="31"/>
      <c r="E155" s="53"/>
      <c r="G155" s="31"/>
      <c r="I155" s="31"/>
      <c r="J155" s="31"/>
      <c r="M155" s="31"/>
      <c r="P155" s="53"/>
    </row>
    <row r="156" spans="1:18" x14ac:dyDescent="0.2">
      <c r="A156" s="160" t="s">
        <v>317</v>
      </c>
      <c r="B156" s="160"/>
      <c r="C156" s="160"/>
      <c r="D156" s="55"/>
      <c r="E156" s="56"/>
      <c r="G156" s="31"/>
      <c r="I156" s="31"/>
      <c r="J156" s="160" t="s">
        <v>325</v>
      </c>
      <c r="K156" s="160"/>
      <c r="L156" s="160"/>
      <c r="M156" s="57"/>
      <c r="N156" s="59"/>
      <c r="O156" s="59"/>
      <c r="P156" s="148" t="s">
        <v>137</v>
      </c>
      <c r="Q156" s="148"/>
      <c r="R156" s="148"/>
    </row>
    <row r="157" spans="1:18" x14ac:dyDescent="0.2">
      <c r="A157" s="159" t="s">
        <v>332</v>
      </c>
      <c r="B157" s="159"/>
      <c r="C157" s="159"/>
      <c r="D157" s="31"/>
      <c r="E157" s="32"/>
      <c r="G157" s="31"/>
      <c r="I157" s="31"/>
      <c r="J157" s="159" t="s">
        <v>313</v>
      </c>
      <c r="K157" s="159"/>
      <c r="L157" s="159"/>
      <c r="M157" s="33"/>
      <c r="N157" s="35"/>
      <c r="O157" s="35"/>
      <c r="P157" s="149" t="s">
        <v>139</v>
      </c>
      <c r="Q157" s="149"/>
      <c r="R157" s="149"/>
    </row>
  </sheetData>
  <customSheetViews>
    <customSheetView guid="{870B4CCF-089A-4C19-A059-259DAAB1F3BC}" showPageBreaks="1" printArea="1" hiddenRows="1" view="pageBreakPreview">
      <pane xSplit="1" ySplit="14" topLeftCell="B132" activePane="bottomRight" state="frozen"/>
      <selection pane="bottomRight" activeCell="A42" sqref="A42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27" activePane="bottomRight" state="frozen"/>
      <selection pane="bottomRight" activeCell="R33" sqref="R33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2:R152"/>
    <mergeCell ref="P156:R156"/>
    <mergeCell ref="P157:R157"/>
    <mergeCell ref="A152:C152"/>
    <mergeCell ref="A156:C156"/>
    <mergeCell ref="A157:C157"/>
    <mergeCell ref="J152:L152"/>
    <mergeCell ref="J156:L156"/>
    <mergeCell ref="J157:L157"/>
    <mergeCell ref="A13:C13"/>
    <mergeCell ref="E13:H13"/>
    <mergeCell ref="A111:C111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2" verticalDpi="300" r:id="rId3"/>
  <headerFooter alignWithMargins="0">
    <oddHeader xml:space="preserve">&amp;L&amp;"Arial,Regular"&amp;9               LBP Form No. 2&amp;R&amp;"Arial,Bold"&amp;10Annex D                         </oddHeader>
    <oddFooter>&amp;C&amp;10Page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62</vt:i4>
      </vt:variant>
    </vt:vector>
  </HeadingPairs>
  <TitlesOfParts>
    <vt:vector size="93" baseType="lpstr">
      <vt:lpstr>1011</vt:lpstr>
      <vt:lpstr>1021</vt:lpstr>
      <vt:lpstr>1022</vt:lpstr>
      <vt:lpstr>1031</vt:lpstr>
      <vt:lpstr>1032</vt:lpstr>
      <vt:lpstr>1041</vt:lpstr>
      <vt:lpstr>1061</vt:lpstr>
      <vt:lpstr>1071</vt:lpstr>
      <vt:lpstr>1081</vt:lpstr>
      <vt:lpstr>1091</vt:lpstr>
      <vt:lpstr>1101</vt:lpstr>
      <vt:lpstr>1111</vt:lpstr>
      <vt:lpstr>1131</vt:lpstr>
      <vt:lpstr>1141</vt:lpstr>
      <vt:lpstr>7611</vt:lpstr>
      <vt:lpstr>8711</vt:lpstr>
      <vt:lpstr>8721</vt:lpstr>
      <vt:lpstr>8751</vt:lpstr>
      <vt:lpstr>4411</vt:lpstr>
      <vt:lpstr>4421</vt:lpstr>
      <vt:lpstr>3361 (1)</vt:lpstr>
      <vt:lpstr>3361 (2)</vt:lpstr>
      <vt:lpstr>GF-Infra Social 3999-49-69</vt:lpstr>
      <vt:lpstr>GF-Infra Economic 8752-53</vt:lpstr>
      <vt:lpstr>20% Social 4918-6918</vt:lpstr>
      <vt:lpstr>20% Economic 8918</vt:lpstr>
      <vt:lpstr>9940</vt:lpstr>
      <vt:lpstr>9999</vt:lpstr>
      <vt:lpstr>8919</vt:lpstr>
      <vt:lpstr>6919</vt:lpstr>
      <vt:lpstr>8911</vt:lpstr>
      <vt:lpstr>'1011'!Print_Area</vt:lpstr>
      <vt:lpstr>'1021'!Print_Area</vt:lpstr>
      <vt:lpstr>'1022'!Print_Area</vt:lpstr>
      <vt:lpstr>'1031'!Print_Area</vt:lpstr>
      <vt:lpstr>'1032'!Print_Area</vt:lpstr>
      <vt:lpstr>'1041'!Print_Area</vt:lpstr>
      <vt:lpstr>'1061'!Print_Area</vt:lpstr>
      <vt:lpstr>'1071'!Print_Area</vt:lpstr>
      <vt:lpstr>'1081'!Print_Area</vt:lpstr>
      <vt:lpstr>'1091'!Print_Area</vt:lpstr>
      <vt:lpstr>'1101'!Print_Area</vt:lpstr>
      <vt:lpstr>'1111'!Print_Area</vt:lpstr>
      <vt:lpstr>'1131'!Print_Area</vt:lpstr>
      <vt:lpstr>'1141'!Print_Area</vt:lpstr>
      <vt:lpstr>'20% Economic 8918'!Print_Area</vt:lpstr>
      <vt:lpstr>'20% Social 4918-6918'!Print_Area</vt:lpstr>
      <vt:lpstr>'3361 (1)'!Print_Area</vt:lpstr>
      <vt:lpstr>'3361 (2)'!Print_Area</vt:lpstr>
      <vt:lpstr>'4411'!Print_Area</vt:lpstr>
      <vt:lpstr>'4421'!Print_Area</vt:lpstr>
      <vt:lpstr>'6919'!Print_Area</vt:lpstr>
      <vt:lpstr>'7611'!Print_Area</vt:lpstr>
      <vt:lpstr>'8711'!Print_Area</vt:lpstr>
      <vt:lpstr>'8721'!Print_Area</vt:lpstr>
      <vt:lpstr>'8751'!Print_Area</vt:lpstr>
      <vt:lpstr>'8911'!Print_Area</vt:lpstr>
      <vt:lpstr>'8919'!Print_Area</vt:lpstr>
      <vt:lpstr>'9940'!Print_Area</vt:lpstr>
      <vt:lpstr>'9999'!Print_Area</vt:lpstr>
      <vt:lpstr>'GF-Infra Economic 8752-53'!Print_Area</vt:lpstr>
      <vt:lpstr>'GF-Infra Social 3999-49-69'!Print_Area</vt:lpstr>
      <vt:lpstr>'1011'!Print_Titles</vt:lpstr>
      <vt:lpstr>'1021'!Print_Titles</vt:lpstr>
      <vt:lpstr>'1022'!Print_Titles</vt:lpstr>
      <vt:lpstr>'1031'!Print_Titles</vt:lpstr>
      <vt:lpstr>'1032'!Print_Titles</vt:lpstr>
      <vt:lpstr>'1041'!Print_Titles</vt:lpstr>
      <vt:lpstr>'1061'!Print_Titles</vt:lpstr>
      <vt:lpstr>'1071'!Print_Titles</vt:lpstr>
      <vt:lpstr>'1081'!Print_Titles</vt:lpstr>
      <vt:lpstr>'1091'!Print_Titles</vt:lpstr>
      <vt:lpstr>'1101'!Print_Titles</vt:lpstr>
      <vt:lpstr>'1111'!Print_Titles</vt:lpstr>
      <vt:lpstr>'1131'!Print_Titles</vt:lpstr>
      <vt:lpstr>'1141'!Print_Titles</vt:lpstr>
      <vt:lpstr>'20% Economic 8918'!Print_Titles</vt:lpstr>
      <vt:lpstr>'20% Social 4918-6918'!Print_Titles</vt:lpstr>
      <vt:lpstr>'3361 (1)'!Print_Titles</vt:lpstr>
      <vt:lpstr>'3361 (2)'!Print_Titles</vt:lpstr>
      <vt:lpstr>'4411'!Print_Titles</vt:lpstr>
      <vt:lpstr>'4421'!Print_Titles</vt:lpstr>
      <vt:lpstr>'6919'!Print_Titles</vt:lpstr>
      <vt:lpstr>'7611'!Print_Titles</vt:lpstr>
      <vt:lpstr>'8711'!Print_Titles</vt:lpstr>
      <vt:lpstr>'8721'!Print_Titles</vt:lpstr>
      <vt:lpstr>'8751'!Print_Titles</vt:lpstr>
      <vt:lpstr>'8911'!Print_Titles</vt:lpstr>
      <vt:lpstr>'8919'!Print_Titles</vt:lpstr>
      <vt:lpstr>'9940'!Print_Titles</vt:lpstr>
      <vt:lpstr>'9999'!Print_Titles</vt:lpstr>
      <vt:lpstr>'GF-Infra Economic 8752-53'!Print_Titles</vt:lpstr>
      <vt:lpstr>'GF-Infra Social 3999-49-69'!Print_Titles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 Computer</cp:lastModifiedBy>
  <cp:lastPrinted>2018-10-18T06:07:37Z</cp:lastPrinted>
  <dcterms:created xsi:type="dcterms:W3CDTF">2016-07-12T02:13:36Z</dcterms:created>
  <dcterms:modified xsi:type="dcterms:W3CDTF">2019-03-29T05:46:40Z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