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5" yWindow="-270" windowWidth="10650" windowHeight="8355" tabRatio="964" firstSheet="26" activeTab="36"/>
  </bookViews>
  <sheets>
    <sheet name="1011" sheetId="1" r:id="rId1"/>
    <sheet name="1011 GPS" sheetId="2" r:id="rId2"/>
    <sheet name="1011 ES" sheetId="3" r:id="rId3"/>
    <sheet name="1011 SS" sheetId="4" r:id="rId4"/>
    <sheet name="1021" sheetId="5" r:id="rId5"/>
    <sheet name="1022" sheetId="6" r:id="rId6"/>
    <sheet name="1031" sheetId="7" r:id="rId7"/>
    <sheet name="1031 GPS" sheetId="8" r:id="rId8"/>
    <sheet name="1031 ES" sheetId="9" r:id="rId9"/>
    <sheet name="1031 SS" sheetId="10" r:id="rId10"/>
    <sheet name="1032" sheetId="11" r:id="rId11"/>
    <sheet name="1041" sheetId="12" r:id="rId12"/>
    <sheet name="1061" sheetId="13" r:id="rId13"/>
    <sheet name="1071" sheetId="14" r:id="rId14"/>
    <sheet name="1081" sheetId="15" r:id="rId15"/>
    <sheet name="1091" sheetId="16" r:id="rId16"/>
    <sheet name="1101" sheetId="17" r:id="rId17"/>
    <sheet name="1131" sheetId="18" r:id="rId18"/>
    <sheet name="7611" sheetId="19" r:id="rId19"/>
    <sheet name="8711" sheetId="20" r:id="rId20"/>
    <sheet name="8721" sheetId="21" r:id="rId21"/>
    <sheet name="8751" sheetId="22" r:id="rId22"/>
    <sheet name="4421" sheetId="23" r:id="rId23"/>
    <sheet name="4411" sheetId="24" r:id="rId24"/>
    <sheet name="3361 (1)" sheetId="25" r:id="rId25"/>
    <sheet name="3361 (2)" sheetId="26" r:id="rId26"/>
    <sheet name="GF-Infra Social 3999-49-69" sheetId="27" r:id="rId27"/>
    <sheet name="GF-Infra Economic 8752-53" sheetId="28" r:id="rId28"/>
    <sheet name="20% Social 4918-6918" sheetId="29" r:id="rId29"/>
    <sheet name="20% Economic 8918" sheetId="30" r:id="rId30"/>
    <sheet name="9940" sheetId="31" r:id="rId31"/>
    <sheet name="9991" sheetId="32" r:id="rId32"/>
    <sheet name="9999" sheetId="33" r:id="rId33"/>
    <sheet name="8919" sheetId="34" r:id="rId34"/>
    <sheet name="6919" sheetId="35" r:id="rId35"/>
    <sheet name="8911" sheetId="36" r:id="rId36"/>
    <sheet name="Form 1b - ABR Summary" sheetId="37" r:id="rId37"/>
  </sheets>
  <externalReferences>
    <externalReference r:id="rId38"/>
    <externalReference r:id="rId39"/>
  </externalReferences>
  <definedNames>
    <definedName name="_1011" localSheetId="0">'[1]1011'!#REF!</definedName>
    <definedName name="_1011" localSheetId="2">'[1]1011'!#REF!</definedName>
    <definedName name="_1011" localSheetId="1">'[1]1011'!#REF!</definedName>
    <definedName name="_1011" localSheetId="3">'[1]1011'!#REF!</definedName>
    <definedName name="_1011" localSheetId="4">'[1]1011'!#REF!</definedName>
    <definedName name="_1011" localSheetId="5">'[1]1011'!#REF!</definedName>
    <definedName name="_1011" localSheetId="6">'[1]1011'!#REF!</definedName>
    <definedName name="_1011" localSheetId="8">'[1]1011'!#REF!</definedName>
    <definedName name="_1011" localSheetId="7">'[1]1011'!#REF!</definedName>
    <definedName name="_1011" localSheetId="9">'[1]1011'!#REF!</definedName>
    <definedName name="_1011" localSheetId="10">'[1]1011'!#REF!</definedName>
    <definedName name="_1011" localSheetId="11">'[1]1011'!#REF!</definedName>
    <definedName name="_1011" localSheetId="12">'[1]1011'!#REF!</definedName>
    <definedName name="_1011" localSheetId="13">'[1]1011'!#REF!</definedName>
    <definedName name="_1011" localSheetId="14">'[1]1011'!#REF!</definedName>
    <definedName name="_1011" localSheetId="15">'[1]1011'!#REF!</definedName>
    <definedName name="_1011" localSheetId="16">'[1]1011'!#REF!</definedName>
    <definedName name="_1011" localSheetId="17">'[1]1011'!#REF!</definedName>
    <definedName name="_1011" localSheetId="29">'[1]1011'!#REF!</definedName>
    <definedName name="_1011" localSheetId="28">'[1]1011'!#REF!</definedName>
    <definedName name="_1011" localSheetId="24">'[1]1011'!#REF!</definedName>
    <definedName name="_1011" localSheetId="25">'[1]1011'!#REF!</definedName>
    <definedName name="_1011" localSheetId="23">'[1]1011'!#REF!</definedName>
    <definedName name="_1011" localSheetId="22">'[1]1011'!#REF!</definedName>
    <definedName name="_1011" localSheetId="34">'[1]1011'!#REF!</definedName>
    <definedName name="_1011" localSheetId="18">'[1]1011'!#REF!</definedName>
    <definedName name="_1011" localSheetId="19">'[1]1011'!#REF!</definedName>
    <definedName name="_1011" localSheetId="20">'[1]1011'!#REF!</definedName>
    <definedName name="_1011" localSheetId="21">'[1]1011'!#REF!</definedName>
    <definedName name="_1011" localSheetId="35">'[1]1011'!#REF!</definedName>
    <definedName name="_1011" localSheetId="33">'[1]1011'!#REF!</definedName>
    <definedName name="_1011" localSheetId="30">'[1]1011'!#REF!</definedName>
    <definedName name="_1011" localSheetId="31">'[1]1011'!#REF!</definedName>
    <definedName name="_1011" localSheetId="32">'[1]1011'!#REF!</definedName>
    <definedName name="_1011" localSheetId="27">'[1]1011'!#REF!</definedName>
    <definedName name="_1011" localSheetId="26">'[1]1011'!#REF!</definedName>
    <definedName name="_Fill" localSheetId="0" hidden="1">'[1]1011'!#REF!</definedName>
    <definedName name="_Fill" localSheetId="2" hidden="1">'[1]1011'!#REF!</definedName>
    <definedName name="_Fill" localSheetId="1" hidden="1">'[1]1011'!#REF!</definedName>
    <definedName name="_Fill" localSheetId="3" hidden="1">'[1]1011'!#REF!</definedName>
    <definedName name="_Fill" localSheetId="4" hidden="1">'[1]1011'!#REF!</definedName>
    <definedName name="_Fill" localSheetId="5" hidden="1">'[1]1011'!#REF!</definedName>
    <definedName name="_Fill" localSheetId="6" hidden="1">'[1]1011'!#REF!</definedName>
    <definedName name="_Fill" localSheetId="8" hidden="1">'[1]1011'!#REF!</definedName>
    <definedName name="_Fill" localSheetId="7" hidden="1">'[1]1011'!#REF!</definedName>
    <definedName name="_Fill" localSheetId="9" hidden="1">'[1]1011'!#REF!</definedName>
    <definedName name="_Fill" localSheetId="10" hidden="1">'[1]1011'!#REF!</definedName>
    <definedName name="_Fill" localSheetId="11" hidden="1">'[1]1011'!#REF!</definedName>
    <definedName name="_Fill" localSheetId="12" hidden="1">'[1]1011'!#REF!</definedName>
    <definedName name="_Fill" localSheetId="13" hidden="1">'[1]1011'!#REF!</definedName>
    <definedName name="_Fill" localSheetId="14" hidden="1">'[1]1011'!#REF!</definedName>
    <definedName name="_Fill" localSheetId="15" hidden="1">'[1]1011'!#REF!</definedName>
    <definedName name="_Fill" localSheetId="16" hidden="1">'[1]1011'!#REF!</definedName>
    <definedName name="_Fill" localSheetId="17" hidden="1">'[1]1011'!#REF!</definedName>
    <definedName name="_Fill" localSheetId="29" hidden="1">'[1]1011'!#REF!</definedName>
    <definedName name="_Fill" localSheetId="28" hidden="1">'[1]1011'!#REF!</definedName>
    <definedName name="_Fill" localSheetId="24" hidden="1">'[1]1011'!#REF!</definedName>
    <definedName name="_Fill" localSheetId="25" hidden="1">'[1]1011'!#REF!</definedName>
    <definedName name="_Fill" localSheetId="23" hidden="1">'[1]1011'!#REF!</definedName>
    <definedName name="_Fill" localSheetId="22" hidden="1">'[1]1011'!#REF!</definedName>
    <definedName name="_Fill" localSheetId="34" hidden="1">'[1]1011'!#REF!</definedName>
    <definedName name="_Fill" localSheetId="18" hidden="1">'[1]1011'!#REF!</definedName>
    <definedName name="_Fill" localSheetId="19" hidden="1">'[1]1011'!#REF!</definedName>
    <definedName name="_Fill" localSheetId="20" hidden="1">'[1]1011'!#REF!</definedName>
    <definedName name="_Fill" localSheetId="21" hidden="1">'[1]1011'!#REF!</definedName>
    <definedName name="_Fill" localSheetId="35" hidden="1">'[1]1011'!#REF!</definedName>
    <definedName name="_Fill" localSheetId="33" hidden="1">'[1]1011'!#REF!</definedName>
    <definedName name="_Fill" localSheetId="30" hidden="1">'[1]1011'!#REF!</definedName>
    <definedName name="_Fill" localSheetId="31" hidden="1">'[1]1011'!#REF!</definedName>
    <definedName name="_Fill" localSheetId="32" hidden="1">'[1]1011'!#REF!</definedName>
    <definedName name="_Fill" localSheetId="27" hidden="1">'[1]1011'!#REF!</definedName>
    <definedName name="_Fill" localSheetId="26" hidden="1">'[1]1011'!#REF!</definedName>
    <definedName name="NAME" localSheetId="0">#REF!</definedName>
    <definedName name="NAME" localSheetId="2">#REF!</definedName>
    <definedName name="NAME" localSheetId="1">#REF!</definedName>
    <definedName name="NAME" localSheetId="3">#REF!</definedName>
    <definedName name="NAME" localSheetId="4">#REF!</definedName>
    <definedName name="NAME" localSheetId="5">#REF!</definedName>
    <definedName name="NAME" localSheetId="6">#REF!</definedName>
    <definedName name="NAME" localSheetId="8">#REF!</definedName>
    <definedName name="NAME" localSheetId="7">#REF!</definedName>
    <definedName name="NAME" localSheetId="9">#REF!</definedName>
    <definedName name="NAME" localSheetId="10">#REF!</definedName>
    <definedName name="NAME" localSheetId="11">#REF!</definedName>
    <definedName name="NAME" localSheetId="12">#REF!</definedName>
    <definedName name="NAME" localSheetId="13">#REF!</definedName>
    <definedName name="NAME" localSheetId="14">#REF!</definedName>
    <definedName name="NAME" localSheetId="15">#REF!</definedName>
    <definedName name="NAME" localSheetId="16">#REF!</definedName>
    <definedName name="NAME" localSheetId="17">#REF!</definedName>
    <definedName name="NAME" localSheetId="29">#REF!</definedName>
    <definedName name="NAME" localSheetId="28">#REF!</definedName>
    <definedName name="NAME" localSheetId="24">#REF!</definedName>
    <definedName name="NAME" localSheetId="25">#REF!</definedName>
    <definedName name="NAME" localSheetId="23">#REF!</definedName>
    <definedName name="NAME" localSheetId="22">#REF!</definedName>
    <definedName name="NAME" localSheetId="34">#REF!</definedName>
    <definedName name="NAME" localSheetId="18">#REF!</definedName>
    <definedName name="NAME" localSheetId="19">#REF!</definedName>
    <definedName name="NAME" localSheetId="20">#REF!</definedName>
    <definedName name="NAME" localSheetId="21">#REF!</definedName>
    <definedName name="NAME" localSheetId="35">#REF!</definedName>
    <definedName name="NAME" localSheetId="33">#REF!</definedName>
    <definedName name="NAME" localSheetId="30">#REF!</definedName>
    <definedName name="NAME" localSheetId="31">#REF!</definedName>
    <definedName name="NAME" localSheetId="32">#REF!</definedName>
    <definedName name="NAME" localSheetId="27">#REF!</definedName>
    <definedName name="NAME" localSheetId="26">#REF!</definedName>
    <definedName name="_xlnm.Print_Area" localSheetId="0">'1011'!$A$1:$S$94</definedName>
    <definedName name="_xlnm.Print_Area" localSheetId="2">'1011 ES'!$A$1:$S$93</definedName>
    <definedName name="_xlnm.Print_Area" localSheetId="1">'1011 GPS'!$A$1:$S$93</definedName>
    <definedName name="_xlnm.Print_Area" localSheetId="3">'1011 SS'!$A$1:$S$93</definedName>
    <definedName name="_xlnm.Print_Area" localSheetId="4">'1021'!$A$1:$S$167</definedName>
    <definedName name="_xlnm.Print_Area" localSheetId="5">'1022'!$A$1:$S$159</definedName>
    <definedName name="_xlnm.Print_Area" localSheetId="6">'1031'!$A$1:$S$158</definedName>
    <definedName name="_xlnm.Print_Area" localSheetId="8">'1031 ES'!$A$1:$S$161</definedName>
    <definedName name="_xlnm.Print_Area" localSheetId="7">'1031 GPS'!$A$1:$S$158</definedName>
    <definedName name="_xlnm.Print_Area" localSheetId="9">'1031 SS'!$A$1:$S$159</definedName>
    <definedName name="_xlnm.Print_Area" localSheetId="10">'1032'!$A$1:$S$160</definedName>
    <definedName name="_xlnm.Print_Area" localSheetId="11">'1041'!$A$1:$S$158</definedName>
    <definedName name="_xlnm.Print_Area" localSheetId="12">'1061'!$A$1:$S$155</definedName>
    <definedName name="_xlnm.Print_Area" localSheetId="13">'1071'!$A$1:$S$159</definedName>
    <definedName name="_xlnm.Print_Area" localSheetId="14">'1081'!$A$1:$S$156</definedName>
    <definedName name="_xlnm.Print_Area" localSheetId="15">'1091'!$A$1:$S$161</definedName>
    <definedName name="_xlnm.Print_Area" localSheetId="16">'1101'!$A$1:$S$160</definedName>
    <definedName name="_xlnm.Print_Area" localSheetId="17">'1131'!$A$1:$S$159</definedName>
    <definedName name="_xlnm.Print_Area" localSheetId="29">'20% Economic 8918'!$A$1:$S$33</definedName>
    <definedName name="_xlnm.Print_Area" localSheetId="28">'20% Social 4918-6918'!$A$1:$S$40</definedName>
    <definedName name="_xlnm.Print_Area" localSheetId="24">'3361 (1)'!$A$1:$S$129</definedName>
    <definedName name="_xlnm.Print_Area" localSheetId="25">'3361 (2)'!$A$1:$S$116</definedName>
    <definedName name="_xlnm.Print_Area" localSheetId="23">'4411'!$A$1:$S$158</definedName>
    <definedName name="_xlnm.Print_Area" localSheetId="22">'4421'!$A$1:$S$160</definedName>
    <definedName name="_xlnm.Print_Area" localSheetId="34">'6919'!$A$1:$S$31</definedName>
    <definedName name="_xlnm.Print_Area" localSheetId="18">'7611'!$A$1:$S$163</definedName>
    <definedName name="_xlnm.Print_Area" localSheetId="19">'8711'!$A$1:$S$159</definedName>
    <definedName name="_xlnm.Print_Area" localSheetId="20">'8721'!$A$1:$S$159</definedName>
    <definedName name="_xlnm.Print_Area" localSheetId="21">'8751'!$A$1:$S$163</definedName>
    <definedName name="_xlnm.Print_Area" localSheetId="35">'8911'!$A$1:$S$32</definedName>
    <definedName name="_xlnm.Print_Area" localSheetId="33">'8919'!$A$1:$S$38</definedName>
    <definedName name="_xlnm.Print_Area" localSheetId="30">'9940'!$A$1:$S$126</definedName>
    <definedName name="_xlnm.Print_Area" localSheetId="31">'9991'!$A$1:$S$83</definedName>
    <definedName name="_xlnm.Print_Area" localSheetId="32">'9999'!$A$1:$S$32</definedName>
    <definedName name="_xlnm.Print_Area" localSheetId="27">'GF-Infra Economic 8752-53'!$A$1:$S$52</definedName>
    <definedName name="_xlnm.Print_Area" localSheetId="26">'GF-Infra Social 3999-49-69'!$A$1:$S$61</definedName>
    <definedName name="_xlnm.Print_Area">#REF!</definedName>
    <definedName name="PRINT_AREA_MI" localSheetId="0">#REF!</definedName>
    <definedName name="PRINT_AREA_MI" localSheetId="2">#REF!</definedName>
    <definedName name="PRINT_AREA_MI" localSheetId="1">#REF!</definedName>
    <definedName name="PRINT_AREA_MI" localSheetId="3">#REF!</definedName>
    <definedName name="PRINT_AREA_MI" localSheetId="4">#REF!</definedName>
    <definedName name="PRINT_AREA_MI" localSheetId="5">#REF!</definedName>
    <definedName name="PRINT_AREA_MI" localSheetId="6">#REF!</definedName>
    <definedName name="PRINT_AREA_MI" localSheetId="8">#REF!</definedName>
    <definedName name="PRINT_AREA_MI" localSheetId="7">#REF!</definedName>
    <definedName name="PRINT_AREA_MI" localSheetId="9">#REF!</definedName>
    <definedName name="PRINT_AREA_MI" localSheetId="10">#REF!</definedName>
    <definedName name="PRINT_AREA_MI" localSheetId="11">#REF!</definedName>
    <definedName name="PRINT_AREA_MI" localSheetId="12">#REF!</definedName>
    <definedName name="PRINT_AREA_MI" localSheetId="13">#REF!</definedName>
    <definedName name="PRINT_AREA_MI" localSheetId="14">#REF!</definedName>
    <definedName name="PRINT_AREA_MI" localSheetId="15">#REF!</definedName>
    <definedName name="PRINT_AREA_MI" localSheetId="16">#REF!</definedName>
    <definedName name="PRINT_AREA_MI" localSheetId="17">#REF!</definedName>
    <definedName name="PRINT_AREA_MI" localSheetId="29">#REF!</definedName>
    <definedName name="PRINT_AREA_MI" localSheetId="28">#REF!</definedName>
    <definedName name="PRINT_AREA_MI" localSheetId="24">#REF!</definedName>
    <definedName name="PRINT_AREA_MI" localSheetId="25">#REF!</definedName>
    <definedName name="PRINT_AREA_MI" localSheetId="23">#REF!</definedName>
    <definedName name="PRINT_AREA_MI" localSheetId="22">#REF!</definedName>
    <definedName name="PRINT_AREA_MI" localSheetId="34">#REF!</definedName>
    <definedName name="PRINT_AREA_MI" localSheetId="18">#REF!</definedName>
    <definedName name="PRINT_AREA_MI" localSheetId="19">#REF!</definedName>
    <definedName name="PRINT_AREA_MI" localSheetId="20">#REF!</definedName>
    <definedName name="PRINT_AREA_MI" localSheetId="21">#REF!</definedName>
    <definedName name="PRINT_AREA_MI" localSheetId="35">#REF!</definedName>
    <definedName name="PRINT_AREA_MI" localSheetId="33">#REF!</definedName>
    <definedName name="PRINT_AREA_MI" localSheetId="30">#REF!</definedName>
    <definedName name="PRINT_AREA_MI" localSheetId="31">#REF!</definedName>
    <definedName name="PRINT_AREA_MI" localSheetId="32">#REF!</definedName>
    <definedName name="PRINT_AREA_MI" localSheetId="27">#REF!</definedName>
    <definedName name="PRINT_AREA_MI" localSheetId="26">#REF!</definedName>
    <definedName name="_xlnm.Print_Titles" localSheetId="0">'1011'!$1:$14</definedName>
    <definedName name="_xlnm.Print_Titles" localSheetId="2">'1011 ES'!$1:$14</definedName>
    <definedName name="_xlnm.Print_Titles" localSheetId="1">'1011 GPS'!$1:$14</definedName>
    <definedName name="_xlnm.Print_Titles" localSheetId="3">'1011 SS'!$1:$14</definedName>
    <definedName name="_xlnm.Print_Titles" localSheetId="4">'1021'!$1:$14</definedName>
    <definedName name="_xlnm.Print_Titles" localSheetId="5">'1022'!$1:$13</definedName>
    <definedName name="_xlnm.Print_Titles" localSheetId="6">'1031'!$1:$13</definedName>
    <definedName name="_xlnm.Print_Titles" localSheetId="8">'1031 ES'!$1:$13</definedName>
    <definedName name="_xlnm.Print_Titles" localSheetId="7">'1031 GPS'!$1:$13</definedName>
    <definedName name="_xlnm.Print_Titles" localSheetId="9">'1031 SS'!$1:$13</definedName>
    <definedName name="_xlnm.Print_Titles" localSheetId="10">'1032'!$1:$14</definedName>
    <definedName name="_xlnm.Print_Titles" localSheetId="11">'1041'!$1:$14</definedName>
    <definedName name="_xlnm.Print_Titles" localSheetId="12">'1061'!$1:$14</definedName>
    <definedName name="_xlnm.Print_Titles" localSheetId="13">'1071'!$1:$14</definedName>
    <definedName name="_xlnm.Print_Titles" localSheetId="14">'1081'!$1:$14</definedName>
    <definedName name="_xlnm.Print_Titles" localSheetId="15">'1091'!$1:$14</definedName>
    <definedName name="_xlnm.Print_Titles" localSheetId="16">'1101'!$1:$14</definedName>
    <definedName name="_xlnm.Print_Titles" localSheetId="17">'1131'!$1:$14</definedName>
    <definedName name="_xlnm.Print_Titles" localSheetId="29">'20% Economic 8918'!$1:$14</definedName>
    <definedName name="_xlnm.Print_Titles" localSheetId="28">'20% Social 4918-6918'!$1:$14</definedName>
    <definedName name="_xlnm.Print_Titles" localSheetId="24">'3361 (1)'!$1:$14</definedName>
    <definedName name="_xlnm.Print_Titles" localSheetId="25">'3361 (2)'!$1:$14</definedName>
    <definedName name="_xlnm.Print_Titles" localSheetId="23">'4411'!$1:$14</definedName>
    <definedName name="_xlnm.Print_Titles" localSheetId="22">'4421'!$1:$14</definedName>
    <definedName name="_xlnm.Print_Titles" localSheetId="34">'6919'!$1:$14</definedName>
    <definedName name="_xlnm.Print_Titles" localSheetId="18">'7611'!$1:$14</definedName>
    <definedName name="_xlnm.Print_Titles" localSheetId="19">'8711'!$1:$14</definedName>
    <definedName name="_xlnm.Print_Titles" localSheetId="20">'8721'!$1:$14</definedName>
    <definedName name="_xlnm.Print_Titles" localSheetId="21">'8751'!$1:$14</definedName>
    <definedName name="_xlnm.Print_Titles" localSheetId="35">'8911'!$1:$14</definedName>
    <definedName name="_xlnm.Print_Titles" localSheetId="33">'8919'!$1:$14</definedName>
    <definedName name="_xlnm.Print_Titles" localSheetId="30">'9940'!$1:$14</definedName>
    <definedName name="_xlnm.Print_Titles" localSheetId="31">'9991'!$1:$14</definedName>
    <definedName name="_xlnm.Print_Titles" localSheetId="32">'9999'!$1:$14</definedName>
    <definedName name="_xlnm.Print_Titles" localSheetId="27">'GF-Infra Economic 8752-53'!$1:$14</definedName>
    <definedName name="_xlnm.Print_Titles" localSheetId="26">'GF-Infra Social 3999-49-69'!$1:$14</definedName>
    <definedName name="_xlnm.Print_Titles">#REF!</definedName>
    <definedName name="PRINT_TITLES_MI" localSheetId="0">#REF!</definedName>
    <definedName name="PRINT_TITLES_MI" localSheetId="2">#REF!</definedName>
    <definedName name="PRINT_TITLES_MI" localSheetId="1">#REF!</definedName>
    <definedName name="PRINT_TITLES_MI" localSheetId="3">#REF!</definedName>
    <definedName name="PRINT_TITLES_MI" localSheetId="4">#REF!</definedName>
    <definedName name="PRINT_TITLES_MI" localSheetId="5">#REF!</definedName>
    <definedName name="PRINT_TITLES_MI" localSheetId="6">#REF!</definedName>
    <definedName name="PRINT_TITLES_MI" localSheetId="8">#REF!</definedName>
    <definedName name="PRINT_TITLES_MI" localSheetId="7">#REF!</definedName>
    <definedName name="PRINT_TITLES_MI" localSheetId="9">#REF!</definedName>
    <definedName name="PRINT_TITLES_MI" localSheetId="10">#REF!</definedName>
    <definedName name="PRINT_TITLES_MI" localSheetId="11">#REF!</definedName>
    <definedName name="PRINT_TITLES_MI" localSheetId="12">#REF!</definedName>
    <definedName name="PRINT_TITLES_MI" localSheetId="13">#REF!</definedName>
    <definedName name="PRINT_TITLES_MI" localSheetId="14">#REF!</definedName>
    <definedName name="PRINT_TITLES_MI" localSheetId="15">#REF!</definedName>
    <definedName name="PRINT_TITLES_MI" localSheetId="16">#REF!</definedName>
    <definedName name="PRINT_TITLES_MI" localSheetId="17">#REF!</definedName>
    <definedName name="PRINT_TITLES_MI" localSheetId="29">#REF!</definedName>
    <definedName name="PRINT_TITLES_MI" localSheetId="28">#REF!</definedName>
    <definedName name="PRINT_TITLES_MI" localSheetId="24">#REF!</definedName>
    <definedName name="PRINT_TITLES_MI" localSheetId="25">#REF!</definedName>
    <definedName name="PRINT_TITLES_MI" localSheetId="23">#REF!</definedName>
    <definedName name="PRINT_TITLES_MI" localSheetId="22">#REF!</definedName>
    <definedName name="PRINT_TITLES_MI" localSheetId="34">#REF!</definedName>
    <definedName name="PRINT_TITLES_MI" localSheetId="18">#REF!</definedName>
    <definedName name="PRINT_TITLES_MI" localSheetId="19">#REF!</definedName>
    <definedName name="PRINT_TITLES_MI" localSheetId="20">#REF!</definedName>
    <definedName name="PRINT_TITLES_MI" localSheetId="21">#REF!</definedName>
    <definedName name="PRINT_TITLES_MI" localSheetId="35">#REF!</definedName>
    <definedName name="PRINT_TITLES_MI" localSheetId="33">#REF!</definedName>
    <definedName name="PRINT_TITLES_MI" localSheetId="30">#REF!</definedName>
    <definedName name="PRINT_TITLES_MI" localSheetId="31">#REF!</definedName>
    <definedName name="PRINT_TITLES_MI" localSheetId="32">#REF!</definedName>
    <definedName name="PRINT_TITLES_MI" localSheetId="27">#REF!</definedName>
    <definedName name="PRINT_TITLES_MI" localSheetId="26">#REF!</definedName>
    <definedName name="Z_1998FCB8_1FEB_4076_ACE6_A225EE4366B3_.wvu.PrintArea" localSheetId="0" hidden="1">'1011'!$A$1:$S$94</definedName>
    <definedName name="Z_1998FCB8_1FEB_4076_ACE6_A225EE4366B3_.wvu.PrintArea" localSheetId="2" hidden="1">'1011 ES'!$A$1:$S$93</definedName>
    <definedName name="Z_1998FCB8_1FEB_4076_ACE6_A225EE4366B3_.wvu.PrintArea" localSheetId="1" hidden="1">'1011 GPS'!$A$1:$S$93</definedName>
    <definedName name="Z_1998FCB8_1FEB_4076_ACE6_A225EE4366B3_.wvu.PrintArea" localSheetId="3" hidden="1">'1011 SS'!$A$1:$S$93</definedName>
    <definedName name="Z_1998FCB8_1FEB_4076_ACE6_A225EE4366B3_.wvu.PrintArea" localSheetId="4" hidden="1">'1021'!$A$1:$S$167</definedName>
    <definedName name="Z_1998FCB8_1FEB_4076_ACE6_A225EE4366B3_.wvu.PrintArea" localSheetId="5" hidden="1">'1022'!$A$1:$S$159</definedName>
    <definedName name="Z_1998FCB8_1FEB_4076_ACE6_A225EE4366B3_.wvu.PrintArea" localSheetId="6" hidden="1">'1031'!$A$1:$S$158</definedName>
    <definedName name="Z_1998FCB8_1FEB_4076_ACE6_A225EE4366B3_.wvu.PrintArea" localSheetId="8" hidden="1">'1031 ES'!$A$1:$S$161</definedName>
    <definedName name="Z_1998FCB8_1FEB_4076_ACE6_A225EE4366B3_.wvu.PrintArea" localSheetId="7" hidden="1">'1031 GPS'!$A$1:$S$158</definedName>
    <definedName name="Z_1998FCB8_1FEB_4076_ACE6_A225EE4366B3_.wvu.PrintArea" localSheetId="9" hidden="1">'1031 SS'!$A$1:$S$159</definedName>
    <definedName name="Z_1998FCB8_1FEB_4076_ACE6_A225EE4366B3_.wvu.PrintArea" localSheetId="10" hidden="1">'1032'!$A$1:$S$160</definedName>
    <definedName name="Z_1998FCB8_1FEB_4076_ACE6_A225EE4366B3_.wvu.PrintArea" localSheetId="11" hidden="1">'1041'!$A$1:$S$158</definedName>
    <definedName name="Z_1998FCB8_1FEB_4076_ACE6_A225EE4366B3_.wvu.PrintArea" localSheetId="12" hidden="1">'1061'!$A$1:$S$155</definedName>
    <definedName name="Z_1998FCB8_1FEB_4076_ACE6_A225EE4366B3_.wvu.PrintArea" localSheetId="13" hidden="1">'1071'!$A$1:$S$159</definedName>
    <definedName name="Z_1998FCB8_1FEB_4076_ACE6_A225EE4366B3_.wvu.PrintArea" localSheetId="14" hidden="1">'1081'!$A$1:$S$156</definedName>
    <definedName name="Z_1998FCB8_1FEB_4076_ACE6_A225EE4366B3_.wvu.PrintArea" localSheetId="15" hidden="1">'1091'!$A$1:$S$161</definedName>
    <definedName name="Z_1998FCB8_1FEB_4076_ACE6_A225EE4366B3_.wvu.PrintArea" localSheetId="16" hidden="1">'1101'!$A$1:$S$160</definedName>
    <definedName name="Z_1998FCB8_1FEB_4076_ACE6_A225EE4366B3_.wvu.PrintArea" localSheetId="17" hidden="1">'1131'!$A$1:$S$159</definedName>
    <definedName name="Z_1998FCB8_1FEB_4076_ACE6_A225EE4366B3_.wvu.PrintArea" localSheetId="29" hidden="1">'20% Economic 8918'!$A$1:$S$33</definedName>
    <definedName name="Z_1998FCB8_1FEB_4076_ACE6_A225EE4366B3_.wvu.PrintArea" localSheetId="28" hidden="1">'20% Social 4918-6918'!$A$1:$S$40</definedName>
    <definedName name="Z_1998FCB8_1FEB_4076_ACE6_A225EE4366B3_.wvu.PrintArea" localSheetId="24" hidden="1">'3361 (1)'!$A$1:$S$129</definedName>
    <definedName name="Z_1998FCB8_1FEB_4076_ACE6_A225EE4366B3_.wvu.PrintArea" localSheetId="25" hidden="1">'3361 (2)'!$A$1:$S$116</definedName>
    <definedName name="Z_1998FCB8_1FEB_4076_ACE6_A225EE4366B3_.wvu.PrintArea" localSheetId="23" hidden="1">'4411'!$A$1:$S$159</definedName>
    <definedName name="Z_1998FCB8_1FEB_4076_ACE6_A225EE4366B3_.wvu.PrintArea" localSheetId="22" hidden="1">'4421'!$A$1:$S$160</definedName>
    <definedName name="Z_1998FCB8_1FEB_4076_ACE6_A225EE4366B3_.wvu.PrintArea" localSheetId="34" hidden="1">'6919'!$A$1:$S$31</definedName>
    <definedName name="Z_1998FCB8_1FEB_4076_ACE6_A225EE4366B3_.wvu.PrintArea" localSheetId="18" hidden="1">'7611'!$A$1:$S$163</definedName>
    <definedName name="Z_1998FCB8_1FEB_4076_ACE6_A225EE4366B3_.wvu.PrintArea" localSheetId="19" hidden="1">'8711'!$A$1:$S$159</definedName>
    <definedName name="Z_1998FCB8_1FEB_4076_ACE6_A225EE4366B3_.wvu.PrintArea" localSheetId="20" hidden="1">'8721'!$A$1:$S$159</definedName>
    <definedName name="Z_1998FCB8_1FEB_4076_ACE6_A225EE4366B3_.wvu.PrintArea" localSheetId="21" hidden="1">'8751'!$A$1:$S$163</definedName>
    <definedName name="Z_1998FCB8_1FEB_4076_ACE6_A225EE4366B3_.wvu.PrintArea" localSheetId="35" hidden="1">'8911'!$A$1:$S$32</definedName>
    <definedName name="Z_1998FCB8_1FEB_4076_ACE6_A225EE4366B3_.wvu.PrintArea" localSheetId="33" hidden="1">'8919'!$A$1:$S$38</definedName>
    <definedName name="Z_1998FCB8_1FEB_4076_ACE6_A225EE4366B3_.wvu.PrintArea" localSheetId="30" hidden="1">'9940'!$A$1:$S$126</definedName>
    <definedName name="Z_1998FCB8_1FEB_4076_ACE6_A225EE4366B3_.wvu.PrintArea" localSheetId="31" hidden="1">'9991'!$A$1:$S$83</definedName>
    <definedName name="Z_1998FCB8_1FEB_4076_ACE6_A225EE4366B3_.wvu.PrintArea" localSheetId="32" hidden="1">'9999'!$A$1:$S$32</definedName>
    <definedName name="Z_1998FCB8_1FEB_4076_ACE6_A225EE4366B3_.wvu.PrintArea" localSheetId="27" hidden="1">'GF-Infra Economic 8752-53'!$A$1:$S$52</definedName>
    <definedName name="Z_1998FCB8_1FEB_4076_ACE6_A225EE4366B3_.wvu.PrintArea" localSheetId="26" hidden="1">'GF-Infra Social 3999-49-69'!$A$1:$S$61</definedName>
    <definedName name="Z_1998FCB8_1FEB_4076_ACE6_A225EE4366B3_.wvu.PrintTitles" localSheetId="0" hidden="1">'1011'!$1:$14</definedName>
    <definedName name="Z_1998FCB8_1FEB_4076_ACE6_A225EE4366B3_.wvu.PrintTitles" localSheetId="2" hidden="1">'1011 ES'!$1:$14</definedName>
    <definedName name="Z_1998FCB8_1FEB_4076_ACE6_A225EE4366B3_.wvu.PrintTitles" localSheetId="1" hidden="1">'1011 GPS'!$1:$14</definedName>
    <definedName name="Z_1998FCB8_1FEB_4076_ACE6_A225EE4366B3_.wvu.PrintTitles" localSheetId="3" hidden="1">'1011 SS'!$1:$14</definedName>
    <definedName name="Z_1998FCB8_1FEB_4076_ACE6_A225EE4366B3_.wvu.PrintTitles" localSheetId="4" hidden="1">'1021'!$1:$14</definedName>
    <definedName name="Z_1998FCB8_1FEB_4076_ACE6_A225EE4366B3_.wvu.PrintTitles" localSheetId="5" hidden="1">'1022'!$1:$13</definedName>
    <definedName name="Z_1998FCB8_1FEB_4076_ACE6_A225EE4366B3_.wvu.PrintTitles" localSheetId="6" hidden="1">'1031'!$1:$13</definedName>
    <definedName name="Z_1998FCB8_1FEB_4076_ACE6_A225EE4366B3_.wvu.PrintTitles" localSheetId="8" hidden="1">'1031 ES'!$1:$13</definedName>
    <definedName name="Z_1998FCB8_1FEB_4076_ACE6_A225EE4366B3_.wvu.PrintTitles" localSheetId="7" hidden="1">'1031 GPS'!$1:$13</definedName>
    <definedName name="Z_1998FCB8_1FEB_4076_ACE6_A225EE4366B3_.wvu.PrintTitles" localSheetId="9" hidden="1">'1031 SS'!$1:$13</definedName>
    <definedName name="Z_1998FCB8_1FEB_4076_ACE6_A225EE4366B3_.wvu.PrintTitles" localSheetId="10" hidden="1">'1032'!$1:$14</definedName>
    <definedName name="Z_1998FCB8_1FEB_4076_ACE6_A225EE4366B3_.wvu.PrintTitles" localSheetId="11" hidden="1">'1041'!$1:$14</definedName>
    <definedName name="Z_1998FCB8_1FEB_4076_ACE6_A225EE4366B3_.wvu.PrintTitles" localSheetId="12" hidden="1">'1061'!$1:$14</definedName>
    <definedName name="Z_1998FCB8_1FEB_4076_ACE6_A225EE4366B3_.wvu.PrintTitles" localSheetId="13" hidden="1">'1071'!$1:$14</definedName>
    <definedName name="Z_1998FCB8_1FEB_4076_ACE6_A225EE4366B3_.wvu.PrintTitles" localSheetId="14" hidden="1">'1081'!$1:$14</definedName>
    <definedName name="Z_1998FCB8_1FEB_4076_ACE6_A225EE4366B3_.wvu.PrintTitles" localSheetId="15" hidden="1">'1091'!$1:$14</definedName>
    <definedName name="Z_1998FCB8_1FEB_4076_ACE6_A225EE4366B3_.wvu.PrintTitles" localSheetId="16" hidden="1">'1101'!$1:$14</definedName>
    <definedName name="Z_1998FCB8_1FEB_4076_ACE6_A225EE4366B3_.wvu.PrintTitles" localSheetId="17" hidden="1">'1131'!$1:$14</definedName>
    <definedName name="Z_1998FCB8_1FEB_4076_ACE6_A225EE4366B3_.wvu.PrintTitles" localSheetId="29" hidden="1">'20% Economic 8918'!$1:$14</definedName>
    <definedName name="Z_1998FCB8_1FEB_4076_ACE6_A225EE4366B3_.wvu.PrintTitles" localSheetId="28" hidden="1">'20% Social 4918-6918'!$1:$14</definedName>
    <definedName name="Z_1998FCB8_1FEB_4076_ACE6_A225EE4366B3_.wvu.PrintTitles" localSheetId="24" hidden="1">'3361 (1)'!$1:$14</definedName>
    <definedName name="Z_1998FCB8_1FEB_4076_ACE6_A225EE4366B3_.wvu.PrintTitles" localSheetId="25" hidden="1">'3361 (2)'!$1:$14</definedName>
    <definedName name="Z_1998FCB8_1FEB_4076_ACE6_A225EE4366B3_.wvu.PrintTitles" localSheetId="23" hidden="1">'4411'!$1:$14</definedName>
    <definedName name="Z_1998FCB8_1FEB_4076_ACE6_A225EE4366B3_.wvu.PrintTitles" localSheetId="22" hidden="1">'4421'!$1:$14</definedName>
    <definedName name="Z_1998FCB8_1FEB_4076_ACE6_A225EE4366B3_.wvu.PrintTitles" localSheetId="34" hidden="1">'6919'!$1:$14</definedName>
    <definedName name="Z_1998FCB8_1FEB_4076_ACE6_A225EE4366B3_.wvu.PrintTitles" localSheetId="18" hidden="1">'7611'!$1:$14</definedName>
    <definedName name="Z_1998FCB8_1FEB_4076_ACE6_A225EE4366B3_.wvu.PrintTitles" localSheetId="19" hidden="1">'8711'!$1:$14</definedName>
    <definedName name="Z_1998FCB8_1FEB_4076_ACE6_A225EE4366B3_.wvu.PrintTitles" localSheetId="20" hidden="1">'8721'!$1:$14</definedName>
    <definedName name="Z_1998FCB8_1FEB_4076_ACE6_A225EE4366B3_.wvu.PrintTitles" localSheetId="21" hidden="1">'8751'!$1:$14</definedName>
    <definedName name="Z_1998FCB8_1FEB_4076_ACE6_A225EE4366B3_.wvu.PrintTitles" localSheetId="35" hidden="1">'8911'!$1:$14</definedName>
    <definedName name="Z_1998FCB8_1FEB_4076_ACE6_A225EE4366B3_.wvu.PrintTitles" localSheetId="33" hidden="1">'8919'!$1:$14</definedName>
    <definedName name="Z_1998FCB8_1FEB_4076_ACE6_A225EE4366B3_.wvu.PrintTitles" localSheetId="30" hidden="1">'9940'!$1:$14</definedName>
    <definedName name="Z_1998FCB8_1FEB_4076_ACE6_A225EE4366B3_.wvu.PrintTitles" localSheetId="31" hidden="1">'9991'!$1:$14</definedName>
    <definedName name="Z_1998FCB8_1FEB_4076_ACE6_A225EE4366B3_.wvu.PrintTitles" localSheetId="32" hidden="1">'9999'!$1:$14</definedName>
    <definedName name="Z_1998FCB8_1FEB_4076_ACE6_A225EE4366B3_.wvu.PrintTitles" localSheetId="27" hidden="1">'GF-Infra Economic 8752-53'!$1:$14</definedName>
    <definedName name="Z_1998FCB8_1FEB_4076_ACE6_A225EE4366B3_.wvu.PrintTitles" localSheetId="26" hidden="1">'GF-Infra Social 3999-49-69'!$1:$14</definedName>
    <definedName name="Z_1998FCB8_1FEB_4076_ACE6_A225EE4366B3_.wvu.Rows" localSheetId="0" hidden="1">'1011'!$22:$22,'1011'!$73:$73</definedName>
    <definedName name="Z_1998FCB8_1FEB_4076_ACE6_A225EE4366B3_.wvu.Rows" localSheetId="2" hidden="1">'1011 ES'!$17:$17,'1011 ES'!$19:$20,'1011 ES'!$22:$24,'1011 ES'!$32:$32,'1011 ES'!$38:$42,'1011 ES'!$44:$56,'1011 ES'!$58:$61,'1011 ES'!$63:$67,'1011 ES'!$72:$77,'1011 ES'!$79:$79,'1011 ES'!$81:$82</definedName>
    <definedName name="Z_1998FCB8_1FEB_4076_ACE6_A225EE4366B3_.wvu.Rows" localSheetId="1" hidden="1">'1011 GPS'!$22:$22,'1011 GPS'!$73:$73</definedName>
    <definedName name="Z_1998FCB8_1FEB_4076_ACE6_A225EE4366B3_.wvu.Rows" localSheetId="3" hidden="1">'1011 SS'!$17:$17,'1011 SS'!$19:$20,'1011 SS'!$22:$24,'1011 SS'!$32:$32,'1011 SS'!$38:$39,'1011 SS'!$41:$42,'1011 SS'!$44:$44,'1011 SS'!$46:$54,'1011 SS'!$57:$60,'1011 SS'!$63:$66,'1011 SS'!$72:$77,'1011 SS'!$79:$79,'1011 SS'!$81:$82</definedName>
    <definedName name="Z_1998FCB8_1FEB_4076_ACE6_A225EE4366B3_.wvu.Rows" localSheetId="4" hidden="1">'1021'!$22:$29,'1021'!$37:$38,'1021'!$41:$41,'1021'!$46:$46,'1021'!$48:$54,'1021'!$56:$60,'1021'!$62:$65,'1021'!$67:$91,'1021'!$94:$107,'1021'!$113:$123,'1021'!$125:$131,'1021'!$133:$146,'1021'!$154:$160</definedName>
    <definedName name="Z_1998FCB8_1FEB_4076_ACE6_A225EE4366B3_.wvu.Rows" localSheetId="5" hidden="1">'1022'!$17:$17,'1022'!$22:$29,'1022'!$37:$38,'1022'!$41:$41,'1022'!$46:$46,'1022'!$48:$54,'1022'!$56:$60,'1022'!$62:$64,'1022'!$68:$69,'1022'!$76:$79,'1022'!$82:$111,'1022'!$114:$124,'1022'!$127:$131,'1022'!$136:$144,'1022'!$146:$147</definedName>
    <definedName name="Z_1998FCB8_1FEB_4076_ACE6_A225EE4366B3_.wvu.Rows" localSheetId="6" hidden="1">'1031'!$16:$16,'1031'!$21:$28,'1031'!$36:$37,'1031'!$40:$40,'1031'!$45:$45,'1031'!$47:$50,'1031'!$52:$54,'1031'!$56:$57,'1031'!$59:$60,'1031'!$64:$64,'1031'!$68:$68,'1031'!$70:$87,'1031'!$89:$90,'1031'!$93:$93,'1031'!$95:$107,'1031'!$115:$125,'1031'!$127:$128,'1031'!$130:$145,'1031'!$147:$148</definedName>
    <definedName name="Z_1998FCB8_1FEB_4076_ACE6_A225EE4366B3_.wvu.Rows" localSheetId="8" hidden="1">'1031 ES'!$16:$16,'1031 ES'!$18:$19,'1031 ES'!$21:$28,'1031 ES'!$36:$38,'1031 ES'!$40:$40,'1031 ES'!$45:$54,'1031 ES'!$56:$68,'1031 ES'!$70:$108,'1031 ES'!$110:$111,'1031 ES'!$115:$125,'1031 ES'!$127:$145,'1031 ES'!$147:$148</definedName>
    <definedName name="Z_1998FCB8_1FEB_4076_ACE6_A225EE4366B3_.wvu.Rows" localSheetId="7" hidden="1">'1031 GPS'!$16:$16,'1031 GPS'!$21:$28,'1031 GPS'!$36:$37,'1031 GPS'!$40:$40,'1031 GPS'!$45:$45,'1031 GPS'!$47:$50,'1031 GPS'!$52:$54,'1031 GPS'!$56:$57,'1031 GPS'!$59:$60,'1031 GPS'!$64:$64,'1031 GPS'!$68:$68,'1031 GPS'!$70:$90,'1031 GPS'!$93:$93,'1031 GPS'!$95:$107,'1031 GPS'!$115:$125,'1031 GPS'!$127:$128,'1031 GPS'!$130:$145,'1031 GPS'!$147:$148</definedName>
    <definedName name="Z_1998FCB8_1FEB_4076_ACE6_A225EE4366B3_.wvu.Rows" localSheetId="9" hidden="1">'1031 SS'!$16:$16,'1031 SS'!$18:$19,'1031 SS'!$21:$28,'1031 SS'!$36:$38,'1031 SS'!$40:$40,'1031 SS'!$45:$60,'1031 SS'!$62:$111,'1031 SS'!$115:$151</definedName>
    <definedName name="Z_1998FCB8_1FEB_4076_ACE6_A225EE4366B3_.wvu.Rows" localSheetId="10" hidden="1">'1032'!$18:$18,'1032'!$23:$30,'1032'!$38:$39,'1032'!$42:$42,'1032'!$48:$48,'1032'!$50:$62,'1032'!$64:$71,'1032'!$73:$81,'1032'!$83:$111,'1032'!$115:$149</definedName>
    <definedName name="Z_1998FCB8_1FEB_4076_ACE6_A225EE4366B3_.wvu.Rows" localSheetId="11" hidden="1">'1041'!$18:$18,'1041'!$23:$30,'1041'!$38:$39,'1041'!$42:$42,'1041'!$48:$48,'1041'!$50:$56,'1041'!$58:$94,'1041'!$96:$111,'1041'!$115:$125,'1041'!$127:$128,'1041'!$130:$134,'1041'!$136:$148</definedName>
    <definedName name="Z_1998FCB8_1FEB_4076_ACE6_A225EE4366B3_.wvu.Rows" localSheetId="12" hidden="1">'1061'!$17:$17,'1061'!$22:$29,'1061'!$37:$38,'1061'!$41:$41,'1061'!$46:$46,'1061'!$48:$48,'1061'!$51:$55,'1061'!$57:$61,'1061'!$63:$64,'1061'!$68:$71,'1061'!$83:$110,'1061'!$114:$122,'1061'!$126:$127,'1061'!$129:$140,'1061'!$142:$144</definedName>
    <definedName name="Z_1998FCB8_1FEB_4076_ACE6_A225EE4366B3_.wvu.Rows" localSheetId="13" hidden="1">'1071'!$17:$17,'1071'!$22:$29,'1071'!$37:$38,'1071'!$41:$41,'1071'!$46:$46,'1071'!$48:$48,'1071'!$50:$55,'1071'!$57:$61,'1071'!$63:$65,'1071'!$67:$93,'1071'!$96:$110,'1071'!$114:$124,'1071'!$127:$131,'1071'!$133:$144,'1071'!$146:$147</definedName>
    <definedName name="Z_1998FCB8_1FEB_4076_ACE6_A225EE4366B3_.wvu.Rows" localSheetId="14" hidden="1">'1081'!$17:$17,'1081'!$22:$29,'1081'!$37:$38,'1081'!$41:$41,'1081'!$46:$46,'1081'!$48:$54,'1081'!$56:$63,'1081'!$65:$91,'1081'!$94:$108,'1081'!$112:$122,'1081'!$125:$129,'1081'!$132:$144</definedName>
    <definedName name="Z_1998FCB8_1FEB_4076_ACE6_A225EE4366B3_.wvu.Rows" localSheetId="15" hidden="1">'1091'!$17:$17,'1091'!$22:$28,'1091'!$37:$38,'1091'!$41:$41,'1091'!$46:$46,'1091'!$48:$48,'1091'!$51:$55,'1091'!$57:$61,'1091'!$63:$65,'1091'!$67:$93,'1091'!$95:$96,'1091'!$98:$107,'1091'!$124:$124,'1091'!$126:$130,'1091'!$132:$151</definedName>
    <definedName name="Z_1998FCB8_1FEB_4076_ACE6_A225EE4366B3_.wvu.Rows" localSheetId="16" hidden="1">'1101'!$17:$17,'1101'!$22:$29,'1101'!$37:$37,'1101'!$41:$41,'1101'!$46:$46,'1101'!$48:$48,'1101'!$50:$55,'1101'!$57:$65,'1101'!$67:$94,'1101'!$97:$111,'1101'!$115:$125,'1101'!$129:$132,'1101'!$135:$148</definedName>
    <definedName name="Z_1998FCB8_1FEB_4076_ACE6_A225EE4366B3_.wvu.Rows" localSheetId="17" hidden="1">'1131'!$17:$17,'1131'!$22:$29,'1131'!$37:$38,'1131'!$41:$41,'1131'!$46:$46,'1131'!$48:$61,'1131'!$63:$65,'1131'!$67:$94,'1131'!$97:$111,'1131'!$115:$125,'1131'!$127:$131,'1131'!$133:$134,'1131'!$136:$147</definedName>
    <definedName name="Z_1998FCB8_1FEB_4076_ACE6_A225EE4366B3_.wvu.Rows" localSheetId="24" hidden="1">'3361 (1)'!$17:$26,'3361 (1)'!$28:$32,'3361 (1)'!$34:$34,'3361 (1)'!$36:$37,'3361 (1)'!$39:$61,'3361 (1)'!$64:$65,'3361 (1)'!$68:$68,'3361 (1)'!$70:$82,'3361 (1)'!$85:$95,'3361 (1)'!$98:$113,'3361 (1)'!$115:$116,'3361 (1)'!$118:$119</definedName>
    <definedName name="Z_1998FCB8_1FEB_4076_ACE6_A225EE4366B3_.wvu.Rows" localSheetId="25" hidden="1">'3361 (2)'!$17:$25,'3361 (2)'!$27:$31,'3361 (2)'!$35:$36,'3361 (2)'!$39:$59,'3361 (2)'!$62:$63,'3361 (2)'!$66:$66,'3361 (2)'!$68:$80,'3361 (2)'!$86:$91,'3361 (2)'!$93:$106</definedName>
    <definedName name="Z_1998FCB8_1FEB_4076_ACE6_A225EE4366B3_.wvu.Rows" localSheetId="23" hidden="1">'4411'!$26:$26,'4411'!$37:$37,'4411'!$43:$43,'4411'!$45:$45,'4411'!$47:$50,'4411'!$54:$59,'4411'!$62:$62,'4411'!$64:$89,'4411'!$91:$109,'4411'!$112:$122,'4411'!$125:$126,'4411'!$128:$130,'4411'!$131:$135,'4411'!$139:$143,'4411'!$146:$147</definedName>
    <definedName name="Z_1998FCB8_1FEB_4076_ACE6_A225EE4366B3_.wvu.Rows" localSheetId="22" hidden="1">'4421'!$37:$37,'4421'!$43:$43,'4421'!$45:$45,'4421'!$47:$48,'4421'!$50:$50,'4421'!$54:$58,'4421'!$62:$62,'4421'!$65:$65,'4421'!$67:$80,'4421'!$83:$83,'4421'!$85:$89,'4421'!$91:$92,'4421'!$95:$95,'4421'!$97:$106,'4421'!$108:$109,'4421'!$112:$122,'4421'!$125:$126,'4421'!$128:$130,'4421'!$133:$141,'4421'!$143:$143,'4421'!$146:$147</definedName>
    <definedName name="Z_1998FCB8_1FEB_4076_ACE6_A225EE4366B3_.wvu.Rows" localSheetId="18" hidden="1">'7611'!$18:$18,'7611'!$23:$27,'7611'!$29:$30,'7611'!$38:$40,'7611'!$42:$42,'7611'!$48:$48,'7611'!$50:$53,'7611'!$55:$57,'7611'!$60:$63,'7611'!$66:$71,'7611'!$73:$96,'7611'!$98:$101,'7611'!$103:$113,'7611'!$117:$127,'7611'!$130:$137,'7611'!$141:$151</definedName>
    <definedName name="Z_1998FCB8_1FEB_4076_ACE6_A225EE4366B3_.wvu.Rows" localSheetId="19" hidden="1">'8711'!$18:$18,'8711'!$23:$30,'8711'!$38:$38,'8711'!$42:$42,'8711'!$48:$48,'8711'!$50:$56,'8711'!$59:$62,'8711'!$64:$111,'8711'!$114:$124,'8711'!$127:$147</definedName>
    <definedName name="Z_1998FCB8_1FEB_4076_ACE6_A225EE4366B3_.wvu.Rows" localSheetId="20" hidden="1">'8721'!$18:$18,'8721'!$23:$30,'8721'!$38:$39,'8721'!$42:$42,'8721'!$48:$48,'8721'!$50:$51,'8721'!$53:$54,'8721'!$59:$62,'8721'!$64:$111,'8721'!$114:$124,'8721'!$127:$147</definedName>
    <definedName name="Z_1998FCB8_1FEB_4076_ACE6_A225EE4366B3_.wvu.Rows" localSheetId="21" hidden="1">'8751'!$18:$18,'8751'!$23:$31,'8751'!$39:$40,'8751'!$43:$43,'8751'!$49:$49,'8751'!$51:$58,'8751'!$60:$64,'8751'!$66:$76,'8751'!$78:$93,'8751'!$95:$96,'8751'!$100:$114,'8751'!$117:$127,'8751'!$130:$145,'8751'!$148:$148,'8751'!$150:$151</definedName>
    <definedName name="Z_1998FCB8_1FEB_4076_ACE6_A225EE4366B3_.wvu.Rows" localSheetId="30" hidden="1">'9940'!$16:$17,'9940'!$20:$25,'9940'!$28:$34,'9940'!$36:$64,'9940'!$67:$84,'9940'!$93:$95,'9940'!$99:$104,'9940'!$107:$110,'9940'!$112:$112,'9940'!$115:$116</definedName>
    <definedName name="Z_1998FCB8_1FEB_4076_ACE6_A225EE4366B3_.wvu.Rows" localSheetId="31" hidden="1">'9991'!$30:$30,'9991'!$39:$49,'9991'!$51:$51,'9991'!$56:$70</definedName>
    <definedName name="Z_1998FCB8_1FEB_4076_ACE6_A225EE4366B3_.wvu.Rows" localSheetId="27" hidden="1">'GF-Infra Economic 8752-53'!$17:$17,'GF-Infra Economic 8752-53'!$20:$20,'GF-Infra Economic 8752-53'!$22:$22,'GF-Infra Economic 8752-53'!$24:$25,'GF-Infra Economic 8752-53'!$35:$36,'GF-Infra Economic 8752-53'!$38:$43</definedName>
    <definedName name="Z_1998FCB8_1FEB_4076_ACE6_A225EE4366B3_.wvu.Rows" localSheetId="26" hidden="1">'GF-Infra Social 3999-49-69'!$24:$24,'GF-Infra Social 3999-49-69'!$27:$27,'GF-Infra Social 3999-49-69'!$37:$37,'GF-Infra Social 3999-49-69'!$40:$40</definedName>
    <definedName name="Z_870B4CCF_089A_4C19_A059_259DAAB1F3BC_.wvu.PrintArea" localSheetId="0" hidden="1">'1011'!$A$1:$S$94</definedName>
    <definedName name="Z_870B4CCF_089A_4C19_A059_259DAAB1F3BC_.wvu.PrintArea" localSheetId="2" hidden="1">'1011 ES'!$A$1:$S$93</definedName>
    <definedName name="Z_870B4CCF_089A_4C19_A059_259DAAB1F3BC_.wvu.PrintArea" localSheetId="1" hidden="1">'1011 GPS'!$A$1:$S$93</definedName>
    <definedName name="Z_870B4CCF_089A_4C19_A059_259DAAB1F3BC_.wvu.PrintArea" localSheetId="3" hidden="1">'1011 SS'!$A$1:$S$93</definedName>
    <definedName name="Z_870B4CCF_089A_4C19_A059_259DAAB1F3BC_.wvu.PrintArea" localSheetId="4" hidden="1">'1021'!$A$1:$S$167</definedName>
    <definedName name="Z_870B4CCF_089A_4C19_A059_259DAAB1F3BC_.wvu.PrintArea" localSheetId="5" hidden="1">'1022'!$A$1:$S$159</definedName>
    <definedName name="Z_870B4CCF_089A_4C19_A059_259DAAB1F3BC_.wvu.PrintArea" localSheetId="6" hidden="1">'1031'!$A$1:$S$158</definedName>
    <definedName name="Z_870B4CCF_089A_4C19_A059_259DAAB1F3BC_.wvu.PrintArea" localSheetId="8" hidden="1">'1031 ES'!$A$1:$S$161</definedName>
    <definedName name="Z_870B4CCF_089A_4C19_A059_259DAAB1F3BC_.wvu.PrintArea" localSheetId="7" hidden="1">'1031 GPS'!$A$1:$S$158</definedName>
    <definedName name="Z_870B4CCF_089A_4C19_A059_259DAAB1F3BC_.wvu.PrintArea" localSheetId="9" hidden="1">'1031 SS'!$A$1:$S$159</definedName>
    <definedName name="Z_870B4CCF_089A_4C19_A059_259DAAB1F3BC_.wvu.PrintArea" localSheetId="10" hidden="1">'1032'!$A$1:$S$160</definedName>
    <definedName name="Z_870B4CCF_089A_4C19_A059_259DAAB1F3BC_.wvu.PrintArea" localSheetId="11" hidden="1">'1041'!$A$1:$S$158</definedName>
    <definedName name="Z_870B4CCF_089A_4C19_A059_259DAAB1F3BC_.wvu.PrintArea" localSheetId="12" hidden="1">'1061'!$A$1:$S$155</definedName>
    <definedName name="Z_870B4CCF_089A_4C19_A059_259DAAB1F3BC_.wvu.PrintArea" localSheetId="13" hidden="1">'1071'!$A$1:$S$159</definedName>
    <definedName name="Z_870B4CCF_089A_4C19_A059_259DAAB1F3BC_.wvu.PrintArea" localSheetId="14" hidden="1">'1081'!$A$1:$S$156</definedName>
    <definedName name="Z_870B4CCF_089A_4C19_A059_259DAAB1F3BC_.wvu.PrintArea" localSheetId="15" hidden="1">'1091'!$A$1:$S$161</definedName>
    <definedName name="Z_870B4CCF_089A_4C19_A059_259DAAB1F3BC_.wvu.PrintArea" localSheetId="16" hidden="1">'1101'!$A$1:$S$160</definedName>
    <definedName name="Z_870B4CCF_089A_4C19_A059_259DAAB1F3BC_.wvu.PrintArea" localSheetId="17" hidden="1">'1131'!$A$1:$S$159</definedName>
    <definedName name="Z_870B4CCF_089A_4C19_A059_259DAAB1F3BC_.wvu.PrintArea" localSheetId="29" hidden="1">'20% Economic 8918'!$A$1:$S$33</definedName>
    <definedName name="Z_870B4CCF_089A_4C19_A059_259DAAB1F3BC_.wvu.PrintArea" localSheetId="28" hidden="1">'20% Social 4918-6918'!$A$1:$S$40</definedName>
    <definedName name="Z_870B4CCF_089A_4C19_A059_259DAAB1F3BC_.wvu.PrintArea" localSheetId="24" hidden="1">'3361 (1)'!$A$1:$S$129</definedName>
    <definedName name="Z_870B4CCF_089A_4C19_A059_259DAAB1F3BC_.wvu.PrintArea" localSheetId="25" hidden="1">'3361 (2)'!$A$1:$S$116</definedName>
    <definedName name="Z_870B4CCF_089A_4C19_A059_259DAAB1F3BC_.wvu.PrintArea" localSheetId="23" hidden="1">'4411'!$A$1:$S$159</definedName>
    <definedName name="Z_870B4CCF_089A_4C19_A059_259DAAB1F3BC_.wvu.PrintArea" localSheetId="22" hidden="1">'4421'!$A$1:$S$160</definedName>
    <definedName name="Z_870B4CCF_089A_4C19_A059_259DAAB1F3BC_.wvu.PrintArea" localSheetId="34" hidden="1">'6919'!$A$1:$S$31</definedName>
    <definedName name="Z_870B4CCF_089A_4C19_A059_259DAAB1F3BC_.wvu.PrintArea" localSheetId="18" hidden="1">'7611'!$A$1:$S$163</definedName>
    <definedName name="Z_870B4CCF_089A_4C19_A059_259DAAB1F3BC_.wvu.PrintArea" localSheetId="19" hidden="1">'8711'!$A$1:$S$159</definedName>
    <definedName name="Z_870B4CCF_089A_4C19_A059_259DAAB1F3BC_.wvu.PrintArea" localSheetId="20" hidden="1">'8721'!$A$1:$S$159</definedName>
    <definedName name="Z_870B4CCF_089A_4C19_A059_259DAAB1F3BC_.wvu.PrintArea" localSheetId="21" hidden="1">'8751'!$A$1:$S$163</definedName>
    <definedName name="Z_870B4CCF_089A_4C19_A059_259DAAB1F3BC_.wvu.PrintArea" localSheetId="35" hidden="1">'8911'!$A$1:$S$32</definedName>
    <definedName name="Z_870B4CCF_089A_4C19_A059_259DAAB1F3BC_.wvu.PrintArea" localSheetId="33" hidden="1">'8919'!$A$1:$S$38</definedName>
    <definedName name="Z_870B4CCF_089A_4C19_A059_259DAAB1F3BC_.wvu.PrintArea" localSheetId="31" hidden="1">'9991'!$A$1:$S$83</definedName>
    <definedName name="Z_870B4CCF_089A_4C19_A059_259DAAB1F3BC_.wvu.PrintArea" localSheetId="32" hidden="1">'9999'!$A$1:$S$32</definedName>
    <definedName name="Z_870B4CCF_089A_4C19_A059_259DAAB1F3BC_.wvu.PrintArea" localSheetId="27" hidden="1">'GF-Infra Economic 8752-53'!$A$1:$S$52</definedName>
    <definedName name="Z_870B4CCF_089A_4C19_A059_259DAAB1F3BC_.wvu.PrintArea" localSheetId="26" hidden="1">'GF-Infra Social 3999-49-69'!$A$1:$S$61</definedName>
    <definedName name="Z_870B4CCF_089A_4C19_A059_259DAAB1F3BC_.wvu.PrintTitles" localSheetId="0" hidden="1">'1011'!$1:$14</definedName>
    <definedName name="Z_870B4CCF_089A_4C19_A059_259DAAB1F3BC_.wvu.PrintTitles" localSheetId="2" hidden="1">'1011 ES'!$1:$14</definedName>
    <definedName name="Z_870B4CCF_089A_4C19_A059_259DAAB1F3BC_.wvu.PrintTitles" localSheetId="1" hidden="1">'1011 GPS'!$1:$14</definedName>
    <definedName name="Z_870B4CCF_089A_4C19_A059_259DAAB1F3BC_.wvu.PrintTitles" localSheetId="3" hidden="1">'1011 SS'!$1:$14</definedName>
    <definedName name="Z_870B4CCF_089A_4C19_A059_259DAAB1F3BC_.wvu.PrintTitles" localSheetId="4" hidden="1">'1021'!$1:$14</definedName>
    <definedName name="Z_870B4CCF_089A_4C19_A059_259DAAB1F3BC_.wvu.PrintTitles" localSheetId="5" hidden="1">'1022'!$1:$13</definedName>
    <definedName name="Z_870B4CCF_089A_4C19_A059_259DAAB1F3BC_.wvu.PrintTitles" localSheetId="6" hidden="1">'1031'!$1:$13</definedName>
    <definedName name="Z_870B4CCF_089A_4C19_A059_259DAAB1F3BC_.wvu.PrintTitles" localSheetId="8" hidden="1">'1031 ES'!$1:$13</definedName>
    <definedName name="Z_870B4CCF_089A_4C19_A059_259DAAB1F3BC_.wvu.PrintTitles" localSheetId="7" hidden="1">'1031 GPS'!$1:$13</definedName>
    <definedName name="Z_870B4CCF_089A_4C19_A059_259DAAB1F3BC_.wvu.PrintTitles" localSheetId="9" hidden="1">'1031 SS'!$1:$13</definedName>
    <definedName name="Z_870B4CCF_089A_4C19_A059_259DAAB1F3BC_.wvu.PrintTitles" localSheetId="10" hidden="1">'1032'!$1:$14</definedName>
    <definedName name="Z_870B4CCF_089A_4C19_A059_259DAAB1F3BC_.wvu.PrintTitles" localSheetId="11" hidden="1">'1041'!$1:$14</definedName>
    <definedName name="Z_870B4CCF_089A_4C19_A059_259DAAB1F3BC_.wvu.PrintTitles" localSheetId="12" hidden="1">'1061'!$1:$14</definedName>
    <definedName name="Z_870B4CCF_089A_4C19_A059_259DAAB1F3BC_.wvu.PrintTitles" localSheetId="13" hidden="1">'1071'!$1:$14</definedName>
    <definedName name="Z_870B4CCF_089A_4C19_A059_259DAAB1F3BC_.wvu.PrintTitles" localSheetId="14" hidden="1">'1081'!$1:$14</definedName>
    <definedName name="Z_870B4CCF_089A_4C19_A059_259DAAB1F3BC_.wvu.PrintTitles" localSheetId="15" hidden="1">'1091'!$1:$14</definedName>
    <definedName name="Z_870B4CCF_089A_4C19_A059_259DAAB1F3BC_.wvu.PrintTitles" localSheetId="16" hidden="1">'1101'!$1:$14</definedName>
    <definedName name="Z_870B4CCF_089A_4C19_A059_259DAAB1F3BC_.wvu.PrintTitles" localSheetId="17" hidden="1">'1131'!$1:$14</definedName>
    <definedName name="Z_870B4CCF_089A_4C19_A059_259DAAB1F3BC_.wvu.PrintTitles" localSheetId="29" hidden="1">'20% Economic 8918'!$1:$14</definedName>
    <definedName name="Z_870B4CCF_089A_4C19_A059_259DAAB1F3BC_.wvu.PrintTitles" localSheetId="28" hidden="1">'20% Social 4918-6918'!$1:$14</definedName>
    <definedName name="Z_870B4CCF_089A_4C19_A059_259DAAB1F3BC_.wvu.PrintTitles" localSheetId="24" hidden="1">'3361 (1)'!$1:$14</definedName>
    <definedName name="Z_870B4CCF_089A_4C19_A059_259DAAB1F3BC_.wvu.PrintTitles" localSheetId="25" hidden="1">'3361 (2)'!$1:$14</definedName>
    <definedName name="Z_870B4CCF_089A_4C19_A059_259DAAB1F3BC_.wvu.PrintTitles" localSheetId="23" hidden="1">'4411'!$1:$14</definedName>
    <definedName name="Z_870B4CCF_089A_4C19_A059_259DAAB1F3BC_.wvu.PrintTitles" localSheetId="22" hidden="1">'4421'!$1:$14</definedName>
    <definedName name="Z_870B4CCF_089A_4C19_A059_259DAAB1F3BC_.wvu.PrintTitles" localSheetId="34" hidden="1">'6919'!$1:$14</definedName>
    <definedName name="Z_870B4CCF_089A_4C19_A059_259DAAB1F3BC_.wvu.PrintTitles" localSheetId="18" hidden="1">'7611'!$1:$14</definedName>
    <definedName name="Z_870B4CCF_089A_4C19_A059_259DAAB1F3BC_.wvu.PrintTitles" localSheetId="19" hidden="1">'8711'!$1:$14</definedName>
    <definedName name="Z_870B4CCF_089A_4C19_A059_259DAAB1F3BC_.wvu.PrintTitles" localSheetId="20" hidden="1">'8721'!$1:$14</definedName>
    <definedName name="Z_870B4CCF_089A_4C19_A059_259DAAB1F3BC_.wvu.PrintTitles" localSheetId="21" hidden="1">'8751'!$1:$14</definedName>
    <definedName name="Z_870B4CCF_089A_4C19_A059_259DAAB1F3BC_.wvu.PrintTitles" localSheetId="35" hidden="1">'8911'!$1:$14</definedName>
    <definedName name="Z_870B4CCF_089A_4C19_A059_259DAAB1F3BC_.wvu.PrintTitles" localSheetId="33" hidden="1">'8919'!$1:$14</definedName>
    <definedName name="Z_870B4CCF_089A_4C19_A059_259DAAB1F3BC_.wvu.PrintTitles" localSheetId="31" hidden="1">'9991'!$1:$14</definedName>
    <definedName name="Z_870B4CCF_089A_4C19_A059_259DAAB1F3BC_.wvu.PrintTitles" localSheetId="32" hidden="1">'9999'!$1:$14</definedName>
    <definedName name="Z_870B4CCF_089A_4C19_A059_259DAAB1F3BC_.wvu.PrintTitles" localSheetId="27" hidden="1">'GF-Infra Economic 8752-53'!$1:$14</definedName>
    <definedName name="Z_870B4CCF_089A_4C19_A059_259DAAB1F3BC_.wvu.PrintTitles" localSheetId="26" hidden="1">'GF-Infra Social 3999-49-69'!$1:$14</definedName>
    <definedName name="Z_870B4CCF_089A_4C19_A059_259DAAB1F3BC_.wvu.Rows" localSheetId="4" hidden="1">'1021'!$22:$29,'1021'!$37:$38,'1021'!$41:$41,'1021'!$46:$46,'1021'!$48:$54,'1021'!$56:$60,'1021'!$62:$65,'1021'!$67:$90,'1021'!$94:$107,'1021'!$113:$148,'1021'!$154:$160</definedName>
    <definedName name="Z_870B4CCF_089A_4C19_A059_259DAAB1F3BC_.wvu.Rows" localSheetId="5" hidden="1">'1022'!$17:$17,'1022'!$22:$29,'1022'!$37:$38,'1022'!$41:$41,'1022'!$46:$46,'1022'!$48:$54,'1022'!$56:$60,'1022'!$62:$64,'1022'!$68:$69,'1022'!$76:$79,'1022'!$82:$111,'1022'!$114:$124,'1022'!$127:$128,'1022'!$129:$131,'1022'!$134:$134,'1022'!$136:$144,'1022'!$146:$147</definedName>
    <definedName name="Z_870B4CCF_089A_4C19_A059_259DAAB1F3BC_.wvu.Rows" localSheetId="6" hidden="1">'1031'!$16:$16,'1031'!$21:$28,'1031'!$36:$37,'1031'!$40:$40,'1031'!$45:$45,'1031'!$47:$50,'1031'!$52:$54,'1031'!$56:$57,'1031'!$59:$60,'1031'!$64:$64,'1031'!$68:$68,'1031'!$70:$90,'1031'!$93:$93,'1031'!$95:$107,'1031'!$115:$125,'1031'!$127:$127,'1031'!$128:$128,'1031'!$130:$133,'1031'!$135:$148</definedName>
    <definedName name="Z_870B4CCF_089A_4C19_A059_259DAAB1F3BC_.wvu.Rows" localSheetId="8" hidden="1">'1031 ES'!$16:$16,'1031 ES'!$21:$28,'1031 ES'!$36:$37,'1031 ES'!$40:$40,'1031 ES'!$45:$45,'1031 ES'!$47:$50,'1031 ES'!$52:$54,'1031 ES'!$56:$57,'1031 ES'!$59:$60,'1031 ES'!$64:$64,'1031 ES'!$68:$68,'1031 ES'!$70:$90,'1031 ES'!$93:$93,'1031 ES'!$95:$107,'1031 ES'!$115:$125,'1031 ES'!$127:$127,'1031 ES'!$128:$128,'1031 ES'!$130:$133,'1031 ES'!$135:$148</definedName>
    <definedName name="Z_870B4CCF_089A_4C19_A059_259DAAB1F3BC_.wvu.Rows" localSheetId="7" hidden="1">'1031 GPS'!$16:$16,'1031 GPS'!$21:$28,'1031 GPS'!$36:$37,'1031 GPS'!$40:$40,'1031 GPS'!$45:$45,'1031 GPS'!$47:$50,'1031 GPS'!$52:$54,'1031 GPS'!$56:$57,'1031 GPS'!$59:$60,'1031 GPS'!$64:$64,'1031 GPS'!$68:$68,'1031 GPS'!$70:$90,'1031 GPS'!$93:$93,'1031 GPS'!$95:$107,'1031 GPS'!$115:$125,'1031 GPS'!$127:$127,'1031 GPS'!$128:$128,'1031 GPS'!$130:$133,'1031 GPS'!$135:$148</definedName>
    <definedName name="Z_870B4CCF_089A_4C19_A059_259DAAB1F3BC_.wvu.Rows" localSheetId="9" hidden="1">'1031 SS'!$16:$16,'1031 SS'!$21:$28,'1031 SS'!$36:$37,'1031 SS'!$40:$40,'1031 SS'!$45:$45,'1031 SS'!$47:$50,'1031 SS'!$52:$54,'1031 SS'!$56:$57,'1031 SS'!$59:$60,'1031 SS'!$64:$64,'1031 SS'!$68:$68,'1031 SS'!$70:$90,'1031 SS'!$93:$93,'1031 SS'!$95:$107,'1031 SS'!$115:$125,'1031 SS'!$127:$128,'1031 SS'!$129:$129,'1031 SS'!$131:$134,'1031 SS'!$136:$149</definedName>
    <definedName name="Z_870B4CCF_089A_4C19_A059_259DAAB1F3BC_.wvu.Rows" localSheetId="10" hidden="1">'1032'!$18:$18,'1032'!$23:$30,'1032'!$38:$39,'1032'!$42:$42,'1032'!$48:$48,'1032'!$50:$50,'1032'!$51:$62,'1032'!$64:$71,'1032'!$73:$81,'1032'!$83:$95,'1032'!$96:$111,'1032'!$115:$125,'1032'!$127:$128,'1032'!$129:$131,'1032'!$133:$147</definedName>
    <definedName name="Z_870B4CCF_089A_4C19_A059_259DAAB1F3BC_.wvu.Rows" localSheetId="11" hidden="1">'1041'!$18:$18,'1041'!$23:$30,'1041'!$38:$39,'1041'!$42:$42,'1041'!$48:$48,'1041'!$50:$56,'1041'!$58:$94,'1041'!$96:$111,'1041'!$115:$125,'1041'!$127:$128,'1041'!$130:$132,'1041'!$134:$148</definedName>
    <definedName name="Z_870B4CCF_089A_4C19_A059_259DAAB1F3BC_.wvu.Rows" localSheetId="12" hidden="1">'1061'!$17:$17,'1061'!$22:$29,'1061'!$37:$38,'1061'!$41:$41,'1061'!$46:$46,'1061'!$48:$48,'1061'!$51:$55,'1061'!$57:$61,'1061'!$63:$64,'1061'!$68:$71,'1061'!$83:$110,'1061'!$114:$122,'1061'!$124:$124,'1061'!$125:$127,'1061'!$129:$140,'1061'!$142:$144</definedName>
    <definedName name="Z_870B4CCF_089A_4C19_A059_259DAAB1F3BC_.wvu.Rows" localSheetId="13" hidden="1">'1071'!$17:$17,'1071'!$22:$29,'1071'!$37:$38,'1071'!$41:$41,'1071'!$46:$46,'1071'!$48:$48,'1071'!$50:$55,'1071'!$57:$61,'1071'!$63:$65,'1071'!$67:$93,'1071'!$96:$110,'1071'!$114:$124,'1071'!$127:$128,'1071'!$129:$131,'1071'!$133:$144,'1071'!$146:$147</definedName>
    <definedName name="Z_870B4CCF_089A_4C19_A059_259DAAB1F3BC_.wvu.Rows" localSheetId="14" hidden="1">'1081'!$17:$17,'1081'!$22:$29,'1081'!$37:$38,'1081'!$41:$41,'1081'!$46:$46,'1081'!$48:$54,'1081'!$56:$63,'1081'!$65:$91,'1081'!$94:$108,'1081'!$112:$122,'1081'!$125:$126,'1081'!$127:$129,'1081'!$132:$144</definedName>
    <definedName name="Z_870B4CCF_089A_4C19_A059_259DAAB1F3BC_.wvu.Rows" localSheetId="15" hidden="1">'1091'!$17:$17,'1091'!$22:$28,'1091'!$37:$38,'1091'!$41:$41,'1091'!$46:$46,'1091'!$48:$49,'1091'!$51:$55,'1091'!$57:$61,'1091'!$63:$65,'1091'!$67:$93,'1091'!$95:$96,'1091'!$98:$107,'1091'!$124:$124,'1091'!$126:$130,'1091'!$132:$151</definedName>
    <definedName name="Z_870B4CCF_089A_4C19_A059_259DAAB1F3BC_.wvu.Rows" localSheetId="16" hidden="1">'1101'!$17:$17,'1101'!$22:$29,'1101'!$37:$37,'1101'!$41:$41,'1101'!$46:$46,'1101'!$48:$48,'1101'!$50:$55,'1101'!$57:$65,'1101'!$67:$94,'1101'!$97:$111,'1101'!$115:$125,'1101'!$128:$129,'1101'!$130:$132,'1101'!$134:$148</definedName>
    <definedName name="Z_870B4CCF_089A_4C19_A059_259DAAB1F3BC_.wvu.Rows" localSheetId="17" hidden="1">'1131'!$17:$17,'1131'!$22:$29,'1131'!$37:$38,'1131'!$41:$41,'1131'!$46:$46,'1131'!$48:$61,'1131'!$63:$65,'1131'!$67:$94,'1131'!$97:$111,'1131'!$115:$125,'1131'!$127:$128,'1131'!$129:$131,'1131'!$133:$134,'1131'!$136:$147</definedName>
    <definedName name="Z_870B4CCF_089A_4C19_A059_259DAAB1F3BC_.wvu.Rows" localSheetId="24" hidden="1">'3361 (1)'!$17:$19,'3361 (1)'!$21:$26,'3361 (1)'!$28:$32,'3361 (1)'!$34:$34,'3361 (1)'!$36:$37,'3361 (1)'!$39:$61,'3361 (1)'!$64:$65,'3361 (1)'!$68:$68,'3361 (1)'!$70:$82,'3361 (1)'!$85:$95,'3361 (1)'!$98:$99,'3361 (1)'!$100:$113,'3361 (1)'!$116:$116,'3361 (1)'!$118:$119</definedName>
    <definedName name="Z_870B4CCF_089A_4C19_A059_259DAAB1F3BC_.wvu.Rows" localSheetId="25" hidden="1">'3361 (2)'!$17:$25,'3361 (2)'!$27:$31,'3361 (2)'!$35:$36,'3361 (2)'!$39:$59,'3361 (2)'!$62:$63,'3361 (2)'!$66:$66,'3361 (2)'!$68:$80,'3361 (2)'!$86:$87,'3361 (2)'!$88:$91,'3361 (2)'!$93:$106</definedName>
    <definedName name="Z_870B4CCF_089A_4C19_A059_259DAAB1F3BC_.wvu.Rows" localSheetId="23" hidden="1">'4411'!$26:$26,'4411'!$37:$37,'4411'!$43:$43,'4411'!$45:$50,'4411'!$54:$59,'4411'!$62:$62,'4411'!$64:$89,'4411'!$91:$109,'4411'!$112:$122,'4411'!$125:$126,'4411'!$128:$135,'4411'!$138:$147</definedName>
    <definedName name="Z_870B4CCF_089A_4C19_A059_259DAAB1F3BC_.wvu.Rows" localSheetId="22" hidden="1">'4421'!$37:$37,'4421'!$43:$43,'4421'!$45:$45,'4421'!$47:$48,'4421'!$50:$50,'4421'!$54:$58,'4421'!$62:$62,'4421'!$65:$65,'4421'!$67:$80,'4421'!$83:$83,'4421'!$85:$89,'4421'!$91:$92,'4421'!$95:$95,'4421'!$97:$106,'4421'!$108:$109,'4421'!$112:$122,'4421'!$125:$126,'4421'!$128:$130,'4421'!$132:$137,'4421'!$139:$143,'4421'!$146:$147</definedName>
    <definedName name="Z_870B4CCF_089A_4C19_A059_259DAAB1F3BC_.wvu.Rows" localSheetId="18" hidden="1">'7611'!$18:$18,'7611'!$23:$27,'7611'!$29:$30,'7611'!$38:$40,'7611'!$42:$42,'7611'!$48:$48,'7611'!$50:$53,'7611'!$55:$57,'7611'!$60:$63,'7611'!$66:$71,'7611'!$73:$96,'7611'!$98:$101,'7611'!$103:$113,'7611'!$117:$127,'7611'!$130:$131,'7611'!$132:$137,'7611'!$141:$151</definedName>
    <definedName name="Z_870B4CCF_089A_4C19_A059_259DAAB1F3BC_.wvu.Rows" localSheetId="19" hidden="1">'8711'!$18:$18,'8711'!$23:$30,'8711'!$38:$38,'8711'!$42:$42,'8711'!$48:$48,'8711'!$50:$56,'8711'!$59:$62,'8711'!$64:$111,'8711'!$114:$124,'8711'!$127:$128,'8711'!$129:$147</definedName>
    <definedName name="Z_870B4CCF_089A_4C19_A059_259DAAB1F3BC_.wvu.Rows" localSheetId="20" hidden="1">'8721'!$18:$18,'8721'!$23:$30,'8721'!$38:$39,'8721'!$42:$42,'8721'!$48:$48,'8721'!$50:$51,'8721'!$53:$54,'8721'!$59:$62,'8721'!$64:$111,'8721'!$114:$124,'8721'!$127:$128,'8721'!$129:$147</definedName>
    <definedName name="Z_870B4CCF_089A_4C19_A059_259DAAB1F3BC_.wvu.Rows" localSheetId="21" hidden="1">'8751'!$18:$18,'8751'!$23:$31,'8751'!$39:$40,'8751'!$43:$43,'8751'!$49:$49,'8751'!$51:$58,'8751'!$60:$64,'8751'!$66:$76,'8751'!$78:$96,'8751'!$99:$113,'8751'!$117:$127,'8751'!$130:$131,'8751'!$132:$138,'8751'!$140:$145,'8751'!$148:$148,'8751'!$150:$151</definedName>
    <definedName name="Z_870B4CCF_089A_4C19_A059_259DAAB1F3BC_.wvu.Rows" localSheetId="31" hidden="1">'9991'!#REF!,'9991'!#REF!,'9991'!#REF!,'9991'!$30:$30,'9991'!#REF!,'9991'!#REF!,'9991'!$36:$36,'9991'!#REF!,'9991'!#REF!,'9991'!#REF!,'9991'!#REF!,'9991'!$39:$49,'9991'!$51:$51,'9991'!$53:$55,'9991'!$56:$70</definedName>
    <definedName name="Z_870B4CCF_089A_4C19_A059_259DAAB1F3BC_.wvu.Rows" localSheetId="27" hidden="1">'GF-Infra Economic 8752-53'!$22:$22,'GF-Infra Economic 8752-53'!$24:$25,'GF-Infra Economic 8752-53'!$33:$33,'GF-Infra Economic 8752-53'!$35:$35,'GF-Infra Economic 8752-53'!$39:$43</definedName>
    <definedName name="Z_B830B613_BE6E_4840_91D7_D447FD1BCCD2_.wvu.PrintArea" localSheetId="0" hidden="1">'1011'!$A$1:$S$94</definedName>
    <definedName name="Z_B830B613_BE6E_4840_91D7_D447FD1BCCD2_.wvu.PrintArea" localSheetId="2" hidden="1">'1011 ES'!$A$1:$S$93</definedName>
    <definedName name="Z_B830B613_BE6E_4840_91D7_D447FD1BCCD2_.wvu.PrintArea" localSheetId="1" hidden="1">'1011 GPS'!$A$1:$S$93</definedName>
    <definedName name="Z_B830B613_BE6E_4840_91D7_D447FD1BCCD2_.wvu.PrintArea" localSheetId="3" hidden="1">'1011 SS'!$A$1:$S$93</definedName>
    <definedName name="Z_B830B613_BE6E_4840_91D7_D447FD1BCCD2_.wvu.PrintArea" localSheetId="4" hidden="1">'1021'!$A$1:$S$167</definedName>
    <definedName name="Z_B830B613_BE6E_4840_91D7_D447FD1BCCD2_.wvu.PrintArea" localSheetId="5" hidden="1">'1022'!$A$1:$S$159</definedName>
    <definedName name="Z_B830B613_BE6E_4840_91D7_D447FD1BCCD2_.wvu.PrintArea" localSheetId="6" hidden="1">'1031'!$A$1:$S$158</definedName>
    <definedName name="Z_B830B613_BE6E_4840_91D7_D447FD1BCCD2_.wvu.PrintArea" localSheetId="8" hidden="1">'1031 ES'!$A$1:$S$161</definedName>
    <definedName name="Z_B830B613_BE6E_4840_91D7_D447FD1BCCD2_.wvu.PrintArea" localSheetId="7" hidden="1">'1031 GPS'!$A$1:$S$158</definedName>
    <definedName name="Z_B830B613_BE6E_4840_91D7_D447FD1BCCD2_.wvu.PrintArea" localSheetId="9" hidden="1">'1031 SS'!$A$1:$S$159</definedName>
    <definedName name="Z_B830B613_BE6E_4840_91D7_D447FD1BCCD2_.wvu.PrintArea" localSheetId="10" hidden="1">'1032'!$A$1:$S$160</definedName>
    <definedName name="Z_B830B613_BE6E_4840_91D7_D447FD1BCCD2_.wvu.PrintArea" localSheetId="11" hidden="1">'1041'!$A$1:$S$158</definedName>
    <definedName name="Z_B830B613_BE6E_4840_91D7_D447FD1BCCD2_.wvu.PrintArea" localSheetId="12" hidden="1">'1061'!$A$1:$S$155</definedName>
    <definedName name="Z_B830B613_BE6E_4840_91D7_D447FD1BCCD2_.wvu.PrintArea" localSheetId="13" hidden="1">'1071'!$A$1:$S$159</definedName>
    <definedName name="Z_B830B613_BE6E_4840_91D7_D447FD1BCCD2_.wvu.PrintArea" localSheetId="14" hidden="1">'1081'!$A$1:$S$156</definedName>
    <definedName name="Z_B830B613_BE6E_4840_91D7_D447FD1BCCD2_.wvu.PrintArea" localSheetId="15" hidden="1">'1091'!$A$1:$S$161</definedName>
    <definedName name="Z_B830B613_BE6E_4840_91D7_D447FD1BCCD2_.wvu.PrintArea" localSheetId="16" hidden="1">'1101'!$A$1:$S$160</definedName>
    <definedName name="Z_B830B613_BE6E_4840_91D7_D447FD1BCCD2_.wvu.PrintArea" localSheetId="17" hidden="1">'1131'!$A$1:$S$159</definedName>
    <definedName name="Z_B830B613_BE6E_4840_91D7_D447FD1BCCD2_.wvu.PrintArea" localSheetId="29" hidden="1">'20% Economic 8918'!$A$1:$S$33</definedName>
    <definedName name="Z_B830B613_BE6E_4840_91D7_D447FD1BCCD2_.wvu.PrintArea" localSheetId="28" hidden="1">'20% Social 4918-6918'!$A$1:$S$40</definedName>
    <definedName name="Z_B830B613_BE6E_4840_91D7_D447FD1BCCD2_.wvu.PrintArea" localSheetId="24" hidden="1">'3361 (1)'!$A$1:$S$129</definedName>
    <definedName name="Z_B830B613_BE6E_4840_91D7_D447FD1BCCD2_.wvu.PrintArea" localSheetId="25" hidden="1">'3361 (2)'!$A$1:$S$116</definedName>
    <definedName name="Z_B830B613_BE6E_4840_91D7_D447FD1BCCD2_.wvu.PrintArea" localSheetId="23" hidden="1">'4411'!$A$1:$S$159</definedName>
    <definedName name="Z_B830B613_BE6E_4840_91D7_D447FD1BCCD2_.wvu.PrintArea" localSheetId="22" hidden="1">'4421'!$A$1:$S$160</definedName>
    <definedName name="Z_B830B613_BE6E_4840_91D7_D447FD1BCCD2_.wvu.PrintArea" localSheetId="34" hidden="1">'6919'!$A$1:$S$31</definedName>
    <definedName name="Z_B830B613_BE6E_4840_91D7_D447FD1BCCD2_.wvu.PrintArea" localSheetId="18" hidden="1">'7611'!$A$1:$S$163</definedName>
    <definedName name="Z_B830B613_BE6E_4840_91D7_D447FD1BCCD2_.wvu.PrintArea" localSheetId="19" hidden="1">'8711'!$A$1:$S$159</definedName>
    <definedName name="Z_B830B613_BE6E_4840_91D7_D447FD1BCCD2_.wvu.PrintArea" localSheetId="20" hidden="1">'8721'!$A$1:$S$159</definedName>
    <definedName name="Z_B830B613_BE6E_4840_91D7_D447FD1BCCD2_.wvu.PrintArea" localSheetId="21" hidden="1">'8751'!$A$1:$S$163</definedName>
    <definedName name="Z_B830B613_BE6E_4840_91D7_D447FD1BCCD2_.wvu.PrintArea" localSheetId="35" hidden="1">'8911'!$A$1:$S$32</definedName>
    <definedName name="Z_B830B613_BE6E_4840_91D7_D447FD1BCCD2_.wvu.PrintArea" localSheetId="33" hidden="1">'8919'!$A$1:$S$38</definedName>
    <definedName name="Z_B830B613_BE6E_4840_91D7_D447FD1BCCD2_.wvu.PrintArea" localSheetId="30" hidden="1">'9940'!$A$1:$S$126</definedName>
    <definedName name="Z_B830B613_BE6E_4840_91D7_D447FD1BCCD2_.wvu.PrintArea" localSheetId="31" hidden="1">'9991'!$A$1:$S$83</definedName>
    <definedName name="Z_B830B613_BE6E_4840_91D7_D447FD1BCCD2_.wvu.PrintArea" localSheetId="32" hidden="1">'9999'!$A$1:$S$32</definedName>
    <definedName name="Z_B830B613_BE6E_4840_91D7_D447FD1BCCD2_.wvu.PrintArea" localSheetId="27" hidden="1">'GF-Infra Economic 8752-53'!$A$1:$S$52</definedName>
    <definedName name="Z_B830B613_BE6E_4840_91D7_D447FD1BCCD2_.wvu.PrintArea" localSheetId="26" hidden="1">'GF-Infra Social 3999-49-69'!$A$1:$S$61</definedName>
    <definedName name="Z_B830B613_BE6E_4840_91D7_D447FD1BCCD2_.wvu.PrintTitles" localSheetId="0" hidden="1">'1011'!$1:$14</definedName>
    <definedName name="Z_B830B613_BE6E_4840_91D7_D447FD1BCCD2_.wvu.PrintTitles" localSheetId="2" hidden="1">'1011 ES'!$1:$14</definedName>
    <definedName name="Z_B830B613_BE6E_4840_91D7_D447FD1BCCD2_.wvu.PrintTitles" localSheetId="1" hidden="1">'1011 GPS'!$1:$14</definedName>
    <definedName name="Z_B830B613_BE6E_4840_91D7_D447FD1BCCD2_.wvu.PrintTitles" localSheetId="3" hidden="1">'1011 SS'!$1:$14</definedName>
    <definedName name="Z_B830B613_BE6E_4840_91D7_D447FD1BCCD2_.wvu.PrintTitles" localSheetId="4" hidden="1">'1021'!$1:$14</definedName>
    <definedName name="Z_B830B613_BE6E_4840_91D7_D447FD1BCCD2_.wvu.PrintTitles" localSheetId="5" hidden="1">'1022'!$1:$13</definedName>
    <definedName name="Z_B830B613_BE6E_4840_91D7_D447FD1BCCD2_.wvu.PrintTitles" localSheetId="6" hidden="1">'1031'!$1:$13</definedName>
    <definedName name="Z_B830B613_BE6E_4840_91D7_D447FD1BCCD2_.wvu.PrintTitles" localSheetId="8" hidden="1">'1031 ES'!$1:$13</definedName>
    <definedName name="Z_B830B613_BE6E_4840_91D7_D447FD1BCCD2_.wvu.PrintTitles" localSheetId="7" hidden="1">'1031 GPS'!$1:$13</definedName>
    <definedName name="Z_B830B613_BE6E_4840_91D7_D447FD1BCCD2_.wvu.PrintTitles" localSheetId="9" hidden="1">'1031 SS'!$1:$13</definedName>
    <definedName name="Z_B830B613_BE6E_4840_91D7_D447FD1BCCD2_.wvu.PrintTitles" localSheetId="10" hidden="1">'1032'!$1:$14</definedName>
    <definedName name="Z_B830B613_BE6E_4840_91D7_D447FD1BCCD2_.wvu.PrintTitles" localSheetId="11" hidden="1">'1041'!$1:$14</definedName>
    <definedName name="Z_B830B613_BE6E_4840_91D7_D447FD1BCCD2_.wvu.PrintTitles" localSheetId="12" hidden="1">'1061'!$1:$14</definedName>
    <definedName name="Z_B830B613_BE6E_4840_91D7_D447FD1BCCD2_.wvu.PrintTitles" localSheetId="13" hidden="1">'1071'!$1:$14</definedName>
    <definedName name="Z_B830B613_BE6E_4840_91D7_D447FD1BCCD2_.wvu.PrintTitles" localSheetId="14" hidden="1">'1081'!$1:$14</definedName>
    <definedName name="Z_B830B613_BE6E_4840_91D7_D447FD1BCCD2_.wvu.PrintTitles" localSheetId="15" hidden="1">'1091'!$1:$14</definedName>
    <definedName name="Z_B830B613_BE6E_4840_91D7_D447FD1BCCD2_.wvu.PrintTitles" localSheetId="16" hidden="1">'1101'!$1:$14</definedName>
    <definedName name="Z_B830B613_BE6E_4840_91D7_D447FD1BCCD2_.wvu.PrintTitles" localSheetId="17" hidden="1">'1131'!$1:$14</definedName>
    <definedName name="Z_B830B613_BE6E_4840_91D7_D447FD1BCCD2_.wvu.PrintTitles" localSheetId="29" hidden="1">'20% Economic 8918'!$1:$14</definedName>
    <definedName name="Z_B830B613_BE6E_4840_91D7_D447FD1BCCD2_.wvu.PrintTitles" localSheetId="28" hidden="1">'20% Social 4918-6918'!$1:$14</definedName>
    <definedName name="Z_B830B613_BE6E_4840_91D7_D447FD1BCCD2_.wvu.PrintTitles" localSheetId="24" hidden="1">'3361 (1)'!$1:$14</definedName>
    <definedName name="Z_B830B613_BE6E_4840_91D7_D447FD1BCCD2_.wvu.PrintTitles" localSheetId="25" hidden="1">'3361 (2)'!$1:$14</definedName>
    <definedName name="Z_B830B613_BE6E_4840_91D7_D447FD1BCCD2_.wvu.PrintTitles" localSheetId="23" hidden="1">'4411'!$1:$14</definedName>
    <definedName name="Z_B830B613_BE6E_4840_91D7_D447FD1BCCD2_.wvu.PrintTitles" localSheetId="22" hidden="1">'4421'!$1:$14</definedName>
    <definedName name="Z_B830B613_BE6E_4840_91D7_D447FD1BCCD2_.wvu.PrintTitles" localSheetId="34" hidden="1">'6919'!$1:$14</definedName>
    <definedName name="Z_B830B613_BE6E_4840_91D7_D447FD1BCCD2_.wvu.PrintTitles" localSheetId="18" hidden="1">'7611'!$1:$14</definedName>
    <definedName name="Z_B830B613_BE6E_4840_91D7_D447FD1BCCD2_.wvu.PrintTitles" localSheetId="19" hidden="1">'8711'!$1:$14</definedName>
    <definedName name="Z_B830B613_BE6E_4840_91D7_D447FD1BCCD2_.wvu.PrintTitles" localSheetId="20" hidden="1">'8721'!$1:$14</definedName>
    <definedName name="Z_B830B613_BE6E_4840_91D7_D447FD1BCCD2_.wvu.PrintTitles" localSheetId="21" hidden="1">'8751'!$1:$14</definedName>
    <definedName name="Z_B830B613_BE6E_4840_91D7_D447FD1BCCD2_.wvu.PrintTitles" localSheetId="35" hidden="1">'8911'!$1:$14</definedName>
    <definedName name="Z_B830B613_BE6E_4840_91D7_D447FD1BCCD2_.wvu.PrintTitles" localSheetId="33" hidden="1">'8919'!$1:$14</definedName>
    <definedName name="Z_B830B613_BE6E_4840_91D7_D447FD1BCCD2_.wvu.PrintTitles" localSheetId="30" hidden="1">'9940'!$1:$14</definedName>
    <definedName name="Z_B830B613_BE6E_4840_91D7_D447FD1BCCD2_.wvu.PrintTitles" localSheetId="31" hidden="1">'9991'!$1:$14</definedName>
    <definedName name="Z_B830B613_BE6E_4840_91D7_D447FD1BCCD2_.wvu.PrintTitles" localSheetId="32" hidden="1">'9999'!$1:$14</definedName>
    <definedName name="Z_B830B613_BE6E_4840_91D7_D447FD1BCCD2_.wvu.PrintTitles" localSheetId="27" hidden="1">'GF-Infra Economic 8752-53'!$1:$14</definedName>
    <definedName name="Z_B830B613_BE6E_4840_91D7_D447FD1BCCD2_.wvu.PrintTitles" localSheetId="26" hidden="1">'GF-Infra Social 3999-49-69'!$1:$14</definedName>
    <definedName name="Z_B830B613_BE6E_4840_91D7_D447FD1BCCD2_.wvu.Rows" localSheetId="0" hidden="1">'1011'!$73:$73</definedName>
    <definedName name="Z_B830B613_BE6E_4840_91D7_D447FD1BCCD2_.wvu.Rows" localSheetId="2" hidden="1">'1011 ES'!$73:$73</definedName>
    <definedName name="Z_B830B613_BE6E_4840_91D7_D447FD1BCCD2_.wvu.Rows" localSheetId="1" hidden="1">'1011 GPS'!$73:$73</definedName>
    <definedName name="Z_B830B613_BE6E_4840_91D7_D447FD1BCCD2_.wvu.Rows" localSheetId="3" hidden="1">'1011 SS'!$73:$73</definedName>
    <definedName name="Z_B830B613_BE6E_4840_91D7_D447FD1BCCD2_.wvu.Rows" localSheetId="4" hidden="1">'1021'!$22:$29,'1021'!$37:$38,'1021'!$41:$41,'1021'!$46:$46,'1021'!$48:$54,'1021'!$56:$60,'1021'!$62:$65,'1021'!$67:$90,'1021'!$94:$107,'1021'!$113:$122,'1021'!$125:$126,'1021'!$128:$131,'1021'!$133:$146,'1021'!$154:$160</definedName>
    <definedName name="Z_B830B613_BE6E_4840_91D7_D447FD1BCCD2_.wvu.Rows" localSheetId="5" hidden="1">'1022'!$17:$17,'1022'!$22:$29,'1022'!$37:$38,'1022'!$41:$41,'1022'!$46:$46,'1022'!$48:$54,'1022'!$56:$60,'1022'!$62:$64,'1022'!$68:$69,'1022'!$76:$79,'1022'!$82:$111,'1022'!$114:$124,'1022'!$127:$131,'1022'!$136:$144,'1022'!$146:$147</definedName>
    <definedName name="Z_B830B613_BE6E_4840_91D7_D447FD1BCCD2_.wvu.Rows" localSheetId="6" hidden="1">'1031'!$16:$16,'1031'!$21:$28,'1031'!$36:$37,'1031'!$40:$40,'1031'!$45:$45,'1031'!$47:$50,'1031'!$52:$54,'1031'!$56:$57,'1031'!$59:$60,'1031'!$64:$64,'1031'!$68:$68,'1031'!$70:$87,'1031'!$89:$90,'1031'!$93:$93,'1031'!$95:$107,'1031'!$115:$125,'1031'!$127:$128,'1031'!$130:$145,'1031'!$147:$148</definedName>
    <definedName name="Z_B830B613_BE6E_4840_91D7_D447FD1BCCD2_.wvu.Rows" localSheetId="8" hidden="1">'1031 ES'!$16:$16,'1031 ES'!$21:$28,'1031 ES'!$36:$37,'1031 ES'!$40:$40,'1031 ES'!$45:$45,'1031 ES'!$47:$50,'1031 ES'!$52:$54,'1031 ES'!$56:$57,'1031 ES'!$59:$60,'1031 ES'!$64:$64,'1031 ES'!$68:$68,'1031 ES'!$70:$87,'1031 ES'!$89:$90,'1031 ES'!$93:$93,'1031 ES'!$95:$107,'1031 ES'!$115:$125,'1031 ES'!$127:$128,'1031 ES'!$130:$145,'1031 ES'!$147:$148</definedName>
    <definedName name="Z_B830B613_BE6E_4840_91D7_D447FD1BCCD2_.wvu.Rows" localSheetId="7" hidden="1">'1031 GPS'!$16:$16,'1031 GPS'!$21:$28,'1031 GPS'!$36:$37,'1031 GPS'!$40:$40,'1031 GPS'!$45:$45,'1031 GPS'!$47:$50,'1031 GPS'!$52:$54,'1031 GPS'!$56:$57,'1031 GPS'!$59:$60,'1031 GPS'!$64:$64,'1031 GPS'!$68:$68,'1031 GPS'!$70:$87,'1031 GPS'!$89:$90,'1031 GPS'!$93:$93,'1031 GPS'!$95:$107,'1031 GPS'!$115:$125,'1031 GPS'!$127:$128,'1031 GPS'!$130:$145,'1031 GPS'!$147:$148</definedName>
    <definedName name="Z_B830B613_BE6E_4840_91D7_D447FD1BCCD2_.wvu.Rows" localSheetId="9" hidden="1">'1031 SS'!$16:$16,'1031 SS'!$21:$28,'1031 SS'!$36:$37,'1031 SS'!$40:$40,'1031 SS'!$45:$45,'1031 SS'!$47:$50,'1031 SS'!$52:$54,'1031 SS'!$56:$57,'1031 SS'!$59:$60,'1031 SS'!$64:$64,'1031 SS'!$68:$68,'1031 SS'!$70:$87,'1031 SS'!$89:$90,'1031 SS'!$93:$93,'1031 SS'!$95:$107,'1031 SS'!$115:$125,'1031 SS'!$127:$129,'1031 SS'!$131:$146,'1031 SS'!$148:$149</definedName>
    <definedName name="Z_B830B613_BE6E_4840_91D7_D447FD1BCCD2_.wvu.Rows" localSheetId="10" hidden="1">'1032'!$18:$18,'1032'!$23:$30,'1032'!$38:$39,'1032'!$42:$42,'1032'!$48:$48,'1032'!$50:$62,'1032'!$64:$71,'1032'!$73:$81,'1032'!$83:$111,'1032'!$115:$125,'1032'!$127:$131,'1032'!$133:$147</definedName>
    <definedName name="Z_B830B613_BE6E_4840_91D7_D447FD1BCCD2_.wvu.Rows" localSheetId="11" hidden="1">'1041'!$18:$18,'1041'!$23:$30,'1041'!$38:$39,'1041'!$42:$42,'1041'!$48:$48,'1041'!$50:$56,'1041'!$58:$94,'1041'!$96:$111,'1041'!$115:$125,'1041'!$127:$128,'1041'!$130:$132,'1041'!$134:$134,'1041'!$136:$148</definedName>
    <definedName name="Z_B830B613_BE6E_4840_91D7_D447FD1BCCD2_.wvu.Rows" localSheetId="12" hidden="1">'1061'!$17:$17,'1061'!$22:$29,'1061'!$37:$38,'1061'!$41:$41,'1061'!$46:$46,'1061'!$48:$48,'1061'!$51:$55,'1061'!$57:$61,'1061'!$63:$64,'1061'!$68:$71,'1061'!$83:$110,'1061'!$114:$122,'1061'!$124:$127,'1061'!$129:$140,'1061'!$142:$144</definedName>
    <definedName name="Z_B830B613_BE6E_4840_91D7_D447FD1BCCD2_.wvu.Rows" localSheetId="13" hidden="1">'1071'!$17:$17,'1071'!$22:$29,'1071'!$37:$39,'1071'!$41:$41,'1071'!$46:$46,'1071'!$48:$48,'1071'!$50:$55,'1071'!$57:$61,'1071'!$63:$65,'1071'!$67:$93,'1071'!$96:$110,'1071'!$114:$124,'1071'!$127:$131,'1071'!$133:$144,'1071'!$146:$147</definedName>
    <definedName name="Z_B830B613_BE6E_4840_91D7_D447FD1BCCD2_.wvu.Rows" localSheetId="14" hidden="1">'1081'!$17:$17,'1081'!$22:$29,'1081'!$37:$38,'1081'!$41:$41,'1081'!$46:$46,'1081'!$48:$54,'1081'!$56:$63,'1081'!$65:$91,'1081'!$94:$108,'1081'!$112:$122,'1081'!$125:$129,'1081'!$132:$144</definedName>
    <definedName name="Z_B830B613_BE6E_4840_91D7_D447FD1BCCD2_.wvu.Rows" localSheetId="15" hidden="1">'1091'!$17:$17,'1091'!$22:$28,'1091'!$37:$37,'1091'!$41:$41,'1091'!$46:$46,'1091'!$48:$49,'1091'!$51:$55,'1091'!$57:$61,'1091'!$63:$65,'1091'!$67:$93,'1091'!$95:$96,'1091'!$98:$107,'1091'!$124:$124,'1091'!$126:$130,'1091'!$132:$136,'1091'!$138:$147,'1091'!$150:$151</definedName>
    <definedName name="Z_B830B613_BE6E_4840_91D7_D447FD1BCCD2_.wvu.Rows" localSheetId="16" hidden="1">'1101'!$17:$17,'1101'!$22:$29,'1101'!$37:$37,'1101'!$41:$41,'1101'!$46:$46,'1101'!$48:$55,'1101'!$57:$65,'1101'!$67:$71,'1101'!$73:$94,'1101'!$97:$111,'1101'!$115:$125,'1101'!$128:$132,'1101'!$135:$148</definedName>
    <definedName name="Z_B830B613_BE6E_4840_91D7_D447FD1BCCD2_.wvu.Rows" localSheetId="17" hidden="1">'1131'!$17:$17,'1131'!$22:$29,'1131'!$37:$38,'1131'!$41:$41,'1131'!$46:$46,'1131'!$48:$61,'1131'!$63:$65,'1131'!$67:$94,'1131'!$97:$111,'1131'!$115:$125,'1131'!$127:$131,'1131'!$133:$134,'1131'!$136:$147</definedName>
    <definedName name="Z_B830B613_BE6E_4840_91D7_D447FD1BCCD2_.wvu.Rows" localSheetId="24" hidden="1">'3361 (1)'!$17:$26,'3361 (1)'!$28:$32,'3361 (1)'!$34:$34,'3361 (1)'!$36:$37,'3361 (1)'!$39:$61,'3361 (1)'!$64:$65,'3361 (1)'!$68:$68,'3361 (1)'!$70:$82,'3361 (1)'!$85:$95,'3361 (1)'!$98:$113,'3361 (1)'!$115:$116,'3361 (1)'!$118:$119</definedName>
    <definedName name="Z_B830B613_BE6E_4840_91D7_D447FD1BCCD2_.wvu.Rows" localSheetId="25" hidden="1">'3361 (2)'!$17:$25,'3361 (2)'!$27:$31,'3361 (2)'!$35:$36,'3361 (2)'!$39:$59,'3361 (2)'!$62:$63,'3361 (2)'!$66:$66,'3361 (2)'!$68:$80,'3361 (2)'!$86:$91,'3361 (2)'!$93:$106</definedName>
    <definedName name="Z_B830B613_BE6E_4840_91D7_D447FD1BCCD2_.wvu.Rows" localSheetId="23" hidden="1">'4411'!$26:$26,'4411'!$37:$37,'4411'!$43:$43,'4411'!$45:$45,'4411'!$47:$50,'4411'!$54:$58,'4411'!$62:$62,'4411'!$64:$89,'4411'!$91:$109,'4411'!$112:$122,'4411'!$125:$126,'4411'!$128:$130,'4411'!$131:$135,'4411'!$139:$143,'4411'!$146:$147</definedName>
    <definedName name="Z_B830B613_BE6E_4840_91D7_D447FD1BCCD2_.wvu.Rows" localSheetId="22" hidden="1">'4421'!$34:$34,'4421'!$37:$37,'4421'!$43:$43,'4421'!$45:$45,'4421'!$47:$48,'4421'!$50:$50,'4421'!$54:$58,'4421'!$62:$62,'4421'!$65:$65,'4421'!$67:$80,'4421'!$83:$83,'4421'!$85:$89,'4421'!$91:$92,'4421'!$95:$95,'4421'!$97:$106,'4421'!$108:$109,'4421'!$112:$122,'4421'!$125:$126,'4421'!$128:$130,'4421'!$133:$137,'4421'!$139:$141,'4421'!$143:$143,'4421'!$146:$147</definedName>
    <definedName name="Z_B830B613_BE6E_4840_91D7_D447FD1BCCD2_.wvu.Rows" localSheetId="18" hidden="1">'7611'!$18:$18,'7611'!$23:$27,'7611'!$29:$30,'7611'!$38:$40,'7611'!$42:$42,'7611'!$48:$48,'7611'!$50:$50,'7611'!$52:$53,'7611'!$55:$57,'7611'!$60:$63,'7611'!$66:$71,'7611'!$73:$74,'7611'!$76:$96,'7611'!$98:$101,'7611'!$104:$113,'7611'!$117:$127,'7611'!$129:$153</definedName>
    <definedName name="Z_B830B613_BE6E_4840_91D7_D447FD1BCCD2_.wvu.Rows" localSheetId="19" hidden="1">'8711'!$18:$18,'8711'!$23:$30,'8711'!$38:$38,'8711'!$42:$42,'8711'!$48:$48,'8711'!$50:$56,'8711'!$59:$62,'8711'!$64:$111,'8711'!$114:$148</definedName>
    <definedName name="Z_B830B613_BE6E_4840_91D7_D447FD1BCCD2_.wvu.Rows" localSheetId="20" hidden="1">'8721'!$18:$18,'8721'!$23:$30,'8721'!$38:$39,'8721'!$42:$42,'8721'!$48:$48,'8721'!$50:$51,'8721'!$53:$54,'8721'!$59:$62,'8721'!$64:$111,'8721'!$114:$124,'8721'!$126:$149</definedName>
    <definedName name="Z_B830B613_BE6E_4840_91D7_D447FD1BCCD2_.wvu.Rows" localSheetId="21" hidden="1">'8751'!$18:$18,'8751'!$23:$31,'8751'!$39:$40,'8751'!$43:$43,'8751'!$49:$49,'8751'!$51:$58,'8751'!$60:$64,'8751'!$66:$76,'8751'!$78:$96,'8751'!$99:$113,'8751'!$117:$127,'8751'!$130:$134,'8751'!$136:$145,'8751'!$148:$148,'8751'!$150:$151</definedName>
    <definedName name="Z_B830B613_BE6E_4840_91D7_D447FD1BCCD2_.wvu.Rows" localSheetId="30" hidden="1">'9940'!$16:$17,'9940'!$20:$25,'9940'!$28:$34,'9940'!$36:$64,'9940'!$67:$84,'9940'!$93:$95,'9940'!$99:$105,'9940'!$107:$110,'9940'!$112:$113,'9940'!$115:$116</definedName>
    <definedName name="Z_B830B613_BE6E_4840_91D7_D447FD1BCCD2_.wvu.Rows" localSheetId="31" hidden="1">'9991'!$30:$30,'9991'!$39:$49,'9991'!$51:$51,'9991'!$56:$70</definedName>
    <definedName name="Z_B830B613_BE6E_4840_91D7_D447FD1BCCD2_.wvu.Rows" localSheetId="27" hidden="1">'GF-Infra Economic 8752-53'!$22:$22,'GF-Infra Economic 8752-53'!$24:$25,'GF-Infra Economic 8752-53'!$33:$33,'GF-Infra Economic 8752-53'!$35:$35,'GF-Infra Economic 8752-53'!$39:$43</definedName>
    <definedName name="Z_DE3A1FFE_44A0_41BD_98AB_2A2226968564_.wvu.PrintArea" localSheetId="0" hidden="1">'1011'!$A$1:$S$94</definedName>
    <definedName name="Z_DE3A1FFE_44A0_41BD_98AB_2A2226968564_.wvu.PrintArea" localSheetId="2" hidden="1">'1011 ES'!$A$1:$S$93</definedName>
    <definedName name="Z_DE3A1FFE_44A0_41BD_98AB_2A2226968564_.wvu.PrintArea" localSheetId="1" hidden="1">'1011 GPS'!$A$1:$S$93</definedName>
    <definedName name="Z_DE3A1FFE_44A0_41BD_98AB_2A2226968564_.wvu.PrintArea" localSheetId="3" hidden="1">'1011 SS'!$A$1:$S$93</definedName>
    <definedName name="Z_DE3A1FFE_44A0_41BD_98AB_2A2226968564_.wvu.PrintArea" localSheetId="4" hidden="1">'1021'!$A$1:$S$167</definedName>
    <definedName name="Z_DE3A1FFE_44A0_41BD_98AB_2A2226968564_.wvu.PrintArea" localSheetId="5" hidden="1">'1022'!$A$1:$S$159</definedName>
    <definedName name="Z_DE3A1FFE_44A0_41BD_98AB_2A2226968564_.wvu.PrintArea" localSheetId="6" hidden="1">'1031'!$A$1:$S$158</definedName>
    <definedName name="Z_DE3A1FFE_44A0_41BD_98AB_2A2226968564_.wvu.PrintArea" localSheetId="8" hidden="1">'1031 ES'!$A$1:$S$161</definedName>
    <definedName name="Z_DE3A1FFE_44A0_41BD_98AB_2A2226968564_.wvu.PrintArea" localSheetId="7" hidden="1">'1031 GPS'!$A$1:$S$158</definedName>
    <definedName name="Z_DE3A1FFE_44A0_41BD_98AB_2A2226968564_.wvu.PrintArea" localSheetId="9" hidden="1">'1031 SS'!$A$1:$S$159</definedName>
    <definedName name="Z_DE3A1FFE_44A0_41BD_98AB_2A2226968564_.wvu.PrintArea" localSheetId="10" hidden="1">'1032'!$A$1:$S$160</definedName>
    <definedName name="Z_DE3A1FFE_44A0_41BD_98AB_2A2226968564_.wvu.PrintArea" localSheetId="11" hidden="1">'1041'!$A$1:$S$158</definedName>
    <definedName name="Z_DE3A1FFE_44A0_41BD_98AB_2A2226968564_.wvu.PrintArea" localSheetId="12" hidden="1">'1061'!$A$1:$S$155</definedName>
    <definedName name="Z_DE3A1FFE_44A0_41BD_98AB_2A2226968564_.wvu.PrintArea" localSheetId="13" hidden="1">'1071'!$A$1:$S$159</definedName>
    <definedName name="Z_DE3A1FFE_44A0_41BD_98AB_2A2226968564_.wvu.PrintArea" localSheetId="14" hidden="1">'1081'!$A$1:$S$156</definedName>
    <definedName name="Z_DE3A1FFE_44A0_41BD_98AB_2A2226968564_.wvu.PrintArea" localSheetId="15" hidden="1">'1091'!$A$1:$S$161</definedName>
    <definedName name="Z_DE3A1FFE_44A0_41BD_98AB_2A2226968564_.wvu.PrintArea" localSheetId="16" hidden="1">'1101'!$A$1:$S$160</definedName>
    <definedName name="Z_DE3A1FFE_44A0_41BD_98AB_2A2226968564_.wvu.PrintArea" localSheetId="17" hidden="1">'1131'!$A$1:$S$159</definedName>
    <definedName name="Z_DE3A1FFE_44A0_41BD_98AB_2A2226968564_.wvu.PrintArea" localSheetId="29" hidden="1">'20% Economic 8918'!$A$1:$S$33</definedName>
    <definedName name="Z_DE3A1FFE_44A0_41BD_98AB_2A2226968564_.wvu.PrintArea" localSheetId="28" hidden="1">'20% Social 4918-6918'!$A$1:$S$40</definedName>
    <definedName name="Z_DE3A1FFE_44A0_41BD_98AB_2A2226968564_.wvu.PrintArea" localSheetId="24" hidden="1">'3361 (1)'!$A$1:$S$129</definedName>
    <definedName name="Z_DE3A1FFE_44A0_41BD_98AB_2A2226968564_.wvu.PrintArea" localSheetId="25" hidden="1">'3361 (2)'!$A$1:$S$116</definedName>
    <definedName name="Z_DE3A1FFE_44A0_41BD_98AB_2A2226968564_.wvu.PrintArea" localSheetId="23" hidden="1">'4411'!$A$1:$S$159</definedName>
    <definedName name="Z_DE3A1FFE_44A0_41BD_98AB_2A2226968564_.wvu.PrintArea" localSheetId="22" hidden="1">'4421'!$A$1:$S$160</definedName>
    <definedName name="Z_DE3A1FFE_44A0_41BD_98AB_2A2226968564_.wvu.PrintArea" localSheetId="34" hidden="1">'6919'!$A$1:$S$31</definedName>
    <definedName name="Z_DE3A1FFE_44A0_41BD_98AB_2A2226968564_.wvu.PrintArea" localSheetId="18" hidden="1">'7611'!$A$1:$S$163</definedName>
    <definedName name="Z_DE3A1FFE_44A0_41BD_98AB_2A2226968564_.wvu.PrintArea" localSheetId="19" hidden="1">'8711'!$A$1:$S$159</definedName>
    <definedName name="Z_DE3A1FFE_44A0_41BD_98AB_2A2226968564_.wvu.PrintArea" localSheetId="20" hidden="1">'8721'!$A$1:$S$159</definedName>
    <definedName name="Z_DE3A1FFE_44A0_41BD_98AB_2A2226968564_.wvu.PrintArea" localSheetId="21" hidden="1">'8751'!$A$1:$S$163</definedName>
    <definedName name="Z_DE3A1FFE_44A0_41BD_98AB_2A2226968564_.wvu.PrintArea" localSheetId="35" hidden="1">'8911'!$A$1:$S$32</definedName>
    <definedName name="Z_DE3A1FFE_44A0_41BD_98AB_2A2226968564_.wvu.PrintArea" localSheetId="33" hidden="1">'8919'!$A$1:$S$38</definedName>
    <definedName name="Z_DE3A1FFE_44A0_41BD_98AB_2A2226968564_.wvu.PrintArea" localSheetId="30" hidden="1">'9940'!$A$1:$S$126</definedName>
    <definedName name="Z_DE3A1FFE_44A0_41BD_98AB_2A2226968564_.wvu.PrintArea" localSheetId="31" hidden="1">'9991'!$A$1:$S$83</definedName>
    <definedName name="Z_DE3A1FFE_44A0_41BD_98AB_2A2226968564_.wvu.PrintArea" localSheetId="32" hidden="1">'9999'!$A$1:$S$32</definedName>
    <definedName name="Z_DE3A1FFE_44A0_41BD_98AB_2A2226968564_.wvu.PrintArea" localSheetId="27" hidden="1">'GF-Infra Economic 8752-53'!$A$1:$S$52</definedName>
    <definedName name="Z_DE3A1FFE_44A0_41BD_98AB_2A2226968564_.wvu.PrintArea" localSheetId="26" hidden="1">'GF-Infra Social 3999-49-69'!$A$1:$S$61</definedName>
    <definedName name="Z_DE3A1FFE_44A0_41BD_98AB_2A2226968564_.wvu.PrintTitles" localSheetId="0" hidden="1">'1011'!$1:$14</definedName>
    <definedName name="Z_DE3A1FFE_44A0_41BD_98AB_2A2226968564_.wvu.PrintTitles" localSheetId="2" hidden="1">'1011 ES'!$1:$14</definedName>
    <definedName name="Z_DE3A1FFE_44A0_41BD_98AB_2A2226968564_.wvu.PrintTitles" localSheetId="1" hidden="1">'1011 GPS'!$1:$14</definedName>
    <definedName name="Z_DE3A1FFE_44A0_41BD_98AB_2A2226968564_.wvu.PrintTitles" localSheetId="3" hidden="1">'1011 SS'!$1:$14</definedName>
    <definedName name="Z_DE3A1FFE_44A0_41BD_98AB_2A2226968564_.wvu.PrintTitles" localSheetId="4" hidden="1">'1021'!$1:$14</definedName>
    <definedName name="Z_DE3A1FFE_44A0_41BD_98AB_2A2226968564_.wvu.PrintTitles" localSheetId="5" hidden="1">'1022'!$1:$13</definedName>
    <definedName name="Z_DE3A1FFE_44A0_41BD_98AB_2A2226968564_.wvu.PrintTitles" localSheetId="6" hidden="1">'1031'!$1:$13</definedName>
    <definedName name="Z_DE3A1FFE_44A0_41BD_98AB_2A2226968564_.wvu.PrintTitles" localSheetId="8" hidden="1">'1031 ES'!$1:$13</definedName>
    <definedName name="Z_DE3A1FFE_44A0_41BD_98AB_2A2226968564_.wvu.PrintTitles" localSheetId="7" hidden="1">'1031 GPS'!$1:$13</definedName>
    <definedName name="Z_DE3A1FFE_44A0_41BD_98AB_2A2226968564_.wvu.PrintTitles" localSheetId="9" hidden="1">'1031 SS'!$1:$13</definedName>
    <definedName name="Z_DE3A1FFE_44A0_41BD_98AB_2A2226968564_.wvu.PrintTitles" localSheetId="10" hidden="1">'1032'!$1:$14</definedName>
    <definedName name="Z_DE3A1FFE_44A0_41BD_98AB_2A2226968564_.wvu.PrintTitles" localSheetId="11" hidden="1">'1041'!$1:$14</definedName>
    <definedName name="Z_DE3A1FFE_44A0_41BD_98AB_2A2226968564_.wvu.PrintTitles" localSheetId="12" hidden="1">'1061'!$1:$14</definedName>
    <definedName name="Z_DE3A1FFE_44A0_41BD_98AB_2A2226968564_.wvu.PrintTitles" localSheetId="13" hidden="1">'1071'!$1:$14</definedName>
    <definedName name="Z_DE3A1FFE_44A0_41BD_98AB_2A2226968564_.wvu.PrintTitles" localSheetId="14" hidden="1">'1081'!$1:$14</definedName>
    <definedName name="Z_DE3A1FFE_44A0_41BD_98AB_2A2226968564_.wvu.PrintTitles" localSheetId="15" hidden="1">'1091'!$1:$14</definedName>
    <definedName name="Z_DE3A1FFE_44A0_41BD_98AB_2A2226968564_.wvu.PrintTitles" localSheetId="16" hidden="1">'1101'!$1:$14</definedName>
    <definedName name="Z_DE3A1FFE_44A0_41BD_98AB_2A2226968564_.wvu.PrintTitles" localSheetId="17" hidden="1">'1131'!$1:$14</definedName>
    <definedName name="Z_DE3A1FFE_44A0_41BD_98AB_2A2226968564_.wvu.PrintTitles" localSheetId="29" hidden="1">'20% Economic 8918'!$1:$14</definedName>
    <definedName name="Z_DE3A1FFE_44A0_41BD_98AB_2A2226968564_.wvu.PrintTitles" localSheetId="28" hidden="1">'20% Social 4918-6918'!$1:$14</definedName>
    <definedName name="Z_DE3A1FFE_44A0_41BD_98AB_2A2226968564_.wvu.PrintTitles" localSheetId="24" hidden="1">'3361 (1)'!$1:$14</definedName>
    <definedName name="Z_DE3A1FFE_44A0_41BD_98AB_2A2226968564_.wvu.PrintTitles" localSheetId="25" hidden="1">'3361 (2)'!$1:$14</definedName>
    <definedName name="Z_DE3A1FFE_44A0_41BD_98AB_2A2226968564_.wvu.PrintTitles" localSheetId="23" hidden="1">'4411'!$1:$14</definedName>
    <definedName name="Z_DE3A1FFE_44A0_41BD_98AB_2A2226968564_.wvu.PrintTitles" localSheetId="22" hidden="1">'4421'!$1:$14</definedName>
    <definedName name="Z_DE3A1FFE_44A0_41BD_98AB_2A2226968564_.wvu.PrintTitles" localSheetId="34" hidden="1">'6919'!$1:$14</definedName>
    <definedName name="Z_DE3A1FFE_44A0_41BD_98AB_2A2226968564_.wvu.PrintTitles" localSheetId="18" hidden="1">'7611'!$1:$14</definedName>
    <definedName name="Z_DE3A1FFE_44A0_41BD_98AB_2A2226968564_.wvu.PrintTitles" localSheetId="19" hidden="1">'8711'!$1:$14</definedName>
    <definedName name="Z_DE3A1FFE_44A0_41BD_98AB_2A2226968564_.wvu.PrintTitles" localSheetId="20" hidden="1">'8721'!$1:$14</definedName>
    <definedName name="Z_DE3A1FFE_44A0_41BD_98AB_2A2226968564_.wvu.PrintTitles" localSheetId="21" hidden="1">'8751'!$1:$14</definedName>
    <definedName name="Z_DE3A1FFE_44A0_41BD_98AB_2A2226968564_.wvu.PrintTitles" localSheetId="35" hidden="1">'8911'!$1:$14</definedName>
    <definedName name="Z_DE3A1FFE_44A0_41BD_98AB_2A2226968564_.wvu.PrintTitles" localSheetId="33" hidden="1">'8919'!$1:$14</definedName>
    <definedName name="Z_DE3A1FFE_44A0_41BD_98AB_2A2226968564_.wvu.PrintTitles" localSheetId="30" hidden="1">'9940'!$1:$14</definedName>
    <definedName name="Z_DE3A1FFE_44A0_41BD_98AB_2A2226968564_.wvu.PrintTitles" localSheetId="31" hidden="1">'9991'!$1:$14</definedName>
    <definedName name="Z_DE3A1FFE_44A0_41BD_98AB_2A2226968564_.wvu.PrintTitles" localSheetId="32" hidden="1">'9999'!$1:$14</definedName>
    <definedName name="Z_DE3A1FFE_44A0_41BD_98AB_2A2226968564_.wvu.PrintTitles" localSheetId="27" hidden="1">'GF-Infra Economic 8752-53'!$1:$14</definedName>
    <definedName name="Z_DE3A1FFE_44A0_41BD_98AB_2A2226968564_.wvu.PrintTitles" localSheetId="26" hidden="1">'GF-Infra Social 3999-49-69'!$1:$14</definedName>
    <definedName name="Z_DE3A1FFE_44A0_41BD_98AB_2A2226968564_.wvu.Rows" localSheetId="4" hidden="1">'1021'!$22:$29,'1021'!$37:$38,'1021'!$41:$41,'1021'!$46:$46,'1021'!$48:$54,'1021'!$56:$60,'1021'!$62:$65,'1021'!$67:$90,'1021'!$94:$107,'1021'!$113:$122,'1021'!$125:$126,'1021'!$128:$131,'1021'!$133:$146,'1021'!$154:$160</definedName>
    <definedName name="Z_DE3A1FFE_44A0_41BD_98AB_2A2226968564_.wvu.Rows" localSheetId="5" hidden="1">'1022'!$17:$17,'1022'!$22:$29,'1022'!$37:$38,'1022'!$41:$41,'1022'!$46:$46,'1022'!$48:$54,'1022'!$56:$60,'1022'!$62:$64,'1022'!$68:$69,'1022'!$76:$79,'1022'!$82:$111,'1022'!$114:$124,'1022'!$127:$131,'1022'!$134:$134,'1022'!$136:$144,'1022'!$146:$147</definedName>
    <definedName name="Z_DE3A1FFE_44A0_41BD_98AB_2A2226968564_.wvu.Rows" localSheetId="6" hidden="1">'1031'!$16:$16,'1031'!$21:$28,'1031'!$36:$37,'1031'!$40:$40,'1031'!$45:$45,'1031'!$47:$50,'1031'!$52:$54,'1031'!$56:$57,'1031'!$59:$60,'1031'!$64:$64,'1031'!$68:$68,'1031'!$70:$90,'1031'!$93:$93,'1031'!$95:$107,'1031'!$115:$125,'1031'!$127:$128,'1031'!$130:$133,'1031'!$135:$148</definedName>
    <definedName name="Z_DE3A1FFE_44A0_41BD_98AB_2A2226968564_.wvu.Rows" localSheetId="8" hidden="1">'1031 ES'!$16:$16,'1031 ES'!$21:$28,'1031 ES'!$36:$37,'1031 ES'!$40:$40,'1031 ES'!$45:$45,'1031 ES'!$47:$50,'1031 ES'!$52:$54,'1031 ES'!$56:$57,'1031 ES'!$59:$60,'1031 ES'!$64:$64,'1031 ES'!$68:$68,'1031 ES'!$70:$90,'1031 ES'!$93:$93,'1031 ES'!$95:$107,'1031 ES'!$115:$125,'1031 ES'!$127:$128,'1031 ES'!$130:$133,'1031 ES'!$135:$148</definedName>
    <definedName name="Z_DE3A1FFE_44A0_41BD_98AB_2A2226968564_.wvu.Rows" localSheetId="7" hidden="1">'1031 GPS'!$16:$16,'1031 GPS'!$21:$28,'1031 GPS'!$36:$37,'1031 GPS'!$40:$40,'1031 GPS'!$45:$45,'1031 GPS'!$47:$50,'1031 GPS'!$52:$54,'1031 GPS'!$56:$57,'1031 GPS'!$59:$60,'1031 GPS'!$64:$64,'1031 GPS'!$68:$68,'1031 GPS'!$70:$90,'1031 GPS'!$93:$93,'1031 GPS'!$95:$107,'1031 GPS'!$115:$125,'1031 GPS'!$127:$128,'1031 GPS'!$130:$133,'1031 GPS'!$135:$148</definedName>
    <definedName name="Z_DE3A1FFE_44A0_41BD_98AB_2A2226968564_.wvu.Rows" localSheetId="9" hidden="1">'1031 SS'!$16:$16,'1031 SS'!$21:$28,'1031 SS'!$36:$37,'1031 SS'!$40:$40,'1031 SS'!$45:$45,'1031 SS'!$47:$50,'1031 SS'!$52:$54,'1031 SS'!$56:$57,'1031 SS'!$59:$60,'1031 SS'!$64:$64,'1031 SS'!$68:$68,'1031 SS'!$70:$90,'1031 SS'!$93:$93,'1031 SS'!$95:$107,'1031 SS'!$115:$125,'1031 SS'!$127:$129,'1031 SS'!$131:$134,'1031 SS'!$136:$149</definedName>
    <definedName name="Z_DE3A1FFE_44A0_41BD_98AB_2A2226968564_.wvu.Rows" localSheetId="10" hidden="1">'1032'!$18:$18,'1032'!$23:$30,'1032'!$38:$39,'1032'!$42:$42,'1032'!$48:$48,'1032'!$50:$62,'1032'!$64:$71,'1032'!$73:$81,'1032'!$83:$111,'1032'!$115:$125,'1032'!$127:$131,'1032'!$133:$147</definedName>
    <definedName name="Z_DE3A1FFE_44A0_41BD_98AB_2A2226968564_.wvu.Rows" localSheetId="11" hidden="1">'1041'!$18:$18,'1041'!$23:$30,'1041'!$38:$39,'1041'!$42:$42,'1041'!$48:$48,'1041'!$50:$56,'1041'!$58:$94,'1041'!$96:$111,'1041'!$115:$125,'1041'!$127:$128,'1041'!$130:$132,'1041'!$134:$148</definedName>
    <definedName name="Z_DE3A1FFE_44A0_41BD_98AB_2A2226968564_.wvu.Rows" localSheetId="12" hidden="1">'1061'!$17:$17,'1061'!$22:$29,'1061'!$37:$38,'1061'!$41:$41,'1061'!$46:$46,'1061'!$48:$48,'1061'!$51:$55,'1061'!$57:$61,'1061'!$68:$71,'1061'!$83:$110,'1061'!$114:$122,'1061'!$124:$124,'1061'!$126:$127,'1061'!$129:$140,'1061'!$142:$144</definedName>
    <definedName name="Z_DE3A1FFE_44A0_41BD_98AB_2A2226968564_.wvu.Rows" localSheetId="13" hidden="1">'1071'!$17:$17,'1071'!$22:$29,'1071'!$37:$39,'1071'!$41:$41,'1071'!$46:$46,'1071'!$48:$48,'1071'!$50:$55,'1071'!$57:$61,'1071'!$63:$65,'1071'!$67:$93,'1071'!$96:$110,'1071'!$114:$124,'1071'!$127:$131,'1071'!$133:$144,'1071'!$146:$147</definedName>
    <definedName name="Z_DE3A1FFE_44A0_41BD_98AB_2A2226968564_.wvu.Rows" localSheetId="14" hidden="1">'1081'!$17:$17,'1081'!$22:$29,'1081'!$37:$38,'1081'!$41:$41,'1081'!$46:$46,'1081'!$48:$54,'1081'!$56:$63,'1081'!$65:$91,'1081'!$94:$108,'1081'!$112:$122,'1081'!$125:$129,'1081'!$132:$144</definedName>
    <definedName name="Z_DE3A1FFE_44A0_41BD_98AB_2A2226968564_.wvu.Rows" localSheetId="15" hidden="1">'1091'!$17:$17,'1091'!$22:$28,'1091'!$37:$37,'1091'!$41:$41,'1091'!$46:$46,'1091'!$49:$49,'1091'!$51:$55,'1091'!$57:$61,'1091'!$63:$65,'1091'!$67:$93,'1091'!$95:$96,'1091'!$98:$107,'1091'!$124:$124,'1091'!$126:$130,'1091'!$132:$136,'1091'!$138:$147,'1091'!$150:$151</definedName>
    <definedName name="Z_DE3A1FFE_44A0_41BD_98AB_2A2226968564_.wvu.Rows" localSheetId="16" hidden="1">'1101'!$17:$17,'1101'!$22:$29,'1101'!$37:$37,'1101'!$41:$41,'1101'!$46:$46,'1101'!$48:$48,'1101'!$50:$55,'1101'!$57:$65,'1101'!$67:$94,'1101'!$97:$111,'1101'!$115:$125,'1101'!$128:$132,'1101'!$134:$148</definedName>
    <definedName name="Z_DE3A1FFE_44A0_41BD_98AB_2A2226968564_.wvu.Rows" localSheetId="17" hidden="1">'1131'!$17:$17,'1131'!$22:$29,'1131'!$37:$38,'1131'!$41:$41,'1131'!$46:$46,'1131'!$48:$61,'1131'!$63:$65,'1131'!$67:$94,'1131'!$97:$111,'1131'!$115:$125,'1131'!$127:$131,'1131'!$133:$134,'1131'!$136:$147</definedName>
    <definedName name="Z_DE3A1FFE_44A0_41BD_98AB_2A2226968564_.wvu.Rows" localSheetId="24" hidden="1">'3361 (1)'!$17:$26,'3361 (1)'!$28:$32,'3361 (1)'!$34:$34,'3361 (1)'!$36:$37,'3361 (1)'!$39:$61,'3361 (1)'!$64:$65,'3361 (1)'!$68:$68,'3361 (1)'!$70:$82,'3361 (1)'!$85:$95,'3361 (1)'!$98:$113,'3361 (1)'!$116:$116,'3361 (1)'!$118:$119</definedName>
    <definedName name="Z_DE3A1FFE_44A0_41BD_98AB_2A2226968564_.wvu.Rows" localSheetId="25" hidden="1">'3361 (2)'!$17:$25,'3361 (2)'!$27:$31,'3361 (2)'!$35:$36,'3361 (2)'!$39:$59,'3361 (2)'!$62:$63,'3361 (2)'!$66:$66,'3361 (2)'!$68:$80,'3361 (2)'!$86:$91,'3361 (2)'!$93:$106</definedName>
    <definedName name="Z_DE3A1FFE_44A0_41BD_98AB_2A2226968564_.wvu.Rows" localSheetId="23" hidden="1">'4411'!$26:$26,'4411'!$37:$37,'4411'!$43:$43,'4411'!$45:$45,'4411'!$47:$50,'4411'!$54:$58,'4411'!$62:$62,'4411'!$64:$89,'4411'!$91:$109,'4411'!$112:$122,'4411'!$125:$126,'4411'!$128:$135,'4411'!$138:$147</definedName>
    <definedName name="Z_DE3A1FFE_44A0_41BD_98AB_2A2226968564_.wvu.Rows" localSheetId="22" hidden="1">'4421'!$37:$37,'4421'!$43:$43,'4421'!$45:$45,'4421'!$47:$48,'4421'!$50:$50,'4421'!$54:$58,'4421'!$62:$62,'4421'!$65:$65,'4421'!$67:$80,'4421'!$83:$83,'4421'!$85:$89,'4421'!$91:$92,'4421'!$95:$95,'4421'!$97:$106,'4421'!$108:$109,'4421'!$112:$122,'4421'!$125:$126,'4421'!$128:$130,'4421'!$133:$137,'4421'!$139:$141,'4421'!$143:$143,'4421'!$146:$147</definedName>
    <definedName name="Z_DE3A1FFE_44A0_41BD_98AB_2A2226968564_.wvu.Rows" localSheetId="18" hidden="1">'7611'!$18:$18,'7611'!$23:$27,'7611'!$29:$30,'7611'!$38:$40,'7611'!$42:$42,'7611'!$48:$48,'7611'!$50:$53,'7611'!$55:$57,'7611'!$60:$63,'7611'!$66:$71,'7611'!$73:$96,'7611'!$98:$101,'7611'!$103:$113,'7611'!$117:$127,'7611'!$130:$137,'7611'!$141:$151</definedName>
    <definedName name="Z_DE3A1FFE_44A0_41BD_98AB_2A2226968564_.wvu.Rows" localSheetId="19" hidden="1">'8711'!$18:$18,'8711'!$23:$30,'8711'!$38:$38,'8711'!$42:$42,'8711'!$48:$48,'8711'!$50:$56,'8711'!$59:$62,'8711'!$64:$111,'8711'!$114:$124,'8711'!$127:$147</definedName>
    <definedName name="Z_DE3A1FFE_44A0_41BD_98AB_2A2226968564_.wvu.Rows" localSheetId="20" hidden="1">'8721'!$18:$18,'8721'!$23:$30,'8721'!$38:$39,'8721'!$42:$42,'8721'!$48:$48,'8721'!$50:$51,'8721'!$53:$54,'8721'!$59:$62,'8721'!$64:$111,'8721'!$114:$124,'8721'!$127:$147</definedName>
    <definedName name="Z_DE3A1FFE_44A0_41BD_98AB_2A2226968564_.wvu.Rows" localSheetId="21" hidden="1">'8751'!$18:$18,'8751'!$23:$31,'8751'!$39:$40,'8751'!$43:$43,'8751'!$49:$49,'8751'!$51:$58,'8751'!$60:$64,'8751'!$66:$76,'8751'!$78:$96,'8751'!$99:$113,'8751'!$117:$127,'8751'!$130:$134,'8751'!$136:$145,'8751'!$148:$148,'8751'!$150:$151</definedName>
    <definedName name="Z_DE3A1FFE_44A0_41BD_98AB_2A2226968564_.wvu.Rows" localSheetId="30" hidden="1">'9940'!$16:$17,'9940'!$20:$25,'9940'!$28:$34,'9940'!$36:$64,'9940'!$67:$74,'9940'!$75:$84,'9940'!$93:$95,'9940'!$99:$104,'9940'!$107:$110,'9940'!$112:$112,'9940'!$115:$116</definedName>
    <definedName name="Z_DE3A1FFE_44A0_41BD_98AB_2A2226968564_.wvu.Rows" localSheetId="31" hidden="1">'9991'!$30:$30,'9991'!$39:$49,'9991'!$51:$51,'9991'!$56:$70</definedName>
    <definedName name="Z_DE3A1FFE_44A0_41BD_98AB_2A2226968564_.wvu.Rows" localSheetId="27" hidden="1">'GF-Infra Economic 8752-53'!$22:$22,'GF-Infra Economic 8752-53'!$24:$25,'GF-Infra Economic 8752-53'!$33:$33,'GF-Infra Economic 8752-53'!$35:$35,'GF-Infra Economic 8752-53'!$39:$43</definedName>
    <definedName name="Z_EE975321_C15E_44A7_AFC6_A307116A4F6E_.wvu.PrintArea" localSheetId="0" hidden="1">'1011'!$A$1:$S$94</definedName>
    <definedName name="Z_EE975321_C15E_44A7_AFC6_A307116A4F6E_.wvu.PrintArea" localSheetId="2" hidden="1">'1011 ES'!$A$1:$S$93</definedName>
    <definedName name="Z_EE975321_C15E_44A7_AFC6_A307116A4F6E_.wvu.PrintArea" localSheetId="1" hidden="1">'1011 GPS'!$A$1:$S$93</definedName>
    <definedName name="Z_EE975321_C15E_44A7_AFC6_A307116A4F6E_.wvu.PrintArea" localSheetId="3" hidden="1">'1011 SS'!$A$1:$S$93</definedName>
    <definedName name="Z_EE975321_C15E_44A7_AFC6_A307116A4F6E_.wvu.PrintArea" localSheetId="4" hidden="1">'1021'!$A$1:$S$167</definedName>
    <definedName name="Z_EE975321_C15E_44A7_AFC6_A307116A4F6E_.wvu.PrintArea" localSheetId="5" hidden="1">'1022'!$A$1:$S$159</definedName>
    <definedName name="Z_EE975321_C15E_44A7_AFC6_A307116A4F6E_.wvu.PrintArea" localSheetId="6" hidden="1">'1031'!$A$1:$S$158</definedName>
    <definedName name="Z_EE975321_C15E_44A7_AFC6_A307116A4F6E_.wvu.PrintArea" localSheetId="8" hidden="1">'1031 ES'!$A$1:$S$161</definedName>
    <definedName name="Z_EE975321_C15E_44A7_AFC6_A307116A4F6E_.wvu.PrintArea" localSheetId="7" hidden="1">'1031 GPS'!$A$1:$S$158</definedName>
    <definedName name="Z_EE975321_C15E_44A7_AFC6_A307116A4F6E_.wvu.PrintArea" localSheetId="9" hidden="1">'1031 SS'!$A$1:$S$159</definedName>
    <definedName name="Z_EE975321_C15E_44A7_AFC6_A307116A4F6E_.wvu.PrintArea" localSheetId="10" hidden="1">'1032'!$A$1:$S$160</definedName>
    <definedName name="Z_EE975321_C15E_44A7_AFC6_A307116A4F6E_.wvu.PrintArea" localSheetId="11" hidden="1">'1041'!$A$1:$S$158</definedName>
    <definedName name="Z_EE975321_C15E_44A7_AFC6_A307116A4F6E_.wvu.PrintArea" localSheetId="12" hidden="1">'1061'!$A$1:$S$155</definedName>
    <definedName name="Z_EE975321_C15E_44A7_AFC6_A307116A4F6E_.wvu.PrintArea" localSheetId="13" hidden="1">'1071'!$A$1:$S$159</definedName>
    <definedName name="Z_EE975321_C15E_44A7_AFC6_A307116A4F6E_.wvu.PrintArea" localSheetId="14" hidden="1">'1081'!$A$1:$S$156</definedName>
    <definedName name="Z_EE975321_C15E_44A7_AFC6_A307116A4F6E_.wvu.PrintArea" localSheetId="15" hidden="1">'1091'!$A$1:$S$161</definedName>
    <definedName name="Z_EE975321_C15E_44A7_AFC6_A307116A4F6E_.wvu.PrintArea" localSheetId="16" hidden="1">'1101'!$A$1:$S$160</definedName>
    <definedName name="Z_EE975321_C15E_44A7_AFC6_A307116A4F6E_.wvu.PrintArea" localSheetId="17" hidden="1">'1131'!$A$1:$S$159</definedName>
    <definedName name="Z_EE975321_C15E_44A7_AFC6_A307116A4F6E_.wvu.PrintArea" localSheetId="29" hidden="1">'20% Economic 8918'!$A$1:$S$33</definedName>
    <definedName name="Z_EE975321_C15E_44A7_AFC6_A307116A4F6E_.wvu.PrintArea" localSheetId="28" hidden="1">'20% Social 4918-6918'!$A$1:$S$40</definedName>
    <definedName name="Z_EE975321_C15E_44A7_AFC6_A307116A4F6E_.wvu.PrintArea" localSheetId="24" hidden="1">'3361 (1)'!$A$1:$S$129</definedName>
    <definedName name="Z_EE975321_C15E_44A7_AFC6_A307116A4F6E_.wvu.PrintArea" localSheetId="25" hidden="1">'3361 (2)'!$A$1:$S$116</definedName>
    <definedName name="Z_EE975321_C15E_44A7_AFC6_A307116A4F6E_.wvu.PrintArea" localSheetId="23" hidden="1">'4411'!$A$1:$S$159</definedName>
    <definedName name="Z_EE975321_C15E_44A7_AFC6_A307116A4F6E_.wvu.PrintArea" localSheetId="22" hidden="1">'4421'!$A$1:$S$160</definedName>
    <definedName name="Z_EE975321_C15E_44A7_AFC6_A307116A4F6E_.wvu.PrintArea" localSheetId="34" hidden="1">'6919'!$A$1:$S$31</definedName>
    <definedName name="Z_EE975321_C15E_44A7_AFC6_A307116A4F6E_.wvu.PrintArea" localSheetId="18" hidden="1">'7611'!$A$1:$S$163</definedName>
    <definedName name="Z_EE975321_C15E_44A7_AFC6_A307116A4F6E_.wvu.PrintArea" localSheetId="19" hidden="1">'8711'!$A$1:$S$159</definedName>
    <definedName name="Z_EE975321_C15E_44A7_AFC6_A307116A4F6E_.wvu.PrintArea" localSheetId="20" hidden="1">'8721'!$A$1:$S$159</definedName>
    <definedName name="Z_EE975321_C15E_44A7_AFC6_A307116A4F6E_.wvu.PrintArea" localSheetId="21" hidden="1">'8751'!$A$1:$S$163</definedName>
    <definedName name="Z_EE975321_C15E_44A7_AFC6_A307116A4F6E_.wvu.PrintArea" localSheetId="35" hidden="1">'8911'!$A$1:$S$32</definedName>
    <definedName name="Z_EE975321_C15E_44A7_AFC6_A307116A4F6E_.wvu.PrintArea" localSheetId="33" hidden="1">'8919'!$A$1:$S$38</definedName>
    <definedName name="Z_EE975321_C15E_44A7_AFC6_A307116A4F6E_.wvu.PrintArea" localSheetId="30" hidden="1">'9940'!$A$1:$S$126</definedName>
    <definedName name="Z_EE975321_C15E_44A7_AFC6_A307116A4F6E_.wvu.PrintArea" localSheetId="31" hidden="1">'9991'!$A$1:$S$83</definedName>
    <definedName name="Z_EE975321_C15E_44A7_AFC6_A307116A4F6E_.wvu.PrintArea" localSheetId="32" hidden="1">'9999'!$A$1:$S$32</definedName>
    <definedName name="Z_EE975321_C15E_44A7_AFC6_A307116A4F6E_.wvu.PrintArea" localSheetId="27" hidden="1">'GF-Infra Economic 8752-53'!$A$1:$S$52</definedName>
    <definedName name="Z_EE975321_C15E_44A7_AFC6_A307116A4F6E_.wvu.PrintArea" localSheetId="26" hidden="1">'GF-Infra Social 3999-49-69'!$A$1:$S$61</definedName>
    <definedName name="Z_EE975321_C15E_44A7_AFC6_A307116A4F6E_.wvu.PrintTitles" localSheetId="0" hidden="1">'1011'!$1:$14</definedName>
    <definedName name="Z_EE975321_C15E_44A7_AFC6_A307116A4F6E_.wvu.PrintTitles" localSheetId="2" hidden="1">'1011 ES'!$1:$14</definedName>
    <definedName name="Z_EE975321_C15E_44A7_AFC6_A307116A4F6E_.wvu.PrintTitles" localSheetId="1" hidden="1">'1011 GPS'!$1:$14</definedName>
    <definedName name="Z_EE975321_C15E_44A7_AFC6_A307116A4F6E_.wvu.PrintTitles" localSheetId="3" hidden="1">'1011 SS'!$1:$14</definedName>
    <definedName name="Z_EE975321_C15E_44A7_AFC6_A307116A4F6E_.wvu.PrintTitles" localSheetId="4" hidden="1">'1021'!$1:$14</definedName>
    <definedName name="Z_EE975321_C15E_44A7_AFC6_A307116A4F6E_.wvu.PrintTitles" localSheetId="5" hidden="1">'1022'!$1:$13</definedName>
    <definedName name="Z_EE975321_C15E_44A7_AFC6_A307116A4F6E_.wvu.PrintTitles" localSheetId="6" hidden="1">'1031'!$1:$13</definedName>
    <definedName name="Z_EE975321_C15E_44A7_AFC6_A307116A4F6E_.wvu.PrintTitles" localSheetId="8" hidden="1">'1031 ES'!$1:$13</definedName>
    <definedName name="Z_EE975321_C15E_44A7_AFC6_A307116A4F6E_.wvu.PrintTitles" localSheetId="7" hidden="1">'1031 GPS'!$1:$13</definedName>
    <definedName name="Z_EE975321_C15E_44A7_AFC6_A307116A4F6E_.wvu.PrintTitles" localSheetId="9" hidden="1">'1031 SS'!$1:$13</definedName>
    <definedName name="Z_EE975321_C15E_44A7_AFC6_A307116A4F6E_.wvu.PrintTitles" localSheetId="10" hidden="1">'1032'!$1:$14</definedName>
    <definedName name="Z_EE975321_C15E_44A7_AFC6_A307116A4F6E_.wvu.PrintTitles" localSheetId="11" hidden="1">'1041'!$1:$14</definedName>
    <definedName name="Z_EE975321_C15E_44A7_AFC6_A307116A4F6E_.wvu.PrintTitles" localSheetId="12" hidden="1">'1061'!$1:$14</definedName>
    <definedName name="Z_EE975321_C15E_44A7_AFC6_A307116A4F6E_.wvu.PrintTitles" localSheetId="13" hidden="1">'1071'!$1:$14</definedName>
    <definedName name="Z_EE975321_C15E_44A7_AFC6_A307116A4F6E_.wvu.PrintTitles" localSheetId="14" hidden="1">'1081'!$1:$14</definedName>
    <definedName name="Z_EE975321_C15E_44A7_AFC6_A307116A4F6E_.wvu.PrintTitles" localSheetId="15" hidden="1">'1091'!$1:$14</definedName>
    <definedName name="Z_EE975321_C15E_44A7_AFC6_A307116A4F6E_.wvu.PrintTitles" localSheetId="16" hidden="1">'1101'!$1:$14</definedName>
    <definedName name="Z_EE975321_C15E_44A7_AFC6_A307116A4F6E_.wvu.PrintTitles" localSheetId="17" hidden="1">'1131'!$1:$14</definedName>
    <definedName name="Z_EE975321_C15E_44A7_AFC6_A307116A4F6E_.wvu.PrintTitles" localSheetId="29" hidden="1">'20% Economic 8918'!$1:$14</definedName>
    <definedName name="Z_EE975321_C15E_44A7_AFC6_A307116A4F6E_.wvu.PrintTitles" localSheetId="28" hidden="1">'20% Social 4918-6918'!$1:$14</definedName>
    <definedName name="Z_EE975321_C15E_44A7_AFC6_A307116A4F6E_.wvu.PrintTitles" localSheetId="24" hidden="1">'3361 (1)'!$1:$14</definedName>
    <definedName name="Z_EE975321_C15E_44A7_AFC6_A307116A4F6E_.wvu.PrintTitles" localSheetId="25" hidden="1">'3361 (2)'!$1:$14</definedName>
    <definedName name="Z_EE975321_C15E_44A7_AFC6_A307116A4F6E_.wvu.PrintTitles" localSheetId="23" hidden="1">'4411'!$1:$14</definedName>
    <definedName name="Z_EE975321_C15E_44A7_AFC6_A307116A4F6E_.wvu.PrintTitles" localSheetId="22" hidden="1">'4421'!$1:$14</definedName>
    <definedName name="Z_EE975321_C15E_44A7_AFC6_A307116A4F6E_.wvu.PrintTitles" localSheetId="34" hidden="1">'6919'!$1:$14</definedName>
    <definedName name="Z_EE975321_C15E_44A7_AFC6_A307116A4F6E_.wvu.PrintTitles" localSheetId="18" hidden="1">'7611'!$1:$14</definedName>
    <definedName name="Z_EE975321_C15E_44A7_AFC6_A307116A4F6E_.wvu.PrintTitles" localSheetId="19" hidden="1">'8711'!$1:$14</definedName>
    <definedName name="Z_EE975321_C15E_44A7_AFC6_A307116A4F6E_.wvu.PrintTitles" localSheetId="20" hidden="1">'8721'!$1:$14</definedName>
    <definedName name="Z_EE975321_C15E_44A7_AFC6_A307116A4F6E_.wvu.PrintTitles" localSheetId="21" hidden="1">'8751'!$1:$14</definedName>
    <definedName name="Z_EE975321_C15E_44A7_AFC6_A307116A4F6E_.wvu.PrintTitles" localSheetId="35" hidden="1">'8911'!$1:$14</definedName>
    <definedName name="Z_EE975321_C15E_44A7_AFC6_A307116A4F6E_.wvu.PrintTitles" localSheetId="33" hidden="1">'8919'!$1:$14</definedName>
    <definedName name="Z_EE975321_C15E_44A7_AFC6_A307116A4F6E_.wvu.PrintTitles" localSheetId="30" hidden="1">'9940'!$1:$14</definedName>
    <definedName name="Z_EE975321_C15E_44A7_AFC6_A307116A4F6E_.wvu.PrintTitles" localSheetId="31" hidden="1">'9991'!$1:$14</definedName>
    <definedName name="Z_EE975321_C15E_44A7_AFC6_A307116A4F6E_.wvu.PrintTitles" localSheetId="32" hidden="1">'9999'!$1:$14</definedName>
    <definedName name="Z_EE975321_C15E_44A7_AFC6_A307116A4F6E_.wvu.PrintTitles" localSheetId="27" hidden="1">'GF-Infra Economic 8752-53'!$1:$14</definedName>
    <definedName name="Z_EE975321_C15E_44A7_AFC6_A307116A4F6E_.wvu.PrintTitles" localSheetId="26" hidden="1">'GF-Infra Social 3999-49-69'!$1:$14</definedName>
    <definedName name="Z_EE975321_C15E_44A7_AFC6_A307116A4F6E_.wvu.Rows" localSheetId="0" hidden="1">'1011'!$73:$73</definedName>
    <definedName name="Z_EE975321_C15E_44A7_AFC6_A307116A4F6E_.wvu.Rows" localSheetId="2" hidden="1">'1011 ES'!$17:$17,'1011 ES'!$19:$20,'1011 ES'!$22:$24,'1011 ES'!$32:$32,'1011 ES'!$38:$42,'1011 ES'!$44:$56,'1011 ES'!$58:$61,'1011 ES'!$63:$67,'1011 ES'!$72:$77,'1011 ES'!$79:$79,'1011 ES'!$81:$82</definedName>
    <definedName name="Z_EE975321_C15E_44A7_AFC6_A307116A4F6E_.wvu.Rows" localSheetId="1" hidden="1">'1011 GPS'!$22:$22,'1011 GPS'!$73:$73</definedName>
    <definedName name="Z_EE975321_C15E_44A7_AFC6_A307116A4F6E_.wvu.Rows" localSheetId="3" hidden="1">'1011 SS'!$17:$17,'1011 SS'!$19:$20,'1011 SS'!$22:$24,'1011 SS'!$32:$32,'1011 SS'!$38:$39,'1011 SS'!$41:$42,'1011 SS'!$44:$44,'1011 SS'!$46:$54,'1011 SS'!$57:$60,'1011 SS'!$63:$66,'1011 SS'!$72:$77,'1011 SS'!$79:$79,'1011 SS'!$81:$82</definedName>
    <definedName name="Z_EE975321_C15E_44A7_AFC6_A307116A4F6E_.wvu.Rows" localSheetId="4" hidden="1">'1021'!$22:$29,'1021'!$37:$38,'1021'!$41:$41,'1021'!$46:$46,'1021'!$48:$54,'1021'!$56:$60,'1021'!$62:$65,'1021'!$67:$90,'1021'!$94:$107,'1021'!$113:$122,'1021'!$125:$126,'1021'!$128:$131,'1021'!$133:$146,'1021'!$154:$160</definedName>
    <definedName name="Z_EE975321_C15E_44A7_AFC6_A307116A4F6E_.wvu.Rows" localSheetId="5" hidden="1">'1022'!$17:$17,'1022'!$22:$29,'1022'!$37:$38,'1022'!$41:$41,'1022'!$46:$46,'1022'!$48:$54,'1022'!$56:$60,'1022'!$62:$64,'1022'!$68:$69,'1022'!$76:$79,'1022'!$82:$111,'1022'!$114:$124,'1022'!$127:$131,'1022'!$136:$144,'1022'!$146:$147</definedName>
    <definedName name="Z_EE975321_C15E_44A7_AFC6_A307116A4F6E_.wvu.Rows" localSheetId="6" hidden="1">'1031'!$16:$16,'1031'!$21:$28,'1031'!$36:$37,'1031'!$40:$40,'1031'!$45:$45,'1031'!$47:$50,'1031'!$52:$54,'1031'!$56:$57,'1031'!$59:$60,'1031'!$64:$64,'1031'!$68:$68,'1031'!$70:$87,'1031'!$89:$90,'1031'!$93:$93,'1031'!$95:$107,'1031'!$115:$125,'1031'!$127:$128,'1031'!$130:$145,'1031'!$147:$148</definedName>
    <definedName name="Z_EE975321_C15E_44A7_AFC6_A307116A4F6E_.wvu.Rows" localSheetId="8" hidden="1">'1031 ES'!$16:$16,'1031 ES'!$18:$19,'1031 ES'!$21:$28,'1031 ES'!$36:$38,'1031 ES'!$40:$40,'1031 ES'!$45:$54,'1031 ES'!$56:$68,'1031 ES'!$70:$108,'1031 ES'!$110:$111,'1031 ES'!$115:$125,'1031 ES'!$127:$145,'1031 ES'!$147:$148</definedName>
    <definedName name="Z_EE975321_C15E_44A7_AFC6_A307116A4F6E_.wvu.Rows" localSheetId="7" hidden="1">'1031 GPS'!$16:$16,'1031 GPS'!$21:$28,'1031 GPS'!$36:$37,'1031 GPS'!$40:$40,'1031 GPS'!$45:$45,'1031 GPS'!$47:$50,'1031 GPS'!$52:$54,'1031 GPS'!$56:$57,'1031 GPS'!$59:$60,'1031 GPS'!$64:$64,'1031 GPS'!$68:$68,'1031 GPS'!$70:$90,'1031 GPS'!$93:$93,'1031 GPS'!$95:$107,'1031 GPS'!$115:$125,'1031 GPS'!$127:$128,'1031 GPS'!$130:$145,'1031 GPS'!$147:$148</definedName>
    <definedName name="Z_EE975321_C15E_44A7_AFC6_A307116A4F6E_.wvu.Rows" localSheetId="9" hidden="1">'1031 SS'!$16:$16,'1031 SS'!$18:$19,'1031 SS'!$21:$28,'1031 SS'!$36:$38,'1031 SS'!$40:$40,'1031 SS'!$45:$60,'1031 SS'!$62:$111,'1031 SS'!$115:$151</definedName>
    <definedName name="Z_EE975321_C15E_44A7_AFC6_A307116A4F6E_.wvu.Rows" localSheetId="10" hidden="1">'1032'!$18:$18,'1032'!$23:$30,'1032'!$38:$39,'1032'!$42:$42,'1032'!$48:$48,'1032'!$50:$62,'1032'!$64:$71,'1032'!$73:$81,'1032'!$83:$111,'1032'!$115:$125,'1032'!$127:$131,'1032'!$133:$147</definedName>
    <definedName name="Z_EE975321_C15E_44A7_AFC6_A307116A4F6E_.wvu.Rows" localSheetId="11" hidden="1">'1041'!$18:$18,'1041'!$23:$30,'1041'!$38:$39,'1041'!$42:$42,'1041'!$48:$48,'1041'!$50:$56,'1041'!$58:$94,'1041'!$96:$111,'1041'!$115:$125,'1041'!$127:$128,'1041'!$130:$132,'1041'!$134:$134,'1041'!$136:$148</definedName>
    <definedName name="Z_EE975321_C15E_44A7_AFC6_A307116A4F6E_.wvu.Rows" localSheetId="12" hidden="1">'1061'!$17:$17,'1061'!$22:$29,'1061'!$37:$38,'1061'!$41:$41,'1061'!$46:$46,'1061'!$48:$48,'1061'!$51:$55,'1061'!$57:$61,'1061'!$63:$64,'1061'!$68:$71,'1061'!$83:$110,'1061'!$114:$122,'1061'!$124:$127,'1061'!$129:$140,'1061'!$142:$144</definedName>
    <definedName name="Z_EE975321_C15E_44A7_AFC6_A307116A4F6E_.wvu.Rows" localSheetId="13" hidden="1">'1071'!$17:$17,'1071'!$22:$29,'1071'!$37:$39,'1071'!$41:$41,'1071'!$46:$46,'1071'!$48:$48,'1071'!$50:$55,'1071'!$57:$61,'1071'!$63:$65,'1071'!$67:$93,'1071'!$96:$110,'1071'!$114:$124,'1071'!$127:$131,'1071'!$133:$144,'1071'!$146:$147</definedName>
    <definedName name="Z_EE975321_C15E_44A7_AFC6_A307116A4F6E_.wvu.Rows" localSheetId="14" hidden="1">'1081'!$17:$17,'1081'!$22:$29,'1081'!$37:$38,'1081'!$41:$41,'1081'!$46:$46,'1081'!$48:$54,'1081'!$56:$63,'1081'!$65:$91,'1081'!$94:$108,'1081'!$112:$122,'1081'!$125:$129,'1081'!$132:$144</definedName>
    <definedName name="Z_EE975321_C15E_44A7_AFC6_A307116A4F6E_.wvu.Rows" localSheetId="15" hidden="1">'1091'!$17:$17,'1091'!$22:$28,'1091'!$37:$37,'1091'!$41:$41,'1091'!$46:$46,'1091'!$48:$49,'1091'!$51:$55,'1091'!$57:$61,'1091'!$63:$65,'1091'!$67:$93,'1091'!$95:$96,'1091'!$98:$107,'1091'!$124:$124,'1091'!$126:$130,'1091'!$132:$136,'1091'!$138:$147,'1091'!$150:$151</definedName>
    <definedName name="Z_EE975321_C15E_44A7_AFC6_A307116A4F6E_.wvu.Rows" localSheetId="16" hidden="1">'1101'!$17:$17,'1101'!$22:$29,'1101'!$37:$37,'1101'!$41:$41,'1101'!$46:$46,'1101'!$48:$55,'1101'!$57:$65,'1101'!$67:$71,'1101'!$73:$94,'1101'!$97:$111,'1101'!$115:$125,'1101'!$128:$132,'1101'!$135:$148</definedName>
    <definedName name="Z_EE975321_C15E_44A7_AFC6_A307116A4F6E_.wvu.Rows" localSheetId="17" hidden="1">'1131'!$17:$17,'1131'!$22:$29,'1131'!$37:$38,'1131'!$41:$41,'1131'!$46:$46,'1131'!$48:$61,'1131'!$63:$65,'1131'!$67:$94,'1131'!$97:$111,'1131'!$115:$125,'1131'!$127:$131,'1131'!$133:$134,'1131'!$136:$147</definedName>
    <definedName name="Z_EE975321_C15E_44A7_AFC6_A307116A4F6E_.wvu.Rows" localSheetId="24" hidden="1">'3361 (1)'!$17:$26,'3361 (1)'!$28:$32,'3361 (1)'!$34:$34,'3361 (1)'!$36:$37,'3361 (1)'!$39:$61,'3361 (1)'!$64:$65,'3361 (1)'!$68:$68,'3361 (1)'!$70:$82,'3361 (1)'!$85:$95,'3361 (1)'!$98:$113,'3361 (1)'!$116:$116,'3361 (1)'!$118:$119</definedName>
    <definedName name="Z_EE975321_C15E_44A7_AFC6_A307116A4F6E_.wvu.Rows" localSheetId="25" hidden="1">'3361 (2)'!$17:$25,'3361 (2)'!$27:$31,'3361 (2)'!$35:$36,'3361 (2)'!$39:$59,'3361 (2)'!$62:$63,'3361 (2)'!$66:$66,'3361 (2)'!$68:$80,'3361 (2)'!$86:$91,'3361 (2)'!$93:$106</definedName>
    <definedName name="Z_EE975321_C15E_44A7_AFC6_A307116A4F6E_.wvu.Rows" localSheetId="23" hidden="1">'4411'!$26:$26,'4411'!$37:$37,'4411'!$43:$43,'4411'!$45:$45,'4411'!$47:$50,'4411'!$54:$58,'4411'!$62:$62,'4411'!$64:$89,'4411'!$91:$109,'4411'!$112:$122,'4411'!$125:$126,'4411'!$128:$130,'4411'!$131:$135,'4411'!$139:$143,'4411'!$146:$147</definedName>
    <definedName name="Z_EE975321_C15E_44A7_AFC6_A307116A4F6E_.wvu.Rows" localSheetId="22" hidden="1">'4421'!$37:$37,'4421'!$43:$43,'4421'!$45:$45,'4421'!$47:$48,'4421'!$50:$50,'4421'!$54:$58,'4421'!$62:$62,'4421'!$65:$65,'4421'!$67:$80,'4421'!$83:$83,'4421'!$85:$89,'4421'!$91:$92,'4421'!$95:$95,'4421'!$97:$106,'4421'!$108:$109,'4421'!$112:$122,'4421'!$125:$126,'4421'!$128:$130,'4421'!$133:$137,'4421'!$139:$141,'4421'!$143:$143,'4421'!$146:$147</definedName>
    <definedName name="Z_EE975321_C15E_44A7_AFC6_A307116A4F6E_.wvu.Rows" localSheetId="18" hidden="1">'7611'!$18:$18,'7611'!$23:$27,'7611'!$29:$30,'7611'!$38:$40,'7611'!$42:$42,'7611'!$48:$48,'7611'!$50:$50,'7611'!$52:$53,'7611'!$55:$57,'7611'!$60:$63,'7611'!$66:$71,'7611'!$73:$74,'7611'!$76:$96,'7611'!$98:$101,'7611'!$104:$113,'7611'!$117:$127,'7611'!$130:$137,'7611'!$141:$151</definedName>
    <definedName name="Z_EE975321_C15E_44A7_AFC6_A307116A4F6E_.wvu.Rows" localSheetId="19" hidden="1">'8711'!$18:$18,'8711'!$23:$30,'8711'!$38:$38,'8711'!$42:$42,'8711'!$48:$48,'8711'!$50:$56,'8711'!$59:$62,'8711'!$64:$111,'8711'!$114:$124,'8711'!$127:$147</definedName>
    <definedName name="Z_EE975321_C15E_44A7_AFC6_A307116A4F6E_.wvu.Rows" localSheetId="20" hidden="1">'8721'!$18:$18,'8721'!$23:$30,'8721'!$38:$39,'8721'!$42:$42,'8721'!$48:$48,'8721'!$50:$51,'8721'!$53:$54,'8721'!$59:$62,'8721'!$64:$111,'8721'!$114:$124,'8721'!$127:$147</definedName>
    <definedName name="Z_EE975321_C15E_44A7_AFC6_A307116A4F6E_.wvu.Rows" localSheetId="21" hidden="1">'8751'!$18:$18,'8751'!$23:$31,'8751'!$39:$40,'8751'!$43:$43,'8751'!$49:$49,'8751'!$51:$58,'8751'!$60:$64,'8751'!$66:$76,'8751'!$78:$96,'8751'!$99:$113,'8751'!$117:$127,'8751'!$130:$134,'8751'!$136:$145,'8751'!$148:$148,'8751'!$150:$151</definedName>
    <definedName name="Z_EE975321_C15E_44A7_AFC6_A307116A4F6E_.wvu.Rows" localSheetId="30" hidden="1">'9940'!$16:$17,'9940'!$20:$25,'9940'!$28:$34,'9940'!$36:$64,'9940'!$67:$84,'9940'!$93:$95,'9940'!$99:$104,'9940'!$107:$110,'9940'!$112:$112,'9940'!$115:$116</definedName>
    <definedName name="Z_EE975321_C15E_44A7_AFC6_A307116A4F6E_.wvu.Rows" localSheetId="31" hidden="1">'9991'!$30:$30</definedName>
    <definedName name="Z_EE975321_C15E_44A7_AFC6_A307116A4F6E_.wvu.Rows" localSheetId="27" hidden="1">'GF-Infra Economic 8752-53'!$22:$22,'GF-Infra Economic 8752-53'!$24:$25,'GF-Infra Economic 8752-53'!$33:$33,'GF-Infra Economic 8752-53'!$35:$35,'GF-Infra Economic 8752-53'!$39:$43</definedName>
  </definedNames>
  <calcPr calcId="145621"/>
  <customWorkbookViews>
    <customWorkbookView name="My PC - Personal View" guid="{1998FCB8-1FEB-4076-ACE6-A225EE4366B3}" mergeInterval="0" personalView="1" maximized="1" windowWidth="1362" windowHeight="509" tabRatio="932" activeSheetId="2"/>
    <customWorkbookView name="my -pc - Personal View" guid="{EE975321-C15E-44A7-AFC6-A307116A4F6E}" mergeInterval="0" personalView="1" maximized="1" xWindow="1" yWindow="1" windowWidth="1280" windowHeight="462" tabRatio="910" activeSheetId="24"/>
    <customWorkbookView name="BUDGET OFFICE - Personal View" guid="{DE3A1FFE-44A0-41BD-98AB-2A2226968564}" mergeInterval="0" personalView="1" maximized="1" windowWidth="1362" windowHeight="509" tabRatio="910" activeSheetId="11"/>
    <customWorkbookView name="Administrator - Personal View" guid="{870B4CCF-089A-4C19-A059-259DAAB1F3BC}" mergeInterval="0" personalView="1" maximized="1" xWindow="1" yWindow="1" windowWidth="1309" windowHeight="486" tabRatio="910" activeSheetId="26"/>
    <customWorkbookView name="Twinkle - Personal View" guid="{B830B613-BE6E-4840-91D7-D447FD1BCCD2}" mergeInterval="0" personalView="1" maximized="1" xWindow="-8" yWindow="-8" windowWidth="1382" windowHeight="744" tabRatio="910" activeSheetId="25"/>
  </customWorkbookViews>
</workbook>
</file>

<file path=xl/calcChain.xml><?xml version="1.0" encoding="utf-8"?>
<calcChain xmlns="http://schemas.openxmlformats.org/spreadsheetml/2006/main">
  <c r="H193" i="37" l="1"/>
  <c r="D193" i="37"/>
  <c r="H192" i="37"/>
  <c r="E192" i="37"/>
  <c r="D192" i="37"/>
  <c r="F189" i="37"/>
  <c r="F188" i="37"/>
  <c r="G187" i="37"/>
  <c r="F187" i="37" s="1"/>
  <c r="F186" i="37"/>
  <c r="F185" i="37"/>
  <c r="F183" i="37"/>
  <c r="F182" i="37"/>
  <c r="F181" i="37"/>
  <c r="F180" i="37"/>
  <c r="F179" i="37"/>
  <c r="F178" i="37"/>
  <c r="F177" i="37"/>
  <c r="F176" i="37"/>
  <c r="F175" i="37"/>
  <c r="F174" i="37"/>
  <c r="F173" i="37"/>
  <c r="G172" i="37"/>
  <c r="F172" i="37"/>
  <c r="F170" i="37"/>
  <c r="F169" i="37"/>
  <c r="F168" i="37"/>
  <c r="F167" i="37"/>
  <c r="F166" i="37"/>
  <c r="F165" i="37"/>
  <c r="F164" i="37"/>
  <c r="F159" i="37"/>
  <c r="F158" i="37"/>
  <c r="F157" i="37"/>
  <c r="H155" i="37"/>
  <c r="G155" i="37"/>
  <c r="E155" i="37"/>
  <c r="D155" i="37"/>
  <c r="F154" i="37"/>
  <c r="F153" i="37"/>
  <c r="F152" i="37"/>
  <c r="F155" i="37" s="1"/>
  <c r="H150" i="37"/>
  <c r="G150" i="37"/>
  <c r="D150" i="37"/>
  <c r="F149" i="37"/>
  <c r="F148" i="37"/>
  <c r="F147" i="37"/>
  <c r="F146" i="37"/>
  <c r="F145" i="37"/>
  <c r="F143" i="37"/>
  <c r="F142" i="37"/>
  <c r="F141" i="37"/>
  <c r="F140" i="37"/>
  <c r="F139" i="37"/>
  <c r="F137" i="37"/>
  <c r="F136" i="37"/>
  <c r="F135" i="37"/>
  <c r="F134" i="37"/>
  <c r="F130" i="37"/>
  <c r="F129" i="37"/>
  <c r="F128" i="37"/>
  <c r="E127" i="37"/>
  <c r="F127" i="37" s="1"/>
  <c r="F126" i="37"/>
  <c r="F125" i="37"/>
  <c r="F124" i="37"/>
  <c r="F123" i="37"/>
  <c r="F122" i="37"/>
  <c r="F121" i="37"/>
  <c r="F120" i="37"/>
  <c r="F119" i="37"/>
  <c r="F118" i="37"/>
  <c r="F117" i="37"/>
  <c r="F116" i="37"/>
  <c r="F115" i="37"/>
  <c r="F114" i="37"/>
  <c r="F113" i="37"/>
  <c r="F112" i="37"/>
  <c r="F111" i="37"/>
  <c r="F110" i="37"/>
  <c r="F109" i="37"/>
  <c r="F108" i="37"/>
  <c r="F107" i="37"/>
  <c r="F106" i="37"/>
  <c r="F105" i="37"/>
  <c r="F104" i="37"/>
  <c r="F103" i="37"/>
  <c r="F102" i="37"/>
  <c r="F101" i="37"/>
  <c r="F100" i="37"/>
  <c r="F96" i="37"/>
  <c r="F95" i="37"/>
  <c r="F94" i="37"/>
  <c r="F93" i="37"/>
  <c r="F92" i="37"/>
  <c r="H90" i="37"/>
  <c r="E90" i="37"/>
  <c r="D90" i="37"/>
  <c r="F89" i="37"/>
  <c r="F88" i="37"/>
  <c r="F87" i="37"/>
  <c r="F86" i="37"/>
  <c r="F85" i="37"/>
  <c r="F84" i="37"/>
  <c r="F83" i="37"/>
  <c r="F82" i="37"/>
  <c r="F81" i="37"/>
  <c r="F80" i="37"/>
  <c r="F79" i="37"/>
  <c r="F78" i="37"/>
  <c r="F77" i="37"/>
  <c r="F76" i="37"/>
  <c r="F75" i="37"/>
  <c r="F74" i="37"/>
  <c r="F73" i="37"/>
  <c r="F72" i="37"/>
  <c r="F71" i="37"/>
  <c r="F70" i="37"/>
  <c r="F69" i="37"/>
  <c r="F90" i="37" s="1"/>
  <c r="H60" i="37"/>
  <c r="G60" i="37"/>
  <c r="F60" i="37"/>
  <c r="E60" i="37"/>
  <c r="D60" i="37"/>
  <c r="H56" i="37"/>
  <c r="E56" i="37"/>
  <c r="D56" i="37"/>
  <c r="D61" i="37" s="1"/>
  <c r="D62" i="37" s="1"/>
  <c r="H54" i="37"/>
  <c r="G54" i="37"/>
  <c r="G56" i="37" s="1"/>
  <c r="F53" i="37"/>
  <c r="E51" i="37"/>
  <c r="D51" i="37"/>
  <c r="F48" i="37"/>
  <c r="F47" i="37"/>
  <c r="F46" i="37"/>
  <c r="F45" i="37"/>
  <c r="F44" i="37"/>
  <c r="G43" i="37"/>
  <c r="F43" i="37"/>
  <c r="H42" i="37"/>
  <c r="G42" i="37"/>
  <c r="F42" i="37" s="1"/>
  <c r="H40" i="37"/>
  <c r="F40" i="37"/>
  <c r="H39" i="37"/>
  <c r="H51" i="37" s="1"/>
  <c r="G39" i="37"/>
  <c r="F39" i="37"/>
  <c r="F37" i="37"/>
  <c r="F51" i="37" s="1"/>
  <c r="D29" i="37"/>
  <c r="H28" i="37"/>
  <c r="G28" i="37"/>
  <c r="F28" i="37" s="1"/>
  <c r="H27" i="37"/>
  <c r="H25" i="37" s="1"/>
  <c r="G27" i="37"/>
  <c r="F27" i="37"/>
  <c r="D27" i="37"/>
  <c r="F26" i="37"/>
  <c r="G25" i="37"/>
  <c r="F25" i="37" s="1"/>
  <c r="E25" i="37"/>
  <c r="D25" i="37"/>
  <c r="H24" i="37"/>
  <c r="G24" i="37"/>
  <c r="F24" i="37"/>
  <c r="H23" i="37"/>
  <c r="G23" i="37"/>
  <c r="F23" i="37" s="1"/>
  <c r="H22" i="37"/>
  <c r="G22" i="37"/>
  <c r="F22" i="37"/>
  <c r="H21" i="37"/>
  <c r="G21" i="37"/>
  <c r="F21" i="37" s="1"/>
  <c r="H20" i="37"/>
  <c r="G20" i="37"/>
  <c r="F20" i="37"/>
  <c r="F19" i="37"/>
  <c r="H18" i="37"/>
  <c r="H17" i="37" s="1"/>
  <c r="H29" i="37" s="1"/>
  <c r="G18" i="37"/>
  <c r="F18" i="37"/>
  <c r="G17" i="37"/>
  <c r="G29" i="37" s="1"/>
  <c r="E17" i="37"/>
  <c r="E29" i="37" s="1"/>
  <c r="D17" i="37"/>
  <c r="H16" i="37"/>
  <c r="G16" i="37"/>
  <c r="F16" i="37"/>
  <c r="G61" i="37" l="1"/>
  <c r="G62" i="37" s="1"/>
  <c r="H61" i="37"/>
  <c r="H62" i="37" s="1"/>
  <c r="G90" i="37"/>
  <c r="F150" i="37"/>
  <c r="F56" i="37"/>
  <c r="E61" i="37"/>
  <c r="E62" i="37" s="1"/>
  <c r="G51" i="37"/>
  <c r="E150" i="37"/>
  <c r="E193" i="37" s="1"/>
  <c r="G192" i="37"/>
  <c r="F17" i="37"/>
  <c r="F29" i="37" s="1"/>
  <c r="F54" i="37"/>
  <c r="N26" i="27"/>
  <c r="F61" i="37" l="1"/>
  <c r="F62" i="37" s="1"/>
  <c r="G193" i="37"/>
  <c r="F192" i="37"/>
  <c r="F193" i="37" s="1"/>
  <c r="T29" i="27"/>
  <c r="R61" i="4" l="1"/>
  <c r="R67" i="4"/>
  <c r="R68" i="4"/>
  <c r="R62" i="4"/>
  <c r="R68" i="3"/>
  <c r="R69" i="3" s="1"/>
  <c r="R34" i="3"/>
  <c r="R67" i="2"/>
  <c r="R68" i="2"/>
  <c r="R62" i="2"/>
  <c r="R61" i="2"/>
  <c r="R83" i="4"/>
  <c r="P83" i="4"/>
  <c r="L83" i="4"/>
  <c r="J83" i="4"/>
  <c r="N83" i="4"/>
  <c r="P69" i="4"/>
  <c r="L69" i="4"/>
  <c r="J69" i="4"/>
  <c r="N69" i="4"/>
  <c r="P34" i="4"/>
  <c r="L34" i="4"/>
  <c r="J34" i="4"/>
  <c r="J85" i="4" s="1"/>
  <c r="R34" i="4"/>
  <c r="N34" i="4"/>
  <c r="R83" i="3"/>
  <c r="P83" i="3"/>
  <c r="L83" i="3"/>
  <c r="J83" i="3"/>
  <c r="N83" i="3"/>
  <c r="P69" i="3"/>
  <c r="L69" i="3"/>
  <c r="J69" i="3"/>
  <c r="N69" i="3"/>
  <c r="P34" i="3"/>
  <c r="P85" i="3" s="1"/>
  <c r="L34" i="3"/>
  <c r="J34" i="3"/>
  <c r="N34" i="3"/>
  <c r="R83" i="2"/>
  <c r="P83" i="2"/>
  <c r="L83" i="2"/>
  <c r="J83" i="2"/>
  <c r="N82" i="2"/>
  <c r="N81" i="2"/>
  <c r="N80" i="2"/>
  <c r="N79" i="2"/>
  <c r="N78" i="2"/>
  <c r="N77" i="2"/>
  <c r="N76" i="2"/>
  <c r="N75" i="2"/>
  <c r="N74" i="2"/>
  <c r="N73" i="2"/>
  <c r="N72" i="2"/>
  <c r="N83" i="2" s="1"/>
  <c r="P69" i="2"/>
  <c r="L69" i="2"/>
  <c r="J69" i="2"/>
  <c r="N68" i="2"/>
  <c r="N67" i="2"/>
  <c r="N64" i="2"/>
  <c r="N63" i="2"/>
  <c r="N62" i="2"/>
  <c r="N61" i="2"/>
  <c r="N60" i="2"/>
  <c r="N59" i="2"/>
  <c r="N58" i="2"/>
  <c r="N57" i="2"/>
  <c r="N56" i="2"/>
  <c r="N55" i="2"/>
  <c r="N54" i="2"/>
  <c r="N53" i="2"/>
  <c r="N52" i="2"/>
  <c r="N51" i="2"/>
  <c r="N50" i="2"/>
  <c r="N49" i="2"/>
  <c r="N48" i="2"/>
  <c r="N47" i="2"/>
  <c r="N46" i="2"/>
  <c r="N45" i="2"/>
  <c r="N44" i="2"/>
  <c r="N43" i="2"/>
  <c r="N42" i="2"/>
  <c r="N41" i="2"/>
  <c r="N40" i="2"/>
  <c r="N39" i="2"/>
  <c r="N38" i="2"/>
  <c r="N37" i="2"/>
  <c r="R34" i="2"/>
  <c r="P34" i="2"/>
  <c r="P85" i="2" s="1"/>
  <c r="L34" i="2"/>
  <c r="L85" i="2" s="1"/>
  <c r="J34" i="2"/>
  <c r="J85" i="2" s="1"/>
  <c r="N33" i="2"/>
  <c r="N32" i="2"/>
  <c r="N31" i="2"/>
  <c r="N30" i="2"/>
  <c r="N29" i="2"/>
  <c r="N28" i="2"/>
  <c r="N27" i="2"/>
  <c r="N26" i="2"/>
  <c r="N25" i="2"/>
  <c r="N24" i="2"/>
  <c r="N23" i="2"/>
  <c r="N21" i="2"/>
  <c r="N20" i="2"/>
  <c r="N19" i="2"/>
  <c r="N18" i="2"/>
  <c r="N17" i="2"/>
  <c r="N16" i="2"/>
  <c r="N34" i="2" s="1"/>
  <c r="R69" i="2" l="1"/>
  <c r="N69" i="2"/>
  <c r="P85" i="4"/>
  <c r="R69" i="4"/>
  <c r="R85" i="4" s="1"/>
  <c r="L85" i="4"/>
  <c r="N85" i="4"/>
  <c r="L85" i="3"/>
  <c r="J85" i="3"/>
  <c r="R85" i="2"/>
  <c r="N85" i="3"/>
  <c r="R85" i="3"/>
  <c r="N85" i="2"/>
  <c r="R15" i="10" l="1"/>
  <c r="R74" i="13" l="1"/>
  <c r="R149" i="8"/>
  <c r="P149" i="8"/>
  <c r="L149" i="8"/>
  <c r="J149" i="8"/>
  <c r="N146" i="8"/>
  <c r="N144" i="8"/>
  <c r="N143" i="8"/>
  <c r="N142" i="8"/>
  <c r="N141" i="8"/>
  <c r="N140" i="8"/>
  <c r="N139" i="8"/>
  <c r="N138" i="8"/>
  <c r="N137" i="8"/>
  <c r="N136" i="8"/>
  <c r="N135" i="8"/>
  <c r="N134" i="8"/>
  <c r="N133" i="8"/>
  <c r="N132" i="8"/>
  <c r="N131" i="8"/>
  <c r="N130" i="8"/>
  <c r="N129" i="8"/>
  <c r="N149" i="8" s="1"/>
  <c r="R124" i="8"/>
  <c r="P124" i="8"/>
  <c r="N124" i="8"/>
  <c r="L124" i="8"/>
  <c r="J124" i="8"/>
  <c r="R113" i="8"/>
  <c r="P113" i="8"/>
  <c r="L113" i="8"/>
  <c r="J113" i="8"/>
  <c r="N112" i="8"/>
  <c r="N111" i="8"/>
  <c r="N110" i="8"/>
  <c r="N109" i="8"/>
  <c r="N108" i="8"/>
  <c r="N107" i="8"/>
  <c r="N106" i="8"/>
  <c r="N105" i="8"/>
  <c r="N104" i="8"/>
  <c r="N103" i="8"/>
  <c r="N102" i="8"/>
  <c r="N101" i="8"/>
  <c r="N100" i="8"/>
  <c r="N99" i="8"/>
  <c r="N98" i="8"/>
  <c r="N97" i="8"/>
  <c r="N96" i="8"/>
  <c r="N95" i="8"/>
  <c r="N94" i="8"/>
  <c r="N93" i="8"/>
  <c r="N92" i="8"/>
  <c r="N91" i="8"/>
  <c r="N90" i="8"/>
  <c r="N89" i="8"/>
  <c r="N87" i="8"/>
  <c r="N86" i="8"/>
  <c r="N85" i="8"/>
  <c r="N84" i="8"/>
  <c r="N83" i="8"/>
  <c r="N82" i="8"/>
  <c r="N81" i="8"/>
  <c r="N80" i="8"/>
  <c r="N79" i="8"/>
  <c r="N78" i="8"/>
  <c r="N77" i="8"/>
  <c r="N76" i="8"/>
  <c r="N75" i="8"/>
  <c r="N74" i="8"/>
  <c r="N73" i="8"/>
  <c r="N72" i="8"/>
  <c r="N71" i="8"/>
  <c r="N70" i="8"/>
  <c r="N69" i="8"/>
  <c r="N68" i="8"/>
  <c r="N67" i="8"/>
  <c r="N66" i="8"/>
  <c r="N65" i="8"/>
  <c r="N64" i="8"/>
  <c r="U63" i="8"/>
  <c r="N63" i="8"/>
  <c r="N62" i="8"/>
  <c r="N61" i="8"/>
  <c r="N60" i="8"/>
  <c r="N59" i="8"/>
  <c r="N58" i="8"/>
  <c r="N57" i="8"/>
  <c r="N56" i="8"/>
  <c r="N55" i="8"/>
  <c r="N54" i="8"/>
  <c r="N53" i="8"/>
  <c r="N52" i="8"/>
  <c r="N51" i="8"/>
  <c r="N50" i="8"/>
  <c r="N49" i="8"/>
  <c r="N47" i="8"/>
  <c r="N46" i="8"/>
  <c r="N45" i="8"/>
  <c r="N44" i="8"/>
  <c r="R41" i="8"/>
  <c r="P41" i="8"/>
  <c r="P151" i="8" s="1"/>
  <c r="L41" i="8"/>
  <c r="L151" i="8" s="1"/>
  <c r="J41" i="8"/>
  <c r="J151" i="8" s="1"/>
  <c r="N39" i="8"/>
  <c r="N38" i="8"/>
  <c r="N37" i="8"/>
  <c r="N36" i="8"/>
  <c r="N35" i="8"/>
  <c r="N34" i="8"/>
  <c r="N33" i="8"/>
  <c r="U32" i="8"/>
  <c r="N32" i="8"/>
  <c r="N31" i="8"/>
  <c r="N30" i="8"/>
  <c r="N29" i="8"/>
  <c r="N28" i="8"/>
  <c r="N27" i="8"/>
  <c r="N26" i="8"/>
  <c r="N25" i="8"/>
  <c r="N24" i="8"/>
  <c r="N23" i="8"/>
  <c r="N20" i="8"/>
  <c r="N19" i="8"/>
  <c r="N18" i="8"/>
  <c r="N17" i="8"/>
  <c r="N16" i="8"/>
  <c r="U15" i="8"/>
  <c r="N15" i="8"/>
  <c r="R113" i="9"/>
  <c r="N41" i="8" l="1"/>
  <c r="N151" i="8" s="1"/>
  <c r="N113" i="8"/>
  <c r="R151" i="8"/>
  <c r="R15" i="9" l="1"/>
  <c r="R39" i="10"/>
  <c r="R113" i="10"/>
  <c r="R35" i="10"/>
  <c r="R34" i="10"/>
  <c r="R33" i="10"/>
  <c r="R32" i="10"/>
  <c r="R31" i="10"/>
  <c r="R30" i="10"/>
  <c r="R29" i="10"/>
  <c r="R20" i="10"/>
  <c r="R17" i="10"/>
  <c r="R41" i="10" l="1"/>
  <c r="R150" i="10"/>
  <c r="P150" i="10"/>
  <c r="N150" i="10"/>
  <c r="L150" i="10"/>
  <c r="J150" i="10"/>
  <c r="R124" i="10"/>
  <c r="P124" i="10"/>
  <c r="N124" i="10"/>
  <c r="L124" i="10"/>
  <c r="J124" i="10"/>
  <c r="P113" i="10"/>
  <c r="N113" i="10"/>
  <c r="L113" i="10"/>
  <c r="J113" i="10"/>
  <c r="U63" i="10"/>
  <c r="P41" i="10"/>
  <c r="N41" i="10"/>
  <c r="L41" i="10"/>
  <c r="J41" i="10"/>
  <c r="U32" i="10"/>
  <c r="U15" i="10"/>
  <c r="N29" i="29"/>
  <c r="N28" i="29"/>
  <c r="N27" i="29"/>
  <c r="R152" i="10" l="1"/>
  <c r="L152" i="10"/>
  <c r="N152" i="10"/>
  <c r="P152" i="10"/>
  <c r="J152" i="10"/>
  <c r="P45" i="28" l="1"/>
  <c r="L45" i="28"/>
  <c r="J45" i="28"/>
  <c r="J53" i="27"/>
  <c r="N44" i="27"/>
  <c r="N33" i="27"/>
  <c r="R149" i="9" l="1"/>
  <c r="P149" i="9"/>
  <c r="L149" i="9"/>
  <c r="J149" i="9"/>
  <c r="N149" i="9"/>
  <c r="R124" i="9"/>
  <c r="P124" i="9"/>
  <c r="N124" i="9"/>
  <c r="L124" i="9"/>
  <c r="J124" i="9"/>
  <c r="P113" i="9"/>
  <c r="L113" i="9"/>
  <c r="J113" i="9"/>
  <c r="U63" i="9"/>
  <c r="N113" i="9"/>
  <c r="R41" i="9"/>
  <c r="P41" i="9"/>
  <c r="L41" i="9"/>
  <c r="J41" i="9"/>
  <c r="U32" i="9"/>
  <c r="N41" i="9"/>
  <c r="U15" i="9"/>
  <c r="R32" i="1"/>
  <c r="J151" i="9" l="1"/>
  <c r="P151" i="9"/>
  <c r="R151" i="9"/>
  <c r="L151" i="9"/>
  <c r="N151" i="9"/>
  <c r="R36" i="32" l="1"/>
  <c r="R68" i="1" l="1"/>
  <c r="R67" i="1"/>
  <c r="R60" i="1"/>
  <c r="R59" i="1"/>
  <c r="R149" i="7" l="1"/>
  <c r="R66" i="31" l="1"/>
  <c r="R88" i="31" l="1"/>
  <c r="R149" i="17" l="1"/>
  <c r="R145" i="13"/>
  <c r="R49" i="11" l="1"/>
  <c r="R31" i="32" l="1"/>
  <c r="R37" i="32" l="1"/>
  <c r="R71" i="32" l="1"/>
  <c r="R35" i="31"/>
  <c r="R26" i="31"/>
  <c r="N114" i="31"/>
  <c r="R117" i="31"/>
  <c r="R73" i="32" l="1"/>
  <c r="R90" i="31"/>
  <c r="R119" i="31" s="1"/>
  <c r="L90" i="31" l="1"/>
  <c r="L117" i="31"/>
  <c r="J117" i="31"/>
  <c r="P71" i="32" l="1"/>
  <c r="N71" i="32"/>
  <c r="L71" i="32"/>
  <c r="J71" i="32"/>
  <c r="R48" i="32"/>
  <c r="P48" i="32"/>
  <c r="N48" i="32"/>
  <c r="L48" i="32"/>
  <c r="J48" i="32"/>
  <c r="P37" i="32"/>
  <c r="L37" i="32"/>
  <c r="J37" i="32"/>
  <c r="N37" i="32"/>
  <c r="P31" i="32"/>
  <c r="L31" i="32"/>
  <c r="J31" i="32"/>
  <c r="N31" i="32"/>
  <c r="J89" i="31"/>
  <c r="J90" i="31" s="1"/>
  <c r="J73" i="32" l="1"/>
  <c r="P73" i="32"/>
  <c r="N73" i="32"/>
  <c r="L73" i="32"/>
  <c r="J131" i="16"/>
  <c r="P120" i="16"/>
  <c r="N120" i="16"/>
  <c r="L120" i="16"/>
  <c r="J120" i="16"/>
  <c r="R120" i="16"/>
  <c r="N38" i="28" l="1"/>
  <c r="N36" i="28"/>
  <c r="N35" i="28"/>
  <c r="N34" i="28"/>
  <c r="N30" i="28"/>
  <c r="N29" i="28"/>
  <c r="N23" i="28"/>
  <c r="N22" i="28"/>
  <c r="N19" i="28"/>
  <c r="N45" i="27"/>
  <c r="N40" i="27"/>
  <c r="N39" i="27"/>
  <c r="N38" i="27"/>
  <c r="N29" i="27"/>
  <c r="N28" i="27"/>
  <c r="N27" i="27"/>
  <c r="N24" i="27"/>
  <c r="N20" i="27"/>
  <c r="N19" i="27"/>
  <c r="N104" i="26"/>
  <c r="N103" i="26"/>
  <c r="N102" i="26"/>
  <c r="N101" i="26"/>
  <c r="N100" i="26"/>
  <c r="N99" i="26"/>
  <c r="N98" i="26"/>
  <c r="N97" i="26"/>
  <c r="N96" i="26"/>
  <c r="N95" i="26"/>
  <c r="N94" i="26"/>
  <c r="N93" i="26"/>
  <c r="N92" i="26"/>
  <c r="N114" i="25"/>
  <c r="N136" i="24"/>
  <c r="N63" i="20"/>
  <c r="N72" i="19"/>
  <c r="N71" i="19"/>
  <c r="N70" i="19"/>
  <c r="N69" i="19"/>
  <c r="N68" i="19"/>
  <c r="N67" i="19"/>
  <c r="N66" i="19"/>
  <c r="N65" i="19"/>
  <c r="N112" i="17"/>
  <c r="N39" i="14"/>
  <c r="N133" i="12"/>
  <c r="N134" i="7"/>
  <c r="N133" i="7"/>
  <c r="N132" i="7"/>
  <c r="N131" i="7"/>
  <c r="N130" i="7"/>
  <c r="N129" i="7"/>
  <c r="N69" i="7"/>
  <c r="N61" i="7"/>
  <c r="N145" i="23"/>
  <c r="N144" i="23"/>
  <c r="N143" i="23"/>
  <c r="N141" i="23"/>
  <c r="N140" i="23"/>
  <c r="N139" i="23"/>
  <c r="N137" i="23"/>
  <c r="N136" i="23"/>
  <c r="N135" i="23"/>
  <c r="N134" i="23"/>
  <c r="N133" i="23"/>
  <c r="N132" i="23"/>
  <c r="N131" i="23"/>
  <c r="N141" i="13" l="1"/>
  <c r="N50" i="13"/>
  <c r="R24" i="30" l="1"/>
  <c r="P24" i="30"/>
  <c r="L24" i="30"/>
  <c r="J24" i="30"/>
  <c r="N24" i="30"/>
  <c r="R31" i="29"/>
  <c r="P31" i="29"/>
  <c r="L31" i="29"/>
  <c r="J31" i="29"/>
  <c r="N23" i="29"/>
  <c r="N22" i="29"/>
  <c r="N20" i="29"/>
  <c r="R53" i="27"/>
  <c r="P53" i="27"/>
  <c r="L53" i="27"/>
  <c r="N51" i="27"/>
  <c r="N50" i="27"/>
  <c r="N49" i="27"/>
  <c r="N48" i="27"/>
  <c r="N23" i="27"/>
  <c r="N31" i="29" l="1"/>
  <c r="N53" i="27"/>
  <c r="J148" i="23"/>
  <c r="L148" i="23"/>
  <c r="R45" i="28" l="1"/>
  <c r="J38" i="24"/>
  <c r="J111" i="24"/>
  <c r="R148" i="24"/>
  <c r="P148" i="24"/>
  <c r="L148" i="24"/>
  <c r="J148" i="24"/>
  <c r="J150" i="24" l="1"/>
  <c r="O119" i="31"/>
  <c r="M119" i="31"/>
  <c r="J119" i="31" l="1"/>
  <c r="N23" i="1"/>
  <c r="P111" i="24" l="1"/>
  <c r="L111" i="24"/>
  <c r="N110" i="24"/>
  <c r="N109" i="24"/>
  <c r="N108" i="24"/>
  <c r="N107" i="24"/>
  <c r="N106" i="24"/>
  <c r="N105" i="24"/>
  <c r="N104" i="24"/>
  <c r="N103" i="24"/>
  <c r="N102" i="24"/>
  <c r="N101" i="24"/>
  <c r="N100" i="24"/>
  <c r="N99" i="24"/>
  <c r="N98" i="24"/>
  <c r="N97" i="24"/>
  <c r="N96" i="24"/>
  <c r="N95" i="24"/>
  <c r="N94" i="24"/>
  <c r="N93" i="24"/>
  <c r="N92" i="24"/>
  <c r="N91" i="24"/>
  <c r="N90" i="24"/>
  <c r="N89" i="24"/>
  <c r="N88" i="24"/>
  <c r="N87" i="24"/>
  <c r="N86" i="24"/>
  <c r="N85" i="24"/>
  <c r="N84" i="24"/>
  <c r="N83" i="24"/>
  <c r="N82" i="24"/>
  <c r="N81" i="24"/>
  <c r="N80" i="24"/>
  <c r="N79" i="24"/>
  <c r="N78" i="24"/>
  <c r="N77" i="24"/>
  <c r="N76" i="24"/>
  <c r="N75" i="24"/>
  <c r="N74" i="24"/>
  <c r="N73" i="24"/>
  <c r="N72" i="24"/>
  <c r="N71" i="24"/>
  <c r="N70" i="24"/>
  <c r="N69" i="24"/>
  <c r="N68" i="24"/>
  <c r="N67" i="24"/>
  <c r="N66" i="24"/>
  <c r="N65" i="24"/>
  <c r="N64" i="24"/>
  <c r="N63" i="24"/>
  <c r="N62" i="24"/>
  <c r="N61" i="24"/>
  <c r="N60" i="24"/>
  <c r="N58" i="24"/>
  <c r="N57" i="24"/>
  <c r="N56" i="24"/>
  <c r="N55" i="24"/>
  <c r="N54" i="24"/>
  <c r="N53" i="24"/>
  <c r="N52" i="24"/>
  <c r="N51" i="24"/>
  <c r="N50" i="24"/>
  <c r="N49" i="24"/>
  <c r="N48" i="24"/>
  <c r="N47" i="24"/>
  <c r="N46" i="24"/>
  <c r="N45" i="24"/>
  <c r="N44" i="24"/>
  <c r="N42" i="24"/>
  <c r="P38" i="24"/>
  <c r="L38" i="24"/>
  <c r="N36" i="24"/>
  <c r="N35" i="24"/>
  <c r="N34" i="24"/>
  <c r="N33" i="24"/>
  <c r="N32" i="24"/>
  <c r="N31" i="24"/>
  <c r="N30" i="24"/>
  <c r="N29" i="24"/>
  <c r="N28" i="24"/>
  <c r="N27" i="24"/>
  <c r="N26" i="24"/>
  <c r="N25" i="24"/>
  <c r="N24" i="24"/>
  <c r="N23" i="24"/>
  <c r="N22" i="24"/>
  <c r="N21" i="24"/>
  <c r="N20" i="24"/>
  <c r="N19" i="24"/>
  <c r="N18" i="24"/>
  <c r="N17" i="24"/>
  <c r="P150" i="24" l="1"/>
  <c r="L150" i="24"/>
  <c r="N111" i="24"/>
  <c r="N38" i="24"/>
  <c r="P97" i="31" l="1"/>
  <c r="P111" i="31"/>
  <c r="P89" i="31"/>
  <c r="P90" i="31" s="1"/>
  <c r="P107" i="23"/>
  <c r="P96" i="23"/>
  <c r="P94" i="23"/>
  <c r="P90" i="23"/>
  <c r="P82" i="23"/>
  <c r="P81" i="23"/>
  <c r="P66" i="23"/>
  <c r="N66" i="23" s="1"/>
  <c r="P64" i="23"/>
  <c r="P49" i="23"/>
  <c r="P46" i="23"/>
  <c r="P117" i="31" l="1"/>
  <c r="N89" i="31"/>
  <c r="P72" i="13"/>
  <c r="N132" i="11"/>
  <c r="P18" i="5"/>
  <c r="N82" i="23" l="1"/>
  <c r="N40" i="11" l="1"/>
  <c r="N98" i="31"/>
  <c r="N97" i="31"/>
  <c r="N116" i="31"/>
  <c r="N115" i="31"/>
  <c r="N113" i="31"/>
  <c r="N112" i="31"/>
  <c r="N111" i="31"/>
  <c r="P119" i="31"/>
  <c r="L119" i="31"/>
  <c r="N86" i="31"/>
  <c r="N84" i="31"/>
  <c r="N83" i="31"/>
  <c r="N82" i="31"/>
  <c r="N81" i="31"/>
  <c r="N80" i="31"/>
  <c r="N79" i="31"/>
  <c r="N78" i="31"/>
  <c r="N77" i="31"/>
  <c r="N76" i="31"/>
  <c r="N75" i="31"/>
  <c r="N65" i="31"/>
  <c r="N74" i="31"/>
  <c r="N73" i="31"/>
  <c r="N72" i="31"/>
  <c r="N71" i="31"/>
  <c r="N70" i="31"/>
  <c r="N69" i="31"/>
  <c r="N68" i="31"/>
  <c r="N67" i="31"/>
  <c r="N66" i="31"/>
  <c r="N64" i="31"/>
  <c r="N63" i="31"/>
  <c r="N62" i="31"/>
  <c r="N61" i="31"/>
  <c r="N60" i="31"/>
  <c r="N59" i="31"/>
  <c r="N58" i="31"/>
  <c r="N57" i="31"/>
  <c r="N56" i="31"/>
  <c r="N55" i="31"/>
  <c r="N54" i="31"/>
  <c r="N53" i="31"/>
  <c r="N52" i="31"/>
  <c r="N51" i="31"/>
  <c r="N50" i="31"/>
  <c r="N49" i="31"/>
  <c r="N48" i="31"/>
  <c r="N47" i="31"/>
  <c r="N46" i="31"/>
  <c r="N45" i="31"/>
  <c r="N44" i="31"/>
  <c r="N43" i="31"/>
  <c r="N42" i="31"/>
  <c r="N41" i="31"/>
  <c r="N40" i="31"/>
  <c r="N39" i="31"/>
  <c r="N38" i="31"/>
  <c r="N37" i="31"/>
  <c r="N36" i="31"/>
  <c r="N34" i="31"/>
  <c r="N33" i="31"/>
  <c r="N32" i="31"/>
  <c r="N31" i="31"/>
  <c r="N30" i="31"/>
  <c r="N29" i="31"/>
  <c r="N28" i="31"/>
  <c r="N27" i="31"/>
  <c r="N26" i="31"/>
  <c r="N25" i="31"/>
  <c r="N24" i="31"/>
  <c r="N23" i="31"/>
  <c r="N22" i="31"/>
  <c r="N21" i="31"/>
  <c r="N20" i="31"/>
  <c r="N16" i="31"/>
  <c r="N90" i="31" l="1"/>
  <c r="N117" i="31"/>
  <c r="R83" i="1"/>
  <c r="N145" i="14"/>
  <c r="N144" i="14"/>
  <c r="N143" i="14"/>
  <c r="N142" i="14"/>
  <c r="N141" i="14"/>
  <c r="N140" i="14"/>
  <c r="N139" i="14"/>
  <c r="N138" i="14"/>
  <c r="N137" i="14"/>
  <c r="N136" i="14"/>
  <c r="N135" i="14"/>
  <c r="N134" i="14"/>
  <c r="N133" i="14"/>
  <c r="N132" i="14"/>
  <c r="N112" i="14"/>
  <c r="N111" i="14"/>
  <c r="N110" i="14"/>
  <c r="N109" i="14"/>
  <c r="N108" i="14"/>
  <c r="N107" i="14"/>
  <c r="N106" i="14"/>
  <c r="N105" i="14"/>
  <c r="N104" i="14"/>
  <c r="N103" i="14"/>
  <c r="N102" i="14"/>
  <c r="N101" i="14"/>
  <c r="N100" i="14"/>
  <c r="N99" i="14"/>
  <c r="N98" i="14"/>
  <c r="N97" i="14"/>
  <c r="N96" i="14"/>
  <c r="N95" i="14"/>
  <c r="N94" i="14"/>
  <c r="N93" i="14"/>
  <c r="N92" i="14"/>
  <c r="N91" i="14"/>
  <c r="N90" i="14"/>
  <c r="N89" i="14"/>
  <c r="N88" i="14"/>
  <c r="N87" i="14"/>
  <c r="N86" i="14"/>
  <c r="N85" i="14"/>
  <c r="N84" i="14"/>
  <c r="N83" i="14"/>
  <c r="N82" i="14"/>
  <c r="N81" i="14"/>
  <c r="N80" i="14"/>
  <c r="N79" i="14"/>
  <c r="N78" i="14"/>
  <c r="N77" i="14"/>
  <c r="N76" i="14"/>
  <c r="N75" i="14"/>
  <c r="N74" i="14"/>
  <c r="N73" i="14"/>
  <c r="N72" i="14"/>
  <c r="N71" i="14"/>
  <c r="N70" i="14"/>
  <c r="N69" i="14"/>
  <c r="N68" i="14"/>
  <c r="N67" i="14"/>
  <c r="N66" i="14"/>
  <c r="N65" i="14"/>
  <c r="N64" i="14"/>
  <c r="N63" i="14"/>
  <c r="N62" i="14"/>
  <c r="N61" i="14"/>
  <c r="N60" i="14"/>
  <c r="N59" i="14"/>
  <c r="N58" i="14"/>
  <c r="N57" i="14"/>
  <c r="N56" i="14"/>
  <c r="N55" i="14"/>
  <c r="N54" i="14"/>
  <c r="N53" i="14"/>
  <c r="N52" i="14"/>
  <c r="N51" i="14"/>
  <c r="N50" i="14"/>
  <c r="N49" i="14"/>
  <c r="N48" i="14"/>
  <c r="N47" i="14"/>
  <c r="N46" i="14"/>
  <c r="N45" i="14"/>
  <c r="N40" i="14"/>
  <c r="N38" i="14"/>
  <c r="N37" i="14"/>
  <c r="N36" i="14"/>
  <c r="N35" i="14"/>
  <c r="N34" i="14"/>
  <c r="N33" i="14"/>
  <c r="N32" i="14"/>
  <c r="N31" i="14"/>
  <c r="N30" i="14"/>
  <c r="N29" i="14"/>
  <c r="N28" i="14"/>
  <c r="N27" i="14"/>
  <c r="N26" i="14"/>
  <c r="N25" i="14"/>
  <c r="N24" i="14"/>
  <c r="N23" i="14"/>
  <c r="N22" i="14"/>
  <c r="N21" i="14"/>
  <c r="N20" i="14"/>
  <c r="N19" i="14"/>
  <c r="N18" i="14"/>
  <c r="N16" i="14"/>
  <c r="R148" i="23"/>
  <c r="N119" i="31" l="1"/>
  <c r="J43" i="21"/>
  <c r="N69" i="25" l="1"/>
  <c r="P84" i="25"/>
  <c r="P120" i="25"/>
  <c r="N32" i="26" l="1"/>
  <c r="N29" i="16" l="1"/>
  <c r="N39" i="16"/>
  <c r="R152" i="19" l="1"/>
  <c r="P152" i="19"/>
  <c r="N152" i="19"/>
  <c r="L152" i="19"/>
  <c r="J152" i="19"/>
  <c r="R127" i="19"/>
  <c r="P127" i="19"/>
  <c r="N127" i="19"/>
  <c r="L127" i="19"/>
  <c r="J127" i="19"/>
  <c r="R116" i="19"/>
  <c r="P116" i="19"/>
  <c r="L116" i="19"/>
  <c r="J116" i="19"/>
  <c r="N115" i="19"/>
  <c r="N114" i="19"/>
  <c r="N113" i="19"/>
  <c r="N112" i="19"/>
  <c r="N111" i="19"/>
  <c r="N110" i="19"/>
  <c r="N109" i="19"/>
  <c r="N108" i="19"/>
  <c r="N106" i="19"/>
  <c r="N105" i="19"/>
  <c r="N104" i="19"/>
  <c r="N102" i="19"/>
  <c r="N101" i="19"/>
  <c r="N100" i="19"/>
  <c r="N99" i="19"/>
  <c r="N98" i="19"/>
  <c r="N97" i="19"/>
  <c r="N96" i="19"/>
  <c r="N95" i="19"/>
  <c r="N94" i="19"/>
  <c r="N93" i="19"/>
  <c r="N92" i="19"/>
  <c r="N91" i="19"/>
  <c r="N90" i="19"/>
  <c r="N89" i="19"/>
  <c r="N88" i="19"/>
  <c r="N87" i="19"/>
  <c r="N86" i="19"/>
  <c r="N85" i="19"/>
  <c r="N84" i="19"/>
  <c r="N83" i="19"/>
  <c r="N82" i="19"/>
  <c r="N81" i="19"/>
  <c r="N80" i="19"/>
  <c r="N79" i="19"/>
  <c r="N78" i="19"/>
  <c r="N77" i="19"/>
  <c r="N76" i="19"/>
  <c r="N74" i="19"/>
  <c r="N73" i="19"/>
  <c r="N64" i="19"/>
  <c r="N63" i="19"/>
  <c r="N62" i="19"/>
  <c r="N61" i="19"/>
  <c r="N60" i="19"/>
  <c r="N59" i="19"/>
  <c r="N58" i="19"/>
  <c r="N54" i="19"/>
  <c r="N53" i="19"/>
  <c r="N52" i="19"/>
  <c r="N50" i="19"/>
  <c r="N49" i="19"/>
  <c r="N48" i="19"/>
  <c r="N47" i="19"/>
  <c r="R43" i="19"/>
  <c r="P43" i="19"/>
  <c r="L43" i="19"/>
  <c r="J43" i="19"/>
  <c r="N41" i="19"/>
  <c r="N37" i="19"/>
  <c r="N36" i="19"/>
  <c r="N35" i="19"/>
  <c r="N34" i="19"/>
  <c r="N33" i="19"/>
  <c r="N32" i="19"/>
  <c r="N31" i="19"/>
  <c r="N30" i="19"/>
  <c r="N29" i="19"/>
  <c r="N28" i="19"/>
  <c r="N27" i="19"/>
  <c r="N26" i="19"/>
  <c r="N25" i="19"/>
  <c r="N22" i="19"/>
  <c r="N21" i="19"/>
  <c r="N20" i="19"/>
  <c r="N19" i="19"/>
  <c r="N17" i="19"/>
  <c r="R154" i="19" l="1"/>
  <c r="J154" i="19"/>
  <c r="N116" i="19"/>
  <c r="P154" i="19"/>
  <c r="L154" i="19"/>
  <c r="N43" i="19"/>
  <c r="N154" i="19" l="1"/>
  <c r="N135" i="24"/>
  <c r="N134" i="24"/>
  <c r="N133" i="24"/>
  <c r="N132" i="24"/>
  <c r="N131" i="24"/>
  <c r="R122" i="24"/>
  <c r="P122" i="24"/>
  <c r="N122" i="24"/>
  <c r="L122" i="24"/>
  <c r="J122" i="24"/>
  <c r="T52" i="24"/>
  <c r="U52" i="24" s="1"/>
  <c r="T51" i="24"/>
  <c r="U51" i="24" s="1"/>
  <c r="R111" i="24"/>
  <c r="R38" i="24"/>
  <c r="R150" i="24" l="1"/>
  <c r="N148" i="24"/>
  <c r="N150" i="24" s="1"/>
  <c r="N146" i="7"/>
  <c r="N131" i="15"/>
  <c r="N130" i="15"/>
  <c r="N80" i="1" l="1"/>
  <c r="N79" i="1"/>
  <c r="N21" i="13"/>
  <c r="N67" i="1"/>
  <c r="N81" i="26"/>
  <c r="N114" i="22"/>
  <c r="N148" i="16"/>
  <c r="N111" i="16"/>
  <c r="N32" i="16"/>
  <c r="N109" i="15"/>
  <c r="N80" i="13"/>
  <c r="N79" i="13"/>
  <c r="N78" i="13"/>
  <c r="N77" i="13"/>
  <c r="N76" i="13"/>
  <c r="N75" i="13"/>
  <c r="N74" i="13"/>
  <c r="N73" i="13"/>
  <c r="N72" i="13"/>
  <c r="N109" i="7"/>
  <c r="N108" i="7"/>
  <c r="N80" i="6"/>
  <c r="N92" i="5"/>
  <c r="N109" i="5"/>
  <c r="T51" i="23" l="1"/>
  <c r="U51" i="23" s="1"/>
  <c r="T52" i="23"/>
  <c r="U52" i="23" s="1"/>
  <c r="R145" i="15" l="1"/>
  <c r="N31" i="21" l="1"/>
  <c r="N43" i="28" l="1"/>
  <c r="N42" i="28"/>
  <c r="N25" i="28"/>
  <c r="N24" i="28"/>
  <c r="N17" i="28"/>
  <c r="N17" i="33"/>
  <c r="J34" i="1"/>
  <c r="J69" i="1"/>
  <c r="N16" i="1"/>
  <c r="N82" i="1"/>
  <c r="N81" i="1"/>
  <c r="N78" i="1"/>
  <c r="N77" i="1"/>
  <c r="N76" i="1"/>
  <c r="N75" i="1"/>
  <c r="N74" i="1"/>
  <c r="N73" i="1"/>
  <c r="N72" i="1"/>
  <c r="N140" i="13"/>
  <c r="N139" i="13"/>
  <c r="N138" i="13"/>
  <c r="N137" i="13"/>
  <c r="N136" i="13"/>
  <c r="N135" i="13"/>
  <c r="N134" i="13"/>
  <c r="N133" i="13"/>
  <c r="N132" i="13"/>
  <c r="N131" i="13"/>
  <c r="N130" i="13"/>
  <c r="N129" i="13"/>
  <c r="N68" i="1"/>
  <c r="N53" i="1"/>
  <c r="N52" i="1"/>
  <c r="N60" i="1"/>
  <c r="N59" i="1"/>
  <c r="N58" i="1"/>
  <c r="N57" i="1"/>
  <c r="N56" i="1"/>
  <c r="N55" i="1"/>
  <c r="N54" i="1"/>
  <c r="N51" i="1"/>
  <c r="N66" i="1"/>
  <c r="N64" i="1"/>
  <c r="N62" i="1"/>
  <c r="N61" i="1"/>
  <c r="N50" i="1"/>
  <c r="N49" i="1"/>
  <c r="N48" i="1"/>
  <c r="N47" i="1"/>
  <c r="N46" i="1"/>
  <c r="N44" i="1"/>
  <c r="N43" i="1"/>
  <c r="N42" i="1"/>
  <c r="N41" i="1"/>
  <c r="N40" i="1"/>
  <c r="N39" i="1"/>
  <c r="N38" i="1"/>
  <c r="N37" i="1"/>
  <c r="P149" i="7"/>
  <c r="N31" i="12"/>
  <c r="N32" i="12"/>
  <c r="T16" i="15"/>
  <c r="N17" i="15"/>
  <c r="T17" i="15"/>
  <c r="N18" i="15"/>
  <c r="T18" i="15"/>
  <c r="N19" i="15"/>
  <c r="T19" i="15"/>
  <c r="N20" i="15"/>
  <c r="T20" i="15"/>
  <c r="N21" i="15"/>
  <c r="T21" i="15"/>
  <c r="T22" i="15"/>
  <c r="T23" i="15"/>
  <c r="N32" i="15"/>
  <c r="N24" i="15"/>
  <c r="T24" i="15"/>
  <c r="N25" i="15"/>
  <c r="T25" i="15"/>
  <c r="N26" i="15"/>
  <c r="T26" i="15"/>
  <c r="N27" i="15"/>
  <c r="T27" i="15"/>
  <c r="N28" i="15"/>
  <c r="T28" i="15"/>
  <c r="N29" i="15"/>
  <c r="T29" i="15"/>
  <c r="N31" i="15"/>
  <c r="T31" i="15"/>
  <c r="N30" i="15"/>
  <c r="T32" i="15"/>
  <c r="N33" i="15"/>
  <c r="T33" i="15"/>
  <c r="N34" i="15"/>
  <c r="T34" i="15"/>
  <c r="N35" i="15"/>
  <c r="T35" i="15"/>
  <c r="N36" i="15"/>
  <c r="T36" i="15"/>
  <c r="T37" i="15"/>
  <c r="T38" i="15"/>
  <c r="N39" i="15"/>
  <c r="T39" i="15"/>
  <c r="N40" i="15"/>
  <c r="T40" i="15"/>
  <c r="J42" i="15"/>
  <c r="L42" i="15"/>
  <c r="R42" i="15"/>
  <c r="N45" i="15"/>
  <c r="N46" i="15"/>
  <c r="N47" i="15"/>
  <c r="N48" i="15"/>
  <c r="N49" i="15"/>
  <c r="N50" i="15"/>
  <c r="N51" i="15"/>
  <c r="N52" i="15"/>
  <c r="N53" i="15"/>
  <c r="N54" i="15"/>
  <c r="N55" i="15"/>
  <c r="N56" i="15"/>
  <c r="N57" i="15"/>
  <c r="N58" i="15"/>
  <c r="N59" i="15"/>
  <c r="N60" i="15"/>
  <c r="N61" i="15"/>
  <c r="N62" i="15"/>
  <c r="N63" i="15"/>
  <c r="N64" i="15"/>
  <c r="N65" i="15"/>
  <c r="N66" i="15"/>
  <c r="N67" i="15"/>
  <c r="N68" i="15"/>
  <c r="N69" i="15"/>
  <c r="N70" i="15"/>
  <c r="N71" i="15"/>
  <c r="N72" i="15"/>
  <c r="N73" i="15"/>
  <c r="N74" i="15"/>
  <c r="N75" i="15"/>
  <c r="N76" i="15"/>
  <c r="N77" i="15"/>
  <c r="N78" i="15"/>
  <c r="N79" i="15"/>
  <c r="N80" i="15"/>
  <c r="N81" i="15"/>
  <c r="N82" i="15"/>
  <c r="N83" i="15"/>
  <c r="N84" i="15"/>
  <c r="N85" i="15"/>
  <c r="N86" i="15"/>
  <c r="N87" i="15"/>
  <c r="N88" i="15"/>
  <c r="N89" i="15"/>
  <c r="N90" i="15"/>
  <c r="N91" i="15"/>
  <c r="N92" i="15"/>
  <c r="N93" i="15"/>
  <c r="N94" i="15"/>
  <c r="N95" i="15"/>
  <c r="N96" i="15"/>
  <c r="N97" i="15"/>
  <c r="N98" i="15"/>
  <c r="N99" i="15"/>
  <c r="N100" i="15"/>
  <c r="N101" i="15"/>
  <c r="N102" i="15"/>
  <c r="N103" i="15"/>
  <c r="N104" i="15"/>
  <c r="N105" i="15"/>
  <c r="N106" i="15"/>
  <c r="N107" i="15"/>
  <c r="N108" i="15"/>
  <c r="N110" i="15"/>
  <c r="J111" i="15"/>
  <c r="L111" i="15"/>
  <c r="P111" i="15"/>
  <c r="R111" i="15"/>
  <c r="J122" i="15"/>
  <c r="L122" i="15"/>
  <c r="N122" i="15"/>
  <c r="P122" i="15"/>
  <c r="R122" i="15"/>
  <c r="N145" i="15"/>
  <c r="J145" i="15"/>
  <c r="L145" i="15"/>
  <c r="P145" i="15"/>
  <c r="J42" i="14"/>
  <c r="L42" i="14"/>
  <c r="P42" i="14"/>
  <c r="R42" i="14"/>
  <c r="J113" i="14"/>
  <c r="L113" i="14"/>
  <c r="P113" i="14"/>
  <c r="R113" i="14"/>
  <c r="J124" i="14"/>
  <c r="L124" i="14"/>
  <c r="N124" i="14"/>
  <c r="P124" i="14"/>
  <c r="R124" i="14"/>
  <c r="J148" i="14"/>
  <c r="L148" i="14"/>
  <c r="P148" i="14"/>
  <c r="R148" i="14"/>
  <c r="N45" i="28" l="1"/>
  <c r="N83" i="1"/>
  <c r="N148" i="14"/>
  <c r="J150" i="14"/>
  <c r="R150" i="14"/>
  <c r="L147" i="15"/>
  <c r="L150" i="14"/>
  <c r="N113" i="14"/>
  <c r="P150" i="14"/>
  <c r="N42" i="14"/>
  <c r="J147" i="15"/>
  <c r="N111" i="15"/>
  <c r="R147" i="15"/>
  <c r="N87" i="23"/>
  <c r="N39" i="13"/>
  <c r="N150" i="14" l="1"/>
  <c r="P83" i="1"/>
  <c r="N45" i="1"/>
  <c r="N115" i="25" l="1"/>
  <c r="N24" i="23"/>
  <c r="N23" i="23"/>
  <c r="N32" i="11" l="1"/>
  <c r="N68" i="26" l="1"/>
  <c r="N69" i="26"/>
  <c r="N70" i="26"/>
  <c r="N71" i="26"/>
  <c r="N72" i="26"/>
  <c r="N73" i="26"/>
  <c r="N74" i="26"/>
  <c r="N75" i="26"/>
  <c r="N76" i="26"/>
  <c r="N77" i="26"/>
  <c r="N78" i="26"/>
  <c r="N79" i="26"/>
  <c r="N80" i="26"/>
  <c r="N82" i="26"/>
  <c r="N17" i="26"/>
  <c r="N18" i="26"/>
  <c r="N19" i="26"/>
  <c r="N20" i="26"/>
  <c r="N21" i="26"/>
  <c r="N22" i="26"/>
  <c r="N23" i="26"/>
  <c r="N24" i="26"/>
  <c r="N25" i="26"/>
  <c r="N26" i="26"/>
  <c r="N27" i="26"/>
  <c r="N28" i="26"/>
  <c r="N29" i="26"/>
  <c r="N30" i="26"/>
  <c r="N31" i="26"/>
  <c r="N33" i="26"/>
  <c r="N34" i="26"/>
  <c r="N35" i="26"/>
  <c r="N36" i="26"/>
  <c r="N37" i="26"/>
  <c r="N38" i="26"/>
  <c r="N39" i="26"/>
  <c r="N40" i="26"/>
  <c r="N41" i="26"/>
  <c r="N42" i="26"/>
  <c r="N43" i="26"/>
  <c r="N44" i="26"/>
  <c r="N45" i="26"/>
  <c r="N46" i="26"/>
  <c r="N47" i="26"/>
  <c r="N48" i="26"/>
  <c r="N49" i="26"/>
  <c r="N50" i="26"/>
  <c r="N51" i="26"/>
  <c r="N52" i="26"/>
  <c r="N53" i="26"/>
  <c r="N54" i="26"/>
  <c r="N55" i="26"/>
  <c r="N56" i="26"/>
  <c r="N57" i="26"/>
  <c r="N58" i="26"/>
  <c r="N59" i="26"/>
  <c r="N60" i="26"/>
  <c r="N61" i="26"/>
  <c r="N62" i="26"/>
  <c r="N63" i="26"/>
  <c r="N64" i="26"/>
  <c r="N65" i="26"/>
  <c r="N66" i="26"/>
  <c r="N67" i="26"/>
  <c r="N16" i="26"/>
  <c r="N117" i="25"/>
  <c r="N83" i="25"/>
  <c r="N82" i="25"/>
  <c r="N81" i="25"/>
  <c r="N80" i="25"/>
  <c r="N79" i="25"/>
  <c r="N78" i="25"/>
  <c r="N77" i="25"/>
  <c r="N76" i="25"/>
  <c r="N75" i="25"/>
  <c r="N74" i="25"/>
  <c r="N73" i="25"/>
  <c r="N72" i="25"/>
  <c r="N71" i="25"/>
  <c r="N70" i="25"/>
  <c r="N68" i="25"/>
  <c r="N67" i="25"/>
  <c r="N66" i="25"/>
  <c r="N65" i="25"/>
  <c r="N64" i="25"/>
  <c r="N63" i="25"/>
  <c r="N62" i="25"/>
  <c r="N61" i="25"/>
  <c r="N60" i="25"/>
  <c r="N59" i="25"/>
  <c r="N58" i="25"/>
  <c r="N57" i="25"/>
  <c r="N56" i="25"/>
  <c r="N55" i="25"/>
  <c r="N54" i="25"/>
  <c r="N53" i="25"/>
  <c r="N52" i="25"/>
  <c r="N51" i="25"/>
  <c r="N50" i="25"/>
  <c r="N49" i="25"/>
  <c r="N48" i="25"/>
  <c r="N47" i="25"/>
  <c r="N46" i="25"/>
  <c r="N45" i="25"/>
  <c r="N44" i="25"/>
  <c r="N43" i="25"/>
  <c r="N42" i="25"/>
  <c r="N41" i="25"/>
  <c r="N40" i="25"/>
  <c r="N38" i="25"/>
  <c r="N37" i="25"/>
  <c r="N36" i="25"/>
  <c r="N35" i="25"/>
  <c r="N34" i="25"/>
  <c r="N33" i="25"/>
  <c r="N32" i="25"/>
  <c r="N31" i="25"/>
  <c r="N30" i="25"/>
  <c r="N29" i="25"/>
  <c r="N28" i="25"/>
  <c r="N27" i="25"/>
  <c r="N26" i="25"/>
  <c r="N25" i="25"/>
  <c r="N24" i="25"/>
  <c r="N23" i="25"/>
  <c r="N22" i="25"/>
  <c r="N21" i="25"/>
  <c r="N16" i="25"/>
  <c r="N138" i="23"/>
  <c r="N110" i="23"/>
  <c r="N109" i="23"/>
  <c r="N108" i="23"/>
  <c r="N107" i="23"/>
  <c r="N106" i="23"/>
  <c r="N105" i="23"/>
  <c r="N104" i="23"/>
  <c r="N103" i="23"/>
  <c r="N102" i="23"/>
  <c r="N101" i="23"/>
  <c r="N100" i="23"/>
  <c r="N99" i="23"/>
  <c r="N98" i="23"/>
  <c r="N97" i="23"/>
  <c r="N96" i="23"/>
  <c r="N95" i="23"/>
  <c r="N94" i="23"/>
  <c r="N93" i="23"/>
  <c r="N92" i="23"/>
  <c r="N91" i="23"/>
  <c r="N90" i="23"/>
  <c r="N88" i="23"/>
  <c r="N86" i="23"/>
  <c r="N85" i="23"/>
  <c r="N84" i="23"/>
  <c r="N83" i="23"/>
  <c r="N81" i="23"/>
  <c r="N80" i="23"/>
  <c r="N79" i="23"/>
  <c r="N78" i="23"/>
  <c r="N77" i="23"/>
  <c r="N76" i="23"/>
  <c r="N75" i="23"/>
  <c r="N74" i="23"/>
  <c r="N73" i="23"/>
  <c r="N72" i="23"/>
  <c r="N71" i="23"/>
  <c r="N70" i="23"/>
  <c r="N69" i="23"/>
  <c r="N68" i="23"/>
  <c r="N65" i="23"/>
  <c r="N64" i="23"/>
  <c r="N63" i="23"/>
  <c r="N62" i="23"/>
  <c r="N61" i="23"/>
  <c r="N60" i="23"/>
  <c r="N59" i="23"/>
  <c r="N58" i="23"/>
  <c r="N57" i="23"/>
  <c r="N56" i="23"/>
  <c r="N55" i="23"/>
  <c r="N54" i="23"/>
  <c r="N53" i="23"/>
  <c r="N52" i="23"/>
  <c r="N51" i="23"/>
  <c r="N50" i="23"/>
  <c r="N48" i="23"/>
  <c r="N47" i="23"/>
  <c r="N46" i="23"/>
  <c r="N45" i="23"/>
  <c r="N44" i="23"/>
  <c r="N43" i="23"/>
  <c r="N42" i="23"/>
  <c r="N35" i="23"/>
  <c r="N28" i="23"/>
  <c r="N26" i="23"/>
  <c r="N29" i="23"/>
  <c r="N22" i="23"/>
  <c r="N21" i="23"/>
  <c r="N20" i="23"/>
  <c r="N19" i="23"/>
  <c r="N18" i="23"/>
  <c r="N148" i="22"/>
  <c r="N145" i="22"/>
  <c r="N144" i="22"/>
  <c r="N143" i="22"/>
  <c r="N142" i="22"/>
  <c r="N141" i="22"/>
  <c r="N140" i="22"/>
  <c r="N138" i="22"/>
  <c r="N137" i="22"/>
  <c r="N136" i="22"/>
  <c r="N115" i="22"/>
  <c r="N113" i="22"/>
  <c r="N112" i="22"/>
  <c r="N111" i="22"/>
  <c r="N110" i="22"/>
  <c r="N109" i="22"/>
  <c r="N108" i="22"/>
  <c r="N107" i="22"/>
  <c r="N106" i="22"/>
  <c r="N105" i="22"/>
  <c r="N104" i="22"/>
  <c r="N103" i="22"/>
  <c r="N102" i="22"/>
  <c r="N101" i="22"/>
  <c r="N100" i="22"/>
  <c r="N99" i="22"/>
  <c r="N98" i="22"/>
  <c r="N97" i="22"/>
  <c r="N96" i="22"/>
  <c r="N95" i="22"/>
  <c r="N94" i="22"/>
  <c r="N93" i="22"/>
  <c r="N92" i="22"/>
  <c r="N91" i="22"/>
  <c r="N90" i="22"/>
  <c r="N89" i="22"/>
  <c r="N88" i="22"/>
  <c r="N87" i="22"/>
  <c r="N86" i="22"/>
  <c r="N85" i="22"/>
  <c r="N84" i="22"/>
  <c r="N83" i="22"/>
  <c r="N82" i="22"/>
  <c r="N81" i="22"/>
  <c r="N80" i="22"/>
  <c r="N79" i="22"/>
  <c r="N78" i="22"/>
  <c r="N77" i="22"/>
  <c r="N76" i="22"/>
  <c r="N75" i="22"/>
  <c r="N74" i="22"/>
  <c r="N73" i="22"/>
  <c r="N72" i="22"/>
  <c r="N71" i="22"/>
  <c r="N70" i="22"/>
  <c r="N68" i="22"/>
  <c r="N67" i="22"/>
  <c r="N66" i="22"/>
  <c r="N65" i="22"/>
  <c r="N64" i="22"/>
  <c r="N63" i="22"/>
  <c r="N62" i="22"/>
  <c r="N61" i="22"/>
  <c r="N60" i="22"/>
  <c r="N59" i="22"/>
  <c r="N58" i="22"/>
  <c r="N57" i="22"/>
  <c r="N56" i="22"/>
  <c r="N55" i="22"/>
  <c r="N54" i="22"/>
  <c r="N53" i="22"/>
  <c r="N51" i="22"/>
  <c r="N50" i="22"/>
  <c r="N49" i="22"/>
  <c r="N48" i="22"/>
  <c r="N42" i="22"/>
  <c r="N41" i="22"/>
  <c r="N40" i="22"/>
  <c r="N39" i="22"/>
  <c r="N38" i="22"/>
  <c r="N37" i="22"/>
  <c r="N36" i="22"/>
  <c r="N35" i="22"/>
  <c r="N32" i="22"/>
  <c r="N33" i="22"/>
  <c r="N31" i="22"/>
  <c r="N30" i="22"/>
  <c r="N29" i="22"/>
  <c r="N28" i="22"/>
  <c r="N27" i="22"/>
  <c r="N26" i="22"/>
  <c r="N34" i="22"/>
  <c r="N22" i="22"/>
  <c r="N21" i="22"/>
  <c r="N20" i="22"/>
  <c r="N19" i="22"/>
  <c r="N18" i="22"/>
  <c r="N17" i="22"/>
  <c r="N112" i="21"/>
  <c r="N111" i="21"/>
  <c r="N110" i="21"/>
  <c r="N109" i="21"/>
  <c r="N108" i="21"/>
  <c r="N107" i="21"/>
  <c r="N106" i="21"/>
  <c r="N105" i="21"/>
  <c r="N104" i="21"/>
  <c r="N103" i="21"/>
  <c r="N102" i="21"/>
  <c r="N101" i="21"/>
  <c r="N100" i="21"/>
  <c r="N99" i="21"/>
  <c r="N98" i="21"/>
  <c r="N97" i="21"/>
  <c r="N96" i="21"/>
  <c r="N95" i="21"/>
  <c r="N94" i="21"/>
  <c r="N93" i="21"/>
  <c r="N92" i="21"/>
  <c r="N91" i="21"/>
  <c r="N90" i="21"/>
  <c r="N89" i="21"/>
  <c r="N88" i="21"/>
  <c r="N87" i="21"/>
  <c r="N86" i="21"/>
  <c r="N85" i="21"/>
  <c r="N84" i="21"/>
  <c r="N83" i="21"/>
  <c r="N82" i="21"/>
  <c r="N81" i="21"/>
  <c r="N80" i="21"/>
  <c r="N79" i="21"/>
  <c r="N78" i="21"/>
  <c r="N77" i="21"/>
  <c r="N76" i="21"/>
  <c r="N75" i="21"/>
  <c r="N74" i="21"/>
  <c r="N73" i="21"/>
  <c r="N72" i="21"/>
  <c r="N71" i="21"/>
  <c r="N70" i="21"/>
  <c r="N69" i="21"/>
  <c r="N68" i="21"/>
  <c r="N67" i="21"/>
  <c r="N66" i="21"/>
  <c r="N65" i="21"/>
  <c r="N64" i="21"/>
  <c r="N63" i="21"/>
  <c r="N62" i="21"/>
  <c r="N61" i="21"/>
  <c r="N60" i="21"/>
  <c r="N59" i="21"/>
  <c r="N58" i="21"/>
  <c r="N57" i="21"/>
  <c r="N56" i="21"/>
  <c r="N55" i="21"/>
  <c r="N54" i="21"/>
  <c r="N53" i="21"/>
  <c r="N52" i="21"/>
  <c r="N51" i="21"/>
  <c r="N50" i="21"/>
  <c r="N49" i="21"/>
  <c r="N48" i="21"/>
  <c r="N47" i="21"/>
  <c r="N41" i="21"/>
  <c r="N40" i="21"/>
  <c r="N39" i="21"/>
  <c r="N38" i="21"/>
  <c r="N37" i="21"/>
  <c r="N36" i="21"/>
  <c r="N35" i="21"/>
  <c r="N34" i="21"/>
  <c r="N32" i="21"/>
  <c r="N30" i="21"/>
  <c r="N29" i="21"/>
  <c r="N28" i="21"/>
  <c r="N27" i="21"/>
  <c r="N26" i="21"/>
  <c r="N25" i="21"/>
  <c r="N33" i="21"/>
  <c r="N22" i="21"/>
  <c r="N21" i="21"/>
  <c r="N20" i="21"/>
  <c r="N19" i="21"/>
  <c r="N17" i="21"/>
  <c r="N112" i="20"/>
  <c r="N111" i="20"/>
  <c r="N110" i="20"/>
  <c r="N109" i="20"/>
  <c r="N108" i="20"/>
  <c r="N107" i="20"/>
  <c r="N106" i="20"/>
  <c r="N105" i="20"/>
  <c r="N104" i="20"/>
  <c r="N103" i="20"/>
  <c r="N102" i="20"/>
  <c r="N101" i="20"/>
  <c r="N100" i="20"/>
  <c r="N99" i="20"/>
  <c r="N98" i="20"/>
  <c r="N97" i="20"/>
  <c r="N96" i="20"/>
  <c r="N95" i="20"/>
  <c r="N94" i="20"/>
  <c r="N93" i="20"/>
  <c r="N92" i="20"/>
  <c r="N91" i="20"/>
  <c r="N90" i="20"/>
  <c r="N89" i="20"/>
  <c r="N88" i="20"/>
  <c r="N87" i="20"/>
  <c r="N86" i="20"/>
  <c r="N85" i="20"/>
  <c r="N84" i="20"/>
  <c r="N83" i="20"/>
  <c r="N82" i="20"/>
  <c r="N81" i="20"/>
  <c r="N80" i="20"/>
  <c r="N79" i="20"/>
  <c r="N78" i="20"/>
  <c r="N77" i="20"/>
  <c r="N76" i="20"/>
  <c r="N75" i="20"/>
  <c r="N74" i="20"/>
  <c r="N73" i="20"/>
  <c r="N72" i="20"/>
  <c r="N71" i="20"/>
  <c r="N70" i="20"/>
  <c r="N69" i="20"/>
  <c r="N68" i="20"/>
  <c r="N67" i="20"/>
  <c r="N66" i="20"/>
  <c r="N65" i="20"/>
  <c r="N64" i="20"/>
  <c r="N62" i="20"/>
  <c r="N61" i="20"/>
  <c r="N60" i="20"/>
  <c r="N59" i="20"/>
  <c r="N58" i="20"/>
  <c r="N57" i="20"/>
  <c r="N56" i="20"/>
  <c r="N55" i="20"/>
  <c r="N54" i="20"/>
  <c r="N53" i="20"/>
  <c r="N52" i="20"/>
  <c r="N51" i="20"/>
  <c r="N50" i="20"/>
  <c r="N49" i="20"/>
  <c r="N48" i="20"/>
  <c r="N47" i="20"/>
  <c r="N41" i="20"/>
  <c r="N40" i="20"/>
  <c r="N38" i="20"/>
  <c r="N37" i="20"/>
  <c r="N36" i="20"/>
  <c r="N35" i="20"/>
  <c r="N34" i="20"/>
  <c r="N31" i="20"/>
  <c r="N32" i="20"/>
  <c r="N30" i="20"/>
  <c r="N29" i="20"/>
  <c r="N28" i="20"/>
  <c r="N27" i="20"/>
  <c r="N26" i="20"/>
  <c r="N25" i="20"/>
  <c r="N33" i="20"/>
  <c r="N22" i="20"/>
  <c r="N21" i="20"/>
  <c r="N20" i="20"/>
  <c r="N19" i="20"/>
  <c r="N18" i="20"/>
  <c r="N17" i="20"/>
  <c r="N121" i="18"/>
  <c r="P113" i="18"/>
  <c r="L113" i="18"/>
  <c r="P42" i="18"/>
  <c r="L42" i="18"/>
  <c r="N148" i="23" l="1"/>
  <c r="N135" i="18"/>
  <c r="N133" i="18"/>
  <c r="N132" i="18"/>
  <c r="N112" i="18"/>
  <c r="N111" i="18"/>
  <c r="N110" i="18"/>
  <c r="N109" i="18"/>
  <c r="N108" i="18"/>
  <c r="N107" i="18"/>
  <c r="N106" i="18"/>
  <c r="N105" i="18"/>
  <c r="N104" i="18"/>
  <c r="N103" i="18"/>
  <c r="N102" i="18"/>
  <c r="N101" i="18"/>
  <c r="N100" i="18"/>
  <c r="N99" i="18"/>
  <c r="N98" i="18"/>
  <c r="N97" i="18"/>
  <c r="N96" i="18"/>
  <c r="N95" i="18"/>
  <c r="N94" i="18"/>
  <c r="N93" i="18"/>
  <c r="N92" i="18"/>
  <c r="N91" i="18"/>
  <c r="N90" i="18"/>
  <c r="N89" i="18"/>
  <c r="N88" i="18"/>
  <c r="N87" i="18"/>
  <c r="N86" i="18"/>
  <c r="N85" i="18"/>
  <c r="N84" i="18"/>
  <c r="N83" i="18"/>
  <c r="N82" i="18"/>
  <c r="N81" i="18"/>
  <c r="N80" i="18"/>
  <c r="N79" i="18"/>
  <c r="N78" i="18"/>
  <c r="N77" i="18"/>
  <c r="N76" i="18"/>
  <c r="N75" i="18"/>
  <c r="N74" i="18"/>
  <c r="N73" i="18"/>
  <c r="N72" i="18"/>
  <c r="N71" i="18"/>
  <c r="N70" i="18"/>
  <c r="N69" i="18"/>
  <c r="N68" i="18"/>
  <c r="N67" i="18"/>
  <c r="N66" i="18"/>
  <c r="N65" i="18"/>
  <c r="N64" i="18"/>
  <c r="N63" i="18"/>
  <c r="N62" i="18"/>
  <c r="N61" i="18"/>
  <c r="N60" i="18"/>
  <c r="N59" i="18"/>
  <c r="N58" i="18"/>
  <c r="N57" i="18"/>
  <c r="N56" i="18"/>
  <c r="N55" i="18"/>
  <c r="N54" i="18"/>
  <c r="N53" i="18"/>
  <c r="N52" i="18"/>
  <c r="N51" i="18"/>
  <c r="N50" i="18"/>
  <c r="N48" i="18"/>
  <c r="N47" i="18"/>
  <c r="N46" i="18"/>
  <c r="N45" i="18"/>
  <c r="N40" i="18"/>
  <c r="N36" i="18"/>
  <c r="N35" i="18"/>
  <c r="N34" i="18"/>
  <c r="N33" i="18"/>
  <c r="N30" i="18"/>
  <c r="N31" i="18"/>
  <c r="N29" i="18"/>
  <c r="N28" i="18"/>
  <c r="N27" i="18"/>
  <c r="N26" i="18"/>
  <c r="N25" i="18"/>
  <c r="N24" i="18"/>
  <c r="N32" i="18"/>
  <c r="N21" i="18"/>
  <c r="N20" i="18"/>
  <c r="N19" i="18"/>
  <c r="N18" i="18"/>
  <c r="N17" i="18"/>
  <c r="N16" i="18"/>
  <c r="N135" i="17"/>
  <c r="N133" i="17"/>
  <c r="N113" i="17"/>
  <c r="N111" i="17"/>
  <c r="N110" i="17"/>
  <c r="N109" i="17"/>
  <c r="N108" i="17"/>
  <c r="N107" i="17"/>
  <c r="N106" i="17"/>
  <c r="N105" i="17"/>
  <c r="N104" i="17"/>
  <c r="N103" i="17"/>
  <c r="N102" i="17"/>
  <c r="N101" i="17"/>
  <c r="N100" i="17"/>
  <c r="N99" i="17"/>
  <c r="N98" i="17"/>
  <c r="N97" i="17"/>
  <c r="N96" i="17"/>
  <c r="N95" i="17"/>
  <c r="N94" i="17"/>
  <c r="N93" i="17"/>
  <c r="N92" i="17"/>
  <c r="N91" i="17"/>
  <c r="N90" i="17"/>
  <c r="N89" i="17"/>
  <c r="N88" i="17"/>
  <c r="N87" i="17"/>
  <c r="N86" i="17"/>
  <c r="N85" i="17"/>
  <c r="N84" i="17"/>
  <c r="N83" i="17"/>
  <c r="N82" i="17"/>
  <c r="N81" i="17"/>
  <c r="N80" i="17"/>
  <c r="N79" i="17"/>
  <c r="N78" i="17"/>
  <c r="N77" i="17"/>
  <c r="N76" i="17"/>
  <c r="N75" i="17"/>
  <c r="N74" i="17"/>
  <c r="N73" i="17"/>
  <c r="N71" i="17"/>
  <c r="N70" i="17"/>
  <c r="N69" i="17"/>
  <c r="N68" i="17"/>
  <c r="N67" i="17"/>
  <c r="N66" i="17"/>
  <c r="N65" i="17"/>
  <c r="N64" i="17"/>
  <c r="N63" i="17"/>
  <c r="N61" i="17"/>
  <c r="N60" i="17"/>
  <c r="N59" i="17"/>
  <c r="N58" i="17"/>
  <c r="N57" i="17"/>
  <c r="N56" i="17"/>
  <c r="N55" i="17"/>
  <c r="N54" i="17"/>
  <c r="N53" i="17"/>
  <c r="N52" i="17"/>
  <c r="N51" i="17"/>
  <c r="N50" i="17"/>
  <c r="N48" i="17"/>
  <c r="N47" i="17"/>
  <c r="N46" i="17"/>
  <c r="N45" i="17"/>
  <c r="N40" i="17"/>
  <c r="N36" i="17"/>
  <c r="N35" i="17"/>
  <c r="N34" i="17"/>
  <c r="N33" i="17"/>
  <c r="N30" i="17"/>
  <c r="N31" i="17"/>
  <c r="N29" i="17"/>
  <c r="N28" i="17"/>
  <c r="N27" i="17"/>
  <c r="N26" i="17"/>
  <c r="N25" i="17"/>
  <c r="N24" i="17"/>
  <c r="N32" i="17"/>
  <c r="N21" i="17"/>
  <c r="N20" i="17"/>
  <c r="N19" i="17"/>
  <c r="N18" i="17"/>
  <c r="N17" i="17"/>
  <c r="N16" i="17"/>
  <c r="N149" i="16"/>
  <c r="N147" i="16"/>
  <c r="N146" i="16"/>
  <c r="N145" i="16"/>
  <c r="N144" i="16"/>
  <c r="N143" i="16"/>
  <c r="N142" i="16"/>
  <c r="N141" i="16"/>
  <c r="N140" i="16"/>
  <c r="N139" i="16"/>
  <c r="N138" i="16"/>
  <c r="N137" i="16"/>
  <c r="N125" i="16"/>
  <c r="N124" i="16"/>
  <c r="N123" i="16"/>
  <c r="N112" i="16"/>
  <c r="N110" i="16"/>
  <c r="N109" i="16"/>
  <c r="N108" i="16"/>
  <c r="N107" i="16"/>
  <c r="N106" i="16"/>
  <c r="N105" i="16"/>
  <c r="N104" i="16"/>
  <c r="N103" i="16"/>
  <c r="N102" i="16"/>
  <c r="N101" i="16"/>
  <c r="N100" i="16"/>
  <c r="N99" i="16"/>
  <c r="N98" i="16"/>
  <c r="N97" i="16"/>
  <c r="N96" i="16"/>
  <c r="N95" i="16"/>
  <c r="N94" i="16"/>
  <c r="N93" i="16"/>
  <c r="N92" i="16"/>
  <c r="N91" i="16"/>
  <c r="N90" i="16"/>
  <c r="N89" i="16"/>
  <c r="N88" i="16"/>
  <c r="N87" i="16"/>
  <c r="N86" i="16"/>
  <c r="N85" i="16"/>
  <c r="N84" i="16"/>
  <c r="N83" i="16"/>
  <c r="N82" i="16"/>
  <c r="N81" i="16"/>
  <c r="N80" i="16"/>
  <c r="N79" i="16"/>
  <c r="N78" i="16"/>
  <c r="N77" i="16"/>
  <c r="N76" i="16"/>
  <c r="N75" i="16"/>
  <c r="N74" i="16"/>
  <c r="N73" i="16"/>
  <c r="N72" i="16"/>
  <c r="N71" i="16"/>
  <c r="N70" i="16"/>
  <c r="N69" i="16"/>
  <c r="N68" i="16"/>
  <c r="N67" i="16"/>
  <c r="N66" i="16"/>
  <c r="N65" i="16"/>
  <c r="N64" i="16"/>
  <c r="N63" i="16"/>
  <c r="N62" i="16"/>
  <c r="N61" i="16"/>
  <c r="N60" i="16"/>
  <c r="N59" i="16"/>
  <c r="N58" i="16"/>
  <c r="N57" i="16"/>
  <c r="N56" i="16"/>
  <c r="N55" i="16"/>
  <c r="N54" i="16"/>
  <c r="N53" i="16"/>
  <c r="N52" i="16"/>
  <c r="N51" i="16"/>
  <c r="N50" i="16"/>
  <c r="N48" i="16"/>
  <c r="N47" i="16"/>
  <c r="N46" i="16"/>
  <c r="N45" i="16"/>
  <c r="N40" i="16"/>
  <c r="N36" i="16"/>
  <c r="N35" i="16"/>
  <c r="N34" i="16"/>
  <c r="N33" i="16"/>
  <c r="N30" i="16"/>
  <c r="N31" i="16"/>
  <c r="N28" i="16"/>
  <c r="N27" i="16"/>
  <c r="N26" i="16"/>
  <c r="N25" i="16"/>
  <c r="N24" i="16"/>
  <c r="N21" i="16"/>
  <c r="N20" i="16"/>
  <c r="N19" i="16"/>
  <c r="N18" i="16"/>
  <c r="N17" i="16"/>
  <c r="N16" i="16"/>
  <c r="N111" i="13"/>
  <c r="N110" i="13"/>
  <c r="N109" i="13"/>
  <c r="N108" i="13"/>
  <c r="N107" i="13"/>
  <c r="N106" i="13"/>
  <c r="N105" i="13"/>
  <c r="N104" i="13"/>
  <c r="N103" i="13"/>
  <c r="N102" i="13"/>
  <c r="N101" i="13"/>
  <c r="N100" i="13"/>
  <c r="N99" i="13"/>
  <c r="N98" i="13"/>
  <c r="N97" i="13"/>
  <c r="N96" i="13"/>
  <c r="N95" i="13"/>
  <c r="N94" i="13"/>
  <c r="N93" i="13"/>
  <c r="N92" i="13"/>
  <c r="N91" i="13"/>
  <c r="N90" i="13"/>
  <c r="N89" i="13"/>
  <c r="N88" i="13"/>
  <c r="N87" i="13"/>
  <c r="N86" i="13"/>
  <c r="N85" i="13"/>
  <c r="N84" i="13"/>
  <c r="N83" i="13"/>
  <c r="N82" i="13"/>
  <c r="N81" i="13"/>
  <c r="N71" i="13"/>
  <c r="N70" i="13"/>
  <c r="N69" i="13"/>
  <c r="N68" i="13"/>
  <c r="N67" i="13"/>
  <c r="N66" i="13"/>
  <c r="N65" i="13"/>
  <c r="N64" i="13"/>
  <c r="N63" i="13"/>
  <c r="N62" i="13"/>
  <c r="N61" i="13"/>
  <c r="N60" i="13"/>
  <c r="N59" i="13"/>
  <c r="N58" i="13"/>
  <c r="N57" i="13"/>
  <c r="N56" i="13"/>
  <c r="N55" i="13"/>
  <c r="N54" i="13"/>
  <c r="N53" i="13"/>
  <c r="N52" i="13"/>
  <c r="N51" i="13"/>
  <c r="N49" i="13"/>
  <c r="N48" i="13"/>
  <c r="N47" i="13"/>
  <c r="N46" i="13"/>
  <c r="N45" i="13"/>
  <c r="N40" i="13"/>
  <c r="N36" i="13"/>
  <c r="N35" i="13"/>
  <c r="N34" i="13"/>
  <c r="N33" i="13"/>
  <c r="N30" i="13"/>
  <c r="N31" i="13"/>
  <c r="N29" i="13"/>
  <c r="N28" i="13"/>
  <c r="N27" i="13"/>
  <c r="N26" i="13"/>
  <c r="N25" i="13"/>
  <c r="N24" i="13"/>
  <c r="N32" i="13"/>
  <c r="N20" i="13"/>
  <c r="N19" i="13"/>
  <c r="N18" i="13"/>
  <c r="N17" i="13"/>
  <c r="N146" i="12"/>
  <c r="N112" i="12"/>
  <c r="N111" i="12"/>
  <c r="N110" i="12"/>
  <c r="N109" i="12"/>
  <c r="N108" i="12"/>
  <c r="N107" i="12"/>
  <c r="N106" i="12"/>
  <c r="N105" i="12"/>
  <c r="N104" i="12"/>
  <c r="N103" i="12"/>
  <c r="N102" i="12"/>
  <c r="N101" i="12"/>
  <c r="N100" i="12"/>
  <c r="N99" i="12"/>
  <c r="N98" i="12"/>
  <c r="N97" i="12"/>
  <c r="N96" i="12"/>
  <c r="N95" i="12"/>
  <c r="N94" i="12"/>
  <c r="N93" i="12"/>
  <c r="N92" i="12"/>
  <c r="N91" i="12"/>
  <c r="N90" i="12"/>
  <c r="N89" i="12"/>
  <c r="N88" i="12"/>
  <c r="N87" i="12"/>
  <c r="N86" i="12"/>
  <c r="N85" i="12"/>
  <c r="N84" i="12"/>
  <c r="N83" i="12"/>
  <c r="N82" i="12"/>
  <c r="N81" i="12"/>
  <c r="N80" i="12"/>
  <c r="N79" i="12"/>
  <c r="N78" i="12"/>
  <c r="N77" i="12"/>
  <c r="N76" i="12"/>
  <c r="N75" i="12"/>
  <c r="N74" i="12"/>
  <c r="N73" i="12"/>
  <c r="N72" i="12"/>
  <c r="N71" i="12"/>
  <c r="N70" i="12"/>
  <c r="N69" i="12"/>
  <c r="N68" i="12"/>
  <c r="N67" i="12"/>
  <c r="N66" i="12"/>
  <c r="N65" i="12"/>
  <c r="N64" i="12"/>
  <c r="N63" i="12"/>
  <c r="N62" i="12"/>
  <c r="N61" i="12"/>
  <c r="N60" i="12"/>
  <c r="N59" i="12"/>
  <c r="N58" i="12"/>
  <c r="N57" i="12"/>
  <c r="N56" i="12"/>
  <c r="N55" i="12"/>
  <c r="N54" i="12"/>
  <c r="N53" i="12"/>
  <c r="N52" i="12"/>
  <c r="N51" i="12"/>
  <c r="N50" i="12"/>
  <c r="N49" i="12"/>
  <c r="N48" i="12"/>
  <c r="N47" i="12"/>
  <c r="N41" i="12"/>
  <c r="N40" i="12"/>
  <c r="N39" i="12"/>
  <c r="N38" i="12"/>
  <c r="N37" i="12"/>
  <c r="N36" i="12"/>
  <c r="N35" i="12"/>
  <c r="N34" i="12"/>
  <c r="N30" i="12"/>
  <c r="N29" i="12"/>
  <c r="N28" i="12"/>
  <c r="N27" i="12"/>
  <c r="N26" i="12"/>
  <c r="N25" i="12"/>
  <c r="N33" i="12"/>
  <c r="N22" i="12"/>
  <c r="N21" i="12"/>
  <c r="N20" i="12"/>
  <c r="N19" i="12"/>
  <c r="N18" i="12"/>
  <c r="N17" i="12"/>
  <c r="N112" i="11"/>
  <c r="N111" i="11"/>
  <c r="N110" i="11"/>
  <c r="N109" i="11"/>
  <c r="N108" i="11"/>
  <c r="N107" i="11"/>
  <c r="N106" i="11"/>
  <c r="N105" i="11"/>
  <c r="N104" i="11"/>
  <c r="N103" i="11"/>
  <c r="N102" i="11"/>
  <c r="N101" i="11"/>
  <c r="N100" i="11"/>
  <c r="N99" i="11"/>
  <c r="N98" i="11"/>
  <c r="N97" i="11"/>
  <c r="N96" i="11"/>
  <c r="N72" i="11"/>
  <c r="N71" i="11"/>
  <c r="N70" i="11"/>
  <c r="N69" i="11"/>
  <c r="N68" i="11"/>
  <c r="N67" i="11"/>
  <c r="N66" i="11"/>
  <c r="N65" i="11"/>
  <c r="N64" i="11"/>
  <c r="N63" i="11"/>
  <c r="N62" i="11"/>
  <c r="N61" i="11"/>
  <c r="N60" i="11"/>
  <c r="N59" i="11"/>
  <c r="N58" i="11"/>
  <c r="N57" i="11"/>
  <c r="N56" i="11"/>
  <c r="N55" i="11"/>
  <c r="N54" i="11"/>
  <c r="N53" i="11"/>
  <c r="N52" i="11"/>
  <c r="N51" i="11"/>
  <c r="N50" i="11"/>
  <c r="N49" i="11"/>
  <c r="N48" i="11"/>
  <c r="N47" i="11"/>
  <c r="N41" i="11"/>
  <c r="N39" i="11"/>
  <c r="N38" i="11"/>
  <c r="N37" i="11"/>
  <c r="N36" i="11"/>
  <c r="N35" i="11"/>
  <c r="N34" i="11"/>
  <c r="N31" i="11"/>
  <c r="N30" i="11"/>
  <c r="N29" i="11"/>
  <c r="N28" i="11"/>
  <c r="N27" i="11"/>
  <c r="N26" i="11"/>
  <c r="N25" i="11"/>
  <c r="N33" i="11"/>
  <c r="N22" i="11"/>
  <c r="N21" i="11"/>
  <c r="N20" i="11"/>
  <c r="N19" i="11"/>
  <c r="N18" i="11"/>
  <c r="N17" i="11"/>
  <c r="N144" i="7"/>
  <c r="N143" i="7"/>
  <c r="N142" i="7"/>
  <c r="N141" i="7"/>
  <c r="N140" i="7"/>
  <c r="N139" i="7"/>
  <c r="N138" i="7"/>
  <c r="N137" i="7"/>
  <c r="N136" i="7"/>
  <c r="N135" i="7"/>
  <c r="N112" i="7"/>
  <c r="N107" i="7"/>
  <c r="N106" i="7"/>
  <c r="N105" i="7"/>
  <c r="N104" i="7"/>
  <c r="N103" i="7"/>
  <c r="N102" i="7"/>
  <c r="N101" i="7"/>
  <c r="N100" i="7"/>
  <c r="N99" i="7"/>
  <c r="N98" i="7"/>
  <c r="N97" i="7"/>
  <c r="N96" i="7"/>
  <c r="N95" i="7"/>
  <c r="N94" i="7"/>
  <c r="N93" i="7"/>
  <c r="N92" i="7"/>
  <c r="N91" i="7"/>
  <c r="N90" i="7"/>
  <c r="N89" i="7"/>
  <c r="N87" i="7"/>
  <c r="N86" i="7"/>
  <c r="N85" i="7"/>
  <c r="N84" i="7"/>
  <c r="N83" i="7"/>
  <c r="N82" i="7"/>
  <c r="N81" i="7"/>
  <c r="N80" i="7"/>
  <c r="N79" i="7"/>
  <c r="N78" i="7"/>
  <c r="N77" i="7"/>
  <c r="N76" i="7"/>
  <c r="N75" i="7"/>
  <c r="N111" i="7"/>
  <c r="N74" i="7"/>
  <c r="N73" i="7"/>
  <c r="N72" i="7"/>
  <c r="N71" i="7"/>
  <c r="N70" i="7"/>
  <c r="N110" i="7"/>
  <c r="N68" i="7"/>
  <c r="N67" i="7"/>
  <c r="N66" i="7"/>
  <c r="N65" i="7"/>
  <c r="N64" i="7"/>
  <c r="N63" i="7"/>
  <c r="N62" i="7"/>
  <c r="N60" i="7"/>
  <c r="N59" i="7"/>
  <c r="N58" i="7"/>
  <c r="N57" i="7"/>
  <c r="N56" i="7"/>
  <c r="N55" i="7"/>
  <c r="N54" i="7"/>
  <c r="N53" i="7"/>
  <c r="N52" i="7"/>
  <c r="N51" i="7"/>
  <c r="N50" i="7"/>
  <c r="N49" i="7"/>
  <c r="N47" i="7"/>
  <c r="N46" i="7"/>
  <c r="N45" i="7"/>
  <c r="N44" i="7"/>
  <c r="N39" i="7"/>
  <c r="N38" i="7"/>
  <c r="N37" i="7"/>
  <c r="N36" i="7"/>
  <c r="N35" i="7"/>
  <c r="N34" i="7"/>
  <c r="N33" i="7"/>
  <c r="N32" i="7"/>
  <c r="N29" i="7"/>
  <c r="N30" i="7"/>
  <c r="N28" i="7"/>
  <c r="N27" i="7"/>
  <c r="N26" i="7"/>
  <c r="N25" i="7"/>
  <c r="N24" i="7"/>
  <c r="N23" i="7"/>
  <c r="N31" i="7"/>
  <c r="N20" i="7"/>
  <c r="N19" i="7"/>
  <c r="N18" i="7"/>
  <c r="N17" i="7"/>
  <c r="N16" i="7"/>
  <c r="N15" i="7"/>
  <c r="N145" i="6"/>
  <c r="N144" i="6"/>
  <c r="N143" i="6"/>
  <c r="N142" i="6"/>
  <c r="N141" i="6"/>
  <c r="N140" i="6"/>
  <c r="N139" i="6"/>
  <c r="N138" i="6"/>
  <c r="N137" i="6"/>
  <c r="N136" i="6"/>
  <c r="N135" i="6"/>
  <c r="N112" i="6"/>
  <c r="N111" i="6"/>
  <c r="N110" i="6"/>
  <c r="N109" i="6"/>
  <c r="N108" i="6"/>
  <c r="N107" i="6"/>
  <c r="N106" i="6"/>
  <c r="N105" i="6"/>
  <c r="N104" i="6"/>
  <c r="N103" i="6"/>
  <c r="N102" i="6"/>
  <c r="N101" i="6"/>
  <c r="N100" i="6"/>
  <c r="N99" i="6"/>
  <c r="N73" i="6"/>
  <c r="N98" i="6"/>
  <c r="N72" i="6"/>
  <c r="N70" i="6"/>
  <c r="N97" i="6"/>
  <c r="N96" i="6"/>
  <c r="N95" i="6"/>
  <c r="N94" i="6"/>
  <c r="N93" i="6"/>
  <c r="N92" i="6"/>
  <c r="N91" i="6"/>
  <c r="N90" i="6"/>
  <c r="N89" i="6"/>
  <c r="N88" i="6"/>
  <c r="N87" i="6"/>
  <c r="N86" i="6"/>
  <c r="N85" i="6"/>
  <c r="N84" i="6"/>
  <c r="N83" i="6"/>
  <c r="N82" i="6"/>
  <c r="N81" i="6"/>
  <c r="N79" i="6"/>
  <c r="N78" i="6"/>
  <c r="N77" i="6"/>
  <c r="N76" i="6"/>
  <c r="N69" i="6"/>
  <c r="N68" i="6"/>
  <c r="N67" i="6"/>
  <c r="N66" i="6"/>
  <c r="N65" i="6"/>
  <c r="N64" i="6"/>
  <c r="N63" i="6"/>
  <c r="N62" i="6"/>
  <c r="N61" i="6"/>
  <c r="N60" i="6"/>
  <c r="N59" i="6"/>
  <c r="N58" i="6"/>
  <c r="N57" i="6"/>
  <c r="N56" i="6"/>
  <c r="N55" i="6"/>
  <c r="N54" i="6"/>
  <c r="N53" i="6"/>
  <c r="N52" i="6"/>
  <c r="N51" i="6"/>
  <c r="N50" i="6"/>
  <c r="N49" i="6"/>
  <c r="N47" i="6"/>
  <c r="N46" i="6"/>
  <c r="N45" i="6"/>
  <c r="N40" i="6"/>
  <c r="N39" i="6"/>
  <c r="N38" i="6"/>
  <c r="N37" i="6"/>
  <c r="N36" i="6"/>
  <c r="N35" i="6"/>
  <c r="N34" i="6"/>
  <c r="N33" i="6"/>
  <c r="N30" i="6"/>
  <c r="N31" i="6"/>
  <c r="N29" i="6"/>
  <c r="N28" i="6"/>
  <c r="N27" i="6"/>
  <c r="N26" i="6"/>
  <c r="N25" i="6"/>
  <c r="N24" i="6"/>
  <c r="N32" i="6"/>
  <c r="N21" i="6"/>
  <c r="N20" i="6"/>
  <c r="N19" i="6"/>
  <c r="N18" i="6"/>
  <c r="N16" i="6"/>
  <c r="N144" i="5"/>
  <c r="N143" i="5"/>
  <c r="N142" i="5"/>
  <c r="N141" i="5"/>
  <c r="N140" i="5"/>
  <c r="N139" i="5"/>
  <c r="N138" i="5"/>
  <c r="N137" i="5"/>
  <c r="N136" i="5"/>
  <c r="N135" i="5"/>
  <c r="N134" i="5"/>
  <c r="N133" i="5"/>
  <c r="N110" i="5"/>
  <c r="N107" i="5"/>
  <c r="N106" i="5"/>
  <c r="N105" i="5"/>
  <c r="N104" i="5"/>
  <c r="N103" i="5"/>
  <c r="N102" i="5"/>
  <c r="N101" i="5"/>
  <c r="N100" i="5"/>
  <c r="N99" i="5"/>
  <c r="N98" i="5"/>
  <c r="N97" i="5"/>
  <c r="N96" i="5"/>
  <c r="N95" i="5"/>
  <c r="N94" i="5"/>
  <c r="N93" i="5"/>
  <c r="N91" i="5"/>
  <c r="N90" i="5"/>
  <c r="N89" i="5"/>
  <c r="N88" i="5"/>
  <c r="N87" i="5"/>
  <c r="N86" i="5"/>
  <c r="N85" i="5"/>
  <c r="N84" i="5"/>
  <c r="N83" i="5"/>
  <c r="N82" i="5"/>
  <c r="N81" i="5"/>
  <c r="N80" i="5"/>
  <c r="N79" i="5"/>
  <c r="N78" i="5"/>
  <c r="N77" i="5"/>
  <c r="N76" i="5"/>
  <c r="N75" i="5"/>
  <c r="N74" i="5"/>
  <c r="N73" i="5"/>
  <c r="N72" i="5"/>
  <c r="N71" i="5"/>
  <c r="N70" i="5"/>
  <c r="N69" i="5"/>
  <c r="N68" i="5"/>
  <c r="N67" i="5"/>
  <c r="N66" i="5"/>
  <c r="N65" i="5"/>
  <c r="N64" i="5"/>
  <c r="N63" i="5"/>
  <c r="N62" i="5"/>
  <c r="N61" i="5"/>
  <c r="N60" i="5"/>
  <c r="N59" i="5"/>
  <c r="N58" i="5"/>
  <c r="N57" i="5"/>
  <c r="N56" i="5"/>
  <c r="N55" i="5"/>
  <c r="N54" i="5"/>
  <c r="N53" i="5"/>
  <c r="N52" i="5"/>
  <c r="N51" i="5"/>
  <c r="N50" i="5"/>
  <c r="N49" i="5"/>
  <c r="N48" i="5"/>
  <c r="N47" i="5"/>
  <c r="N45" i="5"/>
  <c r="N22" i="5"/>
  <c r="N23" i="5"/>
  <c r="N32" i="5"/>
  <c r="N24" i="5"/>
  <c r="N25" i="5"/>
  <c r="N26" i="5"/>
  <c r="N27" i="5"/>
  <c r="N28" i="5"/>
  <c r="N29" i="5"/>
  <c r="N31" i="5"/>
  <c r="N30" i="5"/>
  <c r="N33" i="5"/>
  <c r="N34" i="5"/>
  <c r="N35" i="5"/>
  <c r="N36" i="5"/>
  <c r="N37" i="5"/>
  <c r="N38" i="5"/>
  <c r="N39" i="5"/>
  <c r="N17" i="5"/>
  <c r="N18" i="5"/>
  <c r="N19" i="5"/>
  <c r="N20" i="5"/>
  <c r="N21" i="5"/>
  <c r="N16" i="5"/>
  <c r="N17" i="1"/>
  <c r="N18" i="1"/>
  <c r="N19" i="1"/>
  <c r="N20" i="1"/>
  <c r="N21" i="1"/>
  <c r="N27" i="1"/>
  <c r="N24" i="1"/>
  <c r="N26" i="1"/>
  <c r="N25" i="1"/>
  <c r="N28" i="1"/>
  <c r="N29" i="1"/>
  <c r="N30" i="1"/>
  <c r="N31" i="1"/>
  <c r="N32" i="1"/>
  <c r="N33" i="1"/>
  <c r="N113" i="18" l="1"/>
  <c r="N42" i="18"/>
  <c r="U32" i="7" l="1"/>
  <c r="U15" i="7"/>
  <c r="R41" i="7" l="1"/>
  <c r="R38" i="23"/>
  <c r="U63" i="7" l="1"/>
  <c r="R113" i="7"/>
  <c r="R151" i="7" l="1"/>
  <c r="R152" i="22"/>
  <c r="R116" i="22"/>
  <c r="R114" i="17"/>
  <c r="R112" i="13"/>
  <c r="R120" i="25"/>
  <c r="R148" i="18"/>
  <c r="R113" i="18"/>
  <c r="R131" i="16"/>
  <c r="R113" i="16"/>
  <c r="R148" i="11"/>
  <c r="R113" i="11"/>
  <c r="R148" i="6"/>
  <c r="R113" i="6"/>
  <c r="R149" i="12"/>
  <c r="R113" i="12"/>
  <c r="R113" i="21"/>
  <c r="R113" i="20"/>
  <c r="R147" i="5"/>
  <c r="R111" i="5"/>
  <c r="P148" i="23"/>
  <c r="N49" i="23"/>
  <c r="N36" i="23"/>
  <c r="N33" i="23"/>
  <c r="N32" i="23"/>
  <c r="N31" i="23"/>
  <c r="N30" i="23"/>
  <c r="N27" i="23"/>
  <c r="N25" i="23"/>
  <c r="N17" i="23"/>
  <c r="R44" i="22" l="1"/>
  <c r="P152" i="22"/>
  <c r="P43" i="21"/>
  <c r="P149" i="12"/>
  <c r="P148" i="11"/>
  <c r="P148" i="6"/>
  <c r="N113" i="6"/>
  <c r="P42" i="6"/>
  <c r="P147" i="5"/>
  <c r="N111" i="5"/>
  <c r="N25" i="34"/>
  <c r="N27" i="34" s="1"/>
  <c r="P145" i="13"/>
  <c r="N145" i="13"/>
  <c r="L145" i="13"/>
  <c r="J145" i="13"/>
  <c r="N149" i="7"/>
  <c r="N120" i="25"/>
  <c r="L20" i="33"/>
  <c r="N152" i="22"/>
  <c r="N149" i="12"/>
  <c r="N148" i="6" l="1"/>
  <c r="N147" i="5" l="1"/>
  <c r="L112" i="13"/>
  <c r="J112" i="13" l="1"/>
  <c r="J42" i="13"/>
  <c r="R83" i="26"/>
  <c r="P83" i="26"/>
  <c r="N83" i="26"/>
  <c r="L83" i="26"/>
  <c r="J83" i="26"/>
  <c r="J84" i="25"/>
  <c r="R84" i="25"/>
  <c r="R122" i="25" s="1"/>
  <c r="P122" i="25"/>
  <c r="N84" i="25"/>
  <c r="N122" i="25" s="1"/>
  <c r="L84" i="25"/>
  <c r="R111" i="23"/>
  <c r="P111" i="23"/>
  <c r="N111" i="23"/>
  <c r="L111" i="23"/>
  <c r="P116" i="22"/>
  <c r="N116" i="22"/>
  <c r="L116" i="22"/>
  <c r="J116" i="22"/>
  <c r="P113" i="21"/>
  <c r="N113" i="21"/>
  <c r="L113" i="21"/>
  <c r="J113" i="21"/>
  <c r="P113" i="20"/>
  <c r="N113" i="20"/>
  <c r="L113" i="20"/>
  <c r="J113" i="20"/>
  <c r="J113" i="18"/>
  <c r="P114" i="17"/>
  <c r="N114" i="17"/>
  <c r="L114" i="17"/>
  <c r="J114" i="17"/>
  <c r="P113" i="16"/>
  <c r="N113" i="16"/>
  <c r="L113" i="16"/>
  <c r="J113" i="16"/>
  <c r="P112" i="13"/>
  <c r="N112" i="13"/>
  <c r="P113" i="12"/>
  <c r="N113" i="12"/>
  <c r="L113" i="12"/>
  <c r="J113" i="12"/>
  <c r="P113" i="11"/>
  <c r="N113" i="11"/>
  <c r="L113" i="11"/>
  <c r="J113" i="11"/>
  <c r="P113" i="7"/>
  <c r="N113" i="7"/>
  <c r="L113" i="7"/>
  <c r="J113" i="7"/>
  <c r="P113" i="6"/>
  <c r="L113" i="6"/>
  <c r="J113" i="6"/>
  <c r="P111" i="5"/>
  <c r="L111" i="5"/>
  <c r="J111" i="5"/>
  <c r="R69" i="1"/>
  <c r="P69" i="1"/>
  <c r="N69" i="1"/>
  <c r="L69" i="1"/>
  <c r="J111" i="23"/>
  <c r="R18" i="35"/>
  <c r="R20" i="35" s="1"/>
  <c r="P18" i="35"/>
  <c r="P20" i="35" s="1"/>
  <c r="N18" i="35"/>
  <c r="N20" i="35" s="1"/>
  <c r="L18" i="35"/>
  <c r="L20" i="35" s="1"/>
  <c r="J18" i="35"/>
  <c r="J20" i="35" s="1"/>
  <c r="R25" i="34"/>
  <c r="R27" i="34" s="1"/>
  <c r="P25" i="34"/>
  <c r="P27" i="34" s="1"/>
  <c r="L25" i="34"/>
  <c r="L27" i="34" s="1"/>
  <c r="J25" i="34"/>
  <c r="J27" i="34" s="1"/>
  <c r="R18" i="33"/>
  <c r="R20" i="33" s="1"/>
  <c r="P18" i="33"/>
  <c r="P20" i="33" s="1"/>
  <c r="N18" i="33"/>
  <c r="N20" i="33" s="1"/>
  <c r="J18" i="33"/>
  <c r="J20" i="33" s="1"/>
  <c r="R107" i="26" l="1"/>
  <c r="R109" i="26" s="1"/>
  <c r="P107" i="26"/>
  <c r="P109" i="26" s="1"/>
  <c r="N107" i="26"/>
  <c r="N109" i="26" s="1"/>
  <c r="L107" i="26"/>
  <c r="L109" i="26" s="1"/>
  <c r="J107" i="26"/>
  <c r="J109" i="26" s="1"/>
  <c r="L120" i="25"/>
  <c r="L122" i="25" s="1"/>
  <c r="J120" i="25"/>
  <c r="J122" i="25" s="1"/>
  <c r="R95" i="25"/>
  <c r="P95" i="25"/>
  <c r="N95" i="25"/>
  <c r="L95" i="25"/>
  <c r="J95" i="25"/>
  <c r="R122" i="23"/>
  <c r="R150" i="23" s="1"/>
  <c r="P122" i="23"/>
  <c r="N122" i="23"/>
  <c r="L122" i="23"/>
  <c r="J122" i="23"/>
  <c r="P38" i="23"/>
  <c r="N38" i="23"/>
  <c r="L38" i="23"/>
  <c r="J38" i="23"/>
  <c r="L152" i="22"/>
  <c r="J152" i="22"/>
  <c r="R127" i="22"/>
  <c r="R154" i="22" s="1"/>
  <c r="P127" i="22"/>
  <c r="N127" i="22"/>
  <c r="L127" i="22"/>
  <c r="J127" i="22"/>
  <c r="P44" i="22"/>
  <c r="N44" i="22"/>
  <c r="L44" i="22"/>
  <c r="J44" i="22"/>
  <c r="R148" i="21"/>
  <c r="P148" i="21"/>
  <c r="N148" i="21"/>
  <c r="L148" i="21"/>
  <c r="J148" i="21"/>
  <c r="R124" i="21"/>
  <c r="P124" i="21"/>
  <c r="N124" i="21"/>
  <c r="L124" i="21"/>
  <c r="J124" i="21"/>
  <c r="R43" i="21"/>
  <c r="N43" i="21"/>
  <c r="L43" i="21"/>
  <c r="R148" i="20"/>
  <c r="P148" i="20"/>
  <c r="N148" i="20"/>
  <c r="L148" i="20"/>
  <c r="J148" i="20"/>
  <c r="R124" i="20"/>
  <c r="P124" i="20"/>
  <c r="N124" i="20"/>
  <c r="L124" i="20"/>
  <c r="J124" i="20"/>
  <c r="R43" i="20"/>
  <c r="P43" i="20"/>
  <c r="N43" i="20"/>
  <c r="L43" i="20"/>
  <c r="J43" i="20"/>
  <c r="P148" i="18"/>
  <c r="N148" i="18"/>
  <c r="L148" i="18"/>
  <c r="J148" i="18"/>
  <c r="R124" i="18"/>
  <c r="P124" i="18"/>
  <c r="N124" i="18"/>
  <c r="L124" i="18"/>
  <c r="J124" i="18"/>
  <c r="R42" i="18"/>
  <c r="J42" i="18"/>
  <c r="P149" i="17"/>
  <c r="N149" i="17"/>
  <c r="L149" i="17"/>
  <c r="J149" i="17"/>
  <c r="R125" i="17"/>
  <c r="P125" i="17"/>
  <c r="N125" i="17"/>
  <c r="L125" i="17"/>
  <c r="J125" i="17"/>
  <c r="R42" i="17"/>
  <c r="P42" i="17"/>
  <c r="N42" i="17"/>
  <c r="L42" i="17"/>
  <c r="J42" i="17"/>
  <c r="P131" i="16"/>
  <c r="N131" i="16"/>
  <c r="L131" i="16"/>
  <c r="R42" i="16"/>
  <c r="R153" i="16" s="1"/>
  <c r="P42" i="16"/>
  <c r="N42" i="16"/>
  <c r="L42" i="16"/>
  <c r="J42" i="16"/>
  <c r="R121" i="13"/>
  <c r="J147" i="13"/>
  <c r="R42" i="13"/>
  <c r="L42" i="13"/>
  <c r="L149" i="12"/>
  <c r="J149" i="12"/>
  <c r="R124" i="12"/>
  <c r="P124" i="12"/>
  <c r="N124" i="12"/>
  <c r="L124" i="12"/>
  <c r="J124" i="12"/>
  <c r="R43" i="12"/>
  <c r="P43" i="12"/>
  <c r="N43" i="12"/>
  <c r="L43" i="12"/>
  <c r="J43" i="12"/>
  <c r="N148" i="11"/>
  <c r="L148" i="11"/>
  <c r="J148" i="11"/>
  <c r="R124" i="11"/>
  <c r="P124" i="11"/>
  <c r="N124" i="11"/>
  <c r="L124" i="11"/>
  <c r="J124" i="11"/>
  <c r="R43" i="11"/>
  <c r="P43" i="11"/>
  <c r="N43" i="11"/>
  <c r="J43" i="11"/>
  <c r="L149" i="7"/>
  <c r="J149" i="7"/>
  <c r="R124" i="7"/>
  <c r="P124" i="7"/>
  <c r="N124" i="7"/>
  <c r="L124" i="7"/>
  <c r="J124" i="7"/>
  <c r="P41" i="7"/>
  <c r="N41" i="7"/>
  <c r="L41" i="7"/>
  <c r="J41" i="7"/>
  <c r="L148" i="6"/>
  <c r="J148" i="6"/>
  <c r="R124" i="6"/>
  <c r="P124" i="6"/>
  <c r="P150" i="6" s="1"/>
  <c r="N124" i="6"/>
  <c r="L124" i="6"/>
  <c r="J124" i="6"/>
  <c r="R42" i="6"/>
  <c r="N42" i="6"/>
  <c r="L42" i="6"/>
  <c r="J42" i="6"/>
  <c r="L147" i="5"/>
  <c r="J147" i="5"/>
  <c r="R122" i="5"/>
  <c r="P122" i="5"/>
  <c r="N122" i="5"/>
  <c r="L122" i="5"/>
  <c r="J122" i="5"/>
  <c r="R42" i="5"/>
  <c r="P42" i="5"/>
  <c r="N42" i="5"/>
  <c r="L42" i="5"/>
  <c r="J42" i="5"/>
  <c r="J83" i="1"/>
  <c r="R34" i="1"/>
  <c r="R85" i="1" s="1"/>
  <c r="P34" i="1"/>
  <c r="N34" i="1"/>
  <c r="L34" i="1"/>
  <c r="R150" i="6" l="1"/>
  <c r="R150" i="11"/>
  <c r="N150" i="23"/>
  <c r="N154" i="22"/>
  <c r="N150" i="6"/>
  <c r="P154" i="22"/>
  <c r="P150" i="21"/>
  <c r="J151" i="17"/>
  <c r="R151" i="17"/>
  <c r="L150" i="6"/>
  <c r="P150" i="23"/>
  <c r="N150" i="21"/>
  <c r="J150" i="20"/>
  <c r="L150" i="20"/>
  <c r="L153" i="16"/>
  <c r="P150" i="11"/>
  <c r="N151" i="7"/>
  <c r="R149" i="5"/>
  <c r="U44" i="5"/>
  <c r="N151" i="12"/>
  <c r="P150" i="18"/>
  <c r="J154" i="22"/>
  <c r="R147" i="13"/>
  <c r="L154" i="22"/>
  <c r="J150" i="21"/>
  <c r="L150" i="21"/>
  <c r="L150" i="18"/>
  <c r="L147" i="13"/>
  <c r="U148" i="13" s="1"/>
  <c r="N149" i="5"/>
  <c r="N150" i="20"/>
  <c r="R150" i="20"/>
  <c r="R150" i="21"/>
  <c r="P150" i="20"/>
  <c r="L151" i="17"/>
  <c r="L151" i="12"/>
  <c r="L149" i="5"/>
  <c r="P151" i="12"/>
  <c r="R151" i="12"/>
  <c r="J151" i="12"/>
  <c r="J153" i="16"/>
  <c r="P151" i="17"/>
  <c r="N151" i="17"/>
  <c r="P153" i="16"/>
  <c r="N150" i="11"/>
  <c r="J150" i="6"/>
  <c r="J151" i="7"/>
  <c r="J85" i="1"/>
  <c r="L150" i="23"/>
  <c r="R150" i="18"/>
  <c r="N150" i="18"/>
  <c r="U153" i="16"/>
  <c r="U42" i="16"/>
  <c r="J150" i="23"/>
  <c r="J150" i="18"/>
  <c r="L43" i="11"/>
  <c r="L150" i="11" s="1"/>
  <c r="J150" i="11"/>
  <c r="L151" i="7"/>
  <c r="J149" i="5"/>
  <c r="P151" i="7"/>
  <c r="P149" i="5"/>
  <c r="N153" i="16"/>
  <c r="P85" i="1"/>
  <c r="N85" i="1"/>
  <c r="L83" i="1"/>
  <c r="L85" i="1" s="1"/>
  <c r="R165" i="20" l="1"/>
  <c r="N16" i="13"/>
  <c r="N42" i="13" s="1"/>
  <c r="N147" i="13" s="1"/>
  <c r="P42" i="13"/>
  <c r="P147" i="13" s="1"/>
  <c r="N16" i="15" l="1"/>
  <c r="N42" i="15" s="1"/>
  <c r="N147" i="15" s="1"/>
  <c r="P42" i="15"/>
  <c r="P147" i="15" s="1"/>
</calcChain>
</file>

<file path=xl/sharedStrings.xml><?xml version="1.0" encoding="utf-8"?>
<sst xmlns="http://schemas.openxmlformats.org/spreadsheetml/2006/main" count="14669" uniqueCount="598">
  <si>
    <t>PROVINCE OF RIZAL</t>
  </si>
  <si>
    <t>1011</t>
  </si>
  <si>
    <t>(Proposed)</t>
  </si>
  <si>
    <t>(1)</t>
  </si>
  <si>
    <t>(2)</t>
  </si>
  <si>
    <t>(3)</t>
  </si>
  <si>
    <t>Salaries and Wages - Regular</t>
  </si>
  <si>
    <t>01</t>
  </si>
  <si>
    <t>010</t>
  </si>
  <si>
    <t>Salaries and Wages - Casual/Contractual</t>
  </si>
  <si>
    <t>020</t>
  </si>
  <si>
    <t>Personnel Economic Relief Allowance (PERA)</t>
  </si>
  <si>
    <t>02</t>
  </si>
  <si>
    <t>Representation Allowance (RA)</t>
  </si>
  <si>
    <t>Transportation Allowance (TA)</t>
  </si>
  <si>
    <t>030</t>
  </si>
  <si>
    <t>Clothing/Uniform Allowance</t>
  </si>
  <si>
    <t>040</t>
  </si>
  <si>
    <t>Quarters Allowance</t>
  </si>
  <si>
    <t>070</t>
  </si>
  <si>
    <t>Productivity Incentive Allowance</t>
  </si>
  <si>
    <t>Honoraria</t>
  </si>
  <si>
    <t>Hazard Pay</t>
  </si>
  <si>
    <t>Overtime and Night Pay</t>
  </si>
  <si>
    <t>130</t>
  </si>
  <si>
    <t>Cash Gift</t>
  </si>
  <si>
    <t>150</t>
  </si>
  <si>
    <t>Year End Bonus</t>
  </si>
  <si>
    <t>140</t>
  </si>
  <si>
    <t>03</t>
  </si>
  <si>
    <t>Pag-IBIG Contributions</t>
  </si>
  <si>
    <t>PhilHealth Contributions</t>
  </si>
  <si>
    <t>Employees Compensation Insurance Premiums</t>
  </si>
  <si>
    <t>Terminal Leave Benefits</t>
  </si>
  <si>
    <t>04</t>
  </si>
  <si>
    <t>Other Personnel Benefits</t>
  </si>
  <si>
    <t xml:space="preserve">Total Personal Services </t>
  </si>
  <si>
    <t>Traveling Expenses - Local</t>
  </si>
  <si>
    <t>Traveling Expenses - Foreign</t>
  </si>
  <si>
    <t>Training Expenses</t>
  </si>
  <si>
    <t xml:space="preserve">Office Supplies Expenses </t>
  </si>
  <si>
    <t>Accountable Forms Expenses</t>
  </si>
  <si>
    <t>Animal/Zoological Supplies Expenses</t>
  </si>
  <si>
    <t>Food Supplies Expenses</t>
  </si>
  <si>
    <t>Fuel, Oil and Lubricants Expenses</t>
  </si>
  <si>
    <t>090</t>
  </si>
  <si>
    <t>Military, Police and Traffic Supplies Expenses</t>
  </si>
  <si>
    <t>120</t>
  </si>
  <si>
    <t>Other Supplies and Materials Expenses</t>
  </si>
  <si>
    <t>990</t>
  </si>
  <si>
    <t>Water Expenses</t>
  </si>
  <si>
    <t>Chemical and Filtering Supplies Expenses</t>
  </si>
  <si>
    <t>Electricity Expenses</t>
  </si>
  <si>
    <t xml:space="preserve">Postage and Courier Services </t>
  </si>
  <si>
    <t>05</t>
  </si>
  <si>
    <t>Telephone Expenses</t>
  </si>
  <si>
    <t>Internet Subscription Expenses</t>
  </si>
  <si>
    <t>Cable, Satellite, Telegraph and Radio Expenses</t>
  </si>
  <si>
    <t>Membership Dues and Contributions to Organizations</t>
  </si>
  <si>
    <t>99</t>
  </si>
  <si>
    <t>060</t>
  </si>
  <si>
    <t>Advertising Expenses</t>
  </si>
  <si>
    <t>Printing and Publication Expenses</t>
  </si>
  <si>
    <t>Rent Expenses</t>
  </si>
  <si>
    <t>050</t>
  </si>
  <si>
    <t>Subscription Expenses</t>
  </si>
  <si>
    <t>Awards/Rewards Expenses</t>
  </si>
  <si>
    <t>06</t>
  </si>
  <si>
    <t>Prizes</t>
  </si>
  <si>
    <t>Consultancy Services</t>
  </si>
  <si>
    <t>11</t>
  </si>
  <si>
    <t>Janitorial Services</t>
  </si>
  <si>
    <t>Other Professional Services</t>
  </si>
  <si>
    <t xml:space="preserve">Repairs and Maintenance - Machinery and Equipment </t>
  </si>
  <si>
    <t>13</t>
  </si>
  <si>
    <t xml:space="preserve">Repairs and Maintenance - Furniture and  Fixtures </t>
  </si>
  <si>
    <t xml:space="preserve">Repairs and Maintenance - Transportation Equipment  </t>
  </si>
  <si>
    <t>Repairs and Maintenance - Other Property, Plant and Equipment</t>
  </si>
  <si>
    <t xml:space="preserve">Subsidy to NGAs </t>
  </si>
  <si>
    <t>14</t>
  </si>
  <si>
    <t xml:space="preserve">Subsidy to Other Local Government Units </t>
  </si>
  <si>
    <t>Donations</t>
  </si>
  <si>
    <t>080</t>
  </si>
  <si>
    <t>Confidential Expenses</t>
  </si>
  <si>
    <t>10</t>
  </si>
  <si>
    <t>Intelligence Expenses</t>
  </si>
  <si>
    <t>Extraordinary and Miscellaneous Expenses</t>
  </si>
  <si>
    <t>Insurance Expenses</t>
  </si>
  <si>
    <t>Welfare Goods Expenses</t>
  </si>
  <si>
    <t>Other Current Assets</t>
  </si>
  <si>
    <t>Guaranty Deposits</t>
  </si>
  <si>
    <t>Property, Plant and Equipment</t>
  </si>
  <si>
    <t>Land</t>
  </si>
  <si>
    <t>07</t>
  </si>
  <si>
    <t>Buildings</t>
  </si>
  <si>
    <t>Other Structures</t>
  </si>
  <si>
    <t>Office Equipment</t>
  </si>
  <si>
    <t xml:space="preserve">Furniture and Fixtures </t>
  </si>
  <si>
    <t xml:space="preserve">Information and Communication Technology  Equipment </t>
  </si>
  <si>
    <t xml:space="preserve">Books </t>
  </si>
  <si>
    <t>Communication Equipment</t>
  </si>
  <si>
    <t xml:space="preserve">Military, Police and Security Equipment </t>
  </si>
  <si>
    <t>100</t>
  </si>
  <si>
    <t>Sports Equipment</t>
  </si>
  <si>
    <t xml:space="preserve">Technical and Scientific  Equipment </t>
  </si>
  <si>
    <t xml:space="preserve">Other Machinery and Equipment </t>
  </si>
  <si>
    <t>Motor Vehicles</t>
  </si>
  <si>
    <t>Other Property, Plant and Equipment</t>
  </si>
  <si>
    <t>Total Capital Outlay</t>
  </si>
  <si>
    <t>Bank Charges</t>
  </si>
  <si>
    <t xml:space="preserve">     TOTAL APPROPRIATIONS</t>
  </si>
  <si>
    <t>PROGRAMMED APPROPRIATION AND OBLIGATION BY OBJECT OF EXPENDITURE</t>
  </si>
  <si>
    <t>Account Code</t>
  </si>
  <si>
    <t>:</t>
  </si>
  <si>
    <t>PROVINCIAL GOVERNOR</t>
  </si>
  <si>
    <t>General Public Services</t>
  </si>
  <si>
    <t>Executive Services</t>
  </si>
  <si>
    <t>General Fund</t>
  </si>
  <si>
    <t xml:space="preserve">Office/Department         </t>
  </si>
  <si>
    <t xml:space="preserve">Function                         </t>
  </si>
  <si>
    <t xml:space="preserve">Project/Activity              </t>
  </si>
  <si>
    <t xml:space="preserve">Fund/Special Account   </t>
  </si>
  <si>
    <t>Current Year (Estimate)</t>
  </si>
  <si>
    <t>First Semester</t>
  </si>
  <si>
    <t>(Actual)</t>
  </si>
  <si>
    <t>Second Semester</t>
  </si>
  <si>
    <t>(Estimate)</t>
  </si>
  <si>
    <t>Total</t>
  </si>
  <si>
    <t>(4)</t>
  </si>
  <si>
    <t>(5)</t>
  </si>
  <si>
    <t>(6)</t>
  </si>
  <si>
    <t>(7)</t>
  </si>
  <si>
    <t>Budget Year</t>
  </si>
  <si>
    <t>Prepared by:</t>
  </si>
  <si>
    <t xml:space="preserve">  Reviewed by:</t>
  </si>
  <si>
    <t>Approved:</t>
  </si>
  <si>
    <t xml:space="preserve"> PRISCILLA R. PADUA</t>
  </si>
  <si>
    <t>REBECCA A. YNARES</t>
  </si>
  <si>
    <t>Provincial Budget Officer</t>
  </si>
  <si>
    <t>Governor</t>
  </si>
  <si>
    <t>Other Bonuses and Allowances</t>
  </si>
  <si>
    <t>Subsistence Allowance</t>
  </si>
  <si>
    <t>Scholarship Grants/Expenses</t>
  </si>
  <si>
    <t>Overseas Allowance</t>
  </si>
  <si>
    <t>Laundry  Allowance</t>
  </si>
  <si>
    <t>Longevity Pay</t>
  </si>
  <si>
    <t>110</t>
  </si>
  <si>
    <t xml:space="preserve">Pension Benefits </t>
  </si>
  <si>
    <t xml:space="preserve">Retirement Gratuity </t>
  </si>
  <si>
    <t>Provident/Welfare Fund Contributions</t>
  </si>
  <si>
    <t>Drugs and Medicines Expenses</t>
  </si>
  <si>
    <t>Medical, Dental and Laboratory Supplies Expenses</t>
  </si>
  <si>
    <t>Agricultural and Marine Supplies Expenses</t>
  </si>
  <si>
    <t>Textbooks and Instructional Materials Expenses</t>
  </si>
  <si>
    <t>Non-Accountable Forms Expenses</t>
  </si>
  <si>
    <t>Representation Expenses</t>
  </si>
  <si>
    <t>Transportation and Delivery Expenses</t>
  </si>
  <si>
    <t>Survey Expenses</t>
  </si>
  <si>
    <t>Legal Services</t>
  </si>
  <si>
    <t>Auditing Services</t>
  </si>
  <si>
    <t>Environment/Sanitary Services</t>
  </si>
  <si>
    <t>Other General Services</t>
  </si>
  <si>
    <t>Security Services</t>
  </si>
  <si>
    <t>12</t>
  </si>
  <si>
    <t>Repairs and Maintenance - Land Improvements</t>
  </si>
  <si>
    <t>Repairs and Maintenance - Infrastructure Assets</t>
  </si>
  <si>
    <t>Repairs and Maintenance - Buildings and Other Structures</t>
  </si>
  <si>
    <t>Repairs and Maintenance - Investment Property</t>
  </si>
  <si>
    <t>Repairs and Maintenance - Leased Assets Improvements</t>
  </si>
  <si>
    <t>Subsidy to Other  Funds</t>
  </si>
  <si>
    <t>Subsidy to General Fund Proper/Special Accounts</t>
  </si>
  <si>
    <t>Subsidy to Local Economic Enterprises</t>
  </si>
  <si>
    <t>Taxes, Duties and Licenses</t>
  </si>
  <si>
    <t xml:space="preserve">Fidelity Bond Premiums </t>
  </si>
  <si>
    <t>16</t>
  </si>
  <si>
    <t>Construction and Heavy Equipment</t>
  </si>
  <si>
    <t>Disaster Response and Rescue Equipment</t>
  </si>
  <si>
    <t>Medical Equipment</t>
  </si>
  <si>
    <t>Road Networks</t>
  </si>
  <si>
    <t>Parks, Plazas and Monuments</t>
  </si>
  <si>
    <t xml:space="preserve">Commitment Fees  </t>
  </si>
  <si>
    <t xml:space="preserve">Other Financial Charges </t>
  </si>
  <si>
    <t xml:space="preserve">Interest Expenses </t>
  </si>
  <si>
    <t>Management Supervision/Trusteeship Fees</t>
  </si>
  <si>
    <t xml:space="preserve">Guarantee Fees  </t>
  </si>
  <si>
    <t>Total Financial Expenses</t>
  </si>
  <si>
    <t xml:space="preserve">O b j e c t   o f   E x p e n d i t u r e </t>
  </si>
  <si>
    <t xml:space="preserve">Personal Services </t>
  </si>
  <si>
    <t>Maintenance and Other Operating Expenses</t>
  </si>
  <si>
    <t>Financial Expenses</t>
  </si>
  <si>
    <t>Capital Outlays</t>
  </si>
  <si>
    <t>Total Maintenance &amp; Other Operating Expenses</t>
  </si>
  <si>
    <t>1021</t>
  </si>
  <si>
    <t>SANGGUNIANG PANLALAWIGAN</t>
  </si>
  <si>
    <t>Legislative Services</t>
  </si>
  <si>
    <t xml:space="preserve">  REYNALDO H. SAN JUAN, JR.</t>
  </si>
  <si>
    <t>Vice-Governor</t>
  </si>
  <si>
    <t>1022</t>
  </si>
  <si>
    <t>SANGGUNIANG PANLALAWIGAN - SECRETARIAT</t>
  </si>
  <si>
    <t>Legislative Support and Library Services</t>
  </si>
  <si>
    <t>PROVINCIAL ADMINISTRATOR</t>
  </si>
  <si>
    <t>Administrative Services</t>
  </si>
  <si>
    <t>HUMAN RESOURCE MANAGEMENT</t>
  </si>
  <si>
    <t>Administrative Services (Administration, Management and Payroll System)</t>
  </si>
  <si>
    <t>General Administration/Maintenance of Plazas, Parks, Monuments and Buildings</t>
  </si>
  <si>
    <t>PROVINCIAL PLANNING &amp; DEVELOPMENT</t>
  </si>
  <si>
    <t>PROVINCIAL GENERAL SERVICES</t>
  </si>
  <si>
    <t>PROVINCIAL BUDGET</t>
  </si>
  <si>
    <t>PROVINCIAL ACCOUNTANT</t>
  </si>
  <si>
    <t>MA. TERESA E. LASQUETY</t>
  </si>
  <si>
    <t>PROVINCIAL TREASURER</t>
  </si>
  <si>
    <t>Treasury Services</t>
  </si>
  <si>
    <t>PROVINCIAL ASSESSOR</t>
  </si>
  <si>
    <t>Assessment Services</t>
  </si>
  <si>
    <t>PROVINCIAL LEGAL</t>
  </si>
  <si>
    <t>PROVINCIAL SOCIAL WELFARE AND DEVELOPMENT</t>
  </si>
  <si>
    <t>PROVINCIAL AGRICULTURIST</t>
  </si>
  <si>
    <t>REYNALDO L. BONITA, DVM</t>
  </si>
  <si>
    <t>Social Services</t>
  </si>
  <si>
    <t>Economic Services</t>
  </si>
  <si>
    <t>Agricultural Services</t>
  </si>
  <si>
    <t>PROVINCIAL VETERINARIAN</t>
  </si>
  <si>
    <t>Veterinary Services</t>
  </si>
  <si>
    <t xml:space="preserve">  Provincial Veterinarian</t>
  </si>
  <si>
    <t>PROVINCIAL ENGINEER</t>
  </si>
  <si>
    <t>Engineering Services</t>
  </si>
  <si>
    <t>ENGR. LUISITO G. MUNSOD</t>
  </si>
  <si>
    <t xml:space="preserve">  Provincial Engineer</t>
  </si>
  <si>
    <t>General Fund/Hospitals (09)</t>
  </si>
  <si>
    <t>ILUMINADO A. VICTORIA, M.D.</t>
  </si>
  <si>
    <t>3361 (1)</t>
  </si>
  <si>
    <t>PROVINCIAL GOVERNOR (YNARES CENTER)</t>
  </si>
  <si>
    <t>Operation of Sports Center</t>
  </si>
  <si>
    <t>General Fund/Sports Center (11)</t>
  </si>
  <si>
    <t>PROVINCIAL GOVERNOR (YNARES SPORTS ARENA)</t>
  </si>
  <si>
    <t>3361 (2)</t>
  </si>
  <si>
    <t>PROVINCIAL ENGINEER'S OFFICE</t>
  </si>
  <si>
    <t>Construction, Repair and Maintenance of Infrastructure Facilities</t>
  </si>
  <si>
    <t>Miscellaneous Health Services - Others</t>
  </si>
  <si>
    <t>4999</t>
  </si>
  <si>
    <t>Parks, Plaza and Monuments</t>
  </si>
  <si>
    <t>School Buildings</t>
  </si>
  <si>
    <t>Water Supply Systems</t>
  </si>
  <si>
    <t>Other Infrastructure Assets</t>
  </si>
  <si>
    <t>Engineering Services - Construction</t>
  </si>
  <si>
    <t>8752</t>
  </si>
  <si>
    <t>Flood Control Systems</t>
  </si>
  <si>
    <t>Power Supply Systems</t>
  </si>
  <si>
    <t>Engineering Services - Maintenance</t>
  </si>
  <si>
    <t>8753</t>
  </si>
  <si>
    <t>Economic Development Programs</t>
  </si>
  <si>
    <t xml:space="preserve">  Tourism Projects</t>
  </si>
  <si>
    <t>Purchase, Construction and Improvement</t>
  </si>
  <si>
    <t>of Government facilities</t>
  </si>
  <si>
    <t>4918</t>
  </si>
  <si>
    <t>Development Projects, Community (18)</t>
  </si>
  <si>
    <t>General Fund / 20% Development Fund</t>
  </si>
  <si>
    <t xml:space="preserve"> - Health</t>
  </si>
  <si>
    <t xml:space="preserve"> - Housing and Community Development</t>
  </si>
  <si>
    <t>8918</t>
  </si>
  <si>
    <t xml:space="preserve">OFFICE OF THE GOVERNOR </t>
  </si>
  <si>
    <t>Other Purposes</t>
  </si>
  <si>
    <t>Statutory and Contractual Obligations - Local Disaster Risk Reduction and Management Fund</t>
  </si>
  <si>
    <t xml:space="preserve">      LOEL M. MALONZO</t>
  </si>
  <si>
    <t>Statutory and Contractual Obligations - Aid to Barangay</t>
  </si>
  <si>
    <t>Other Economic development Projects</t>
  </si>
  <si>
    <t>Other Assets:</t>
  </si>
  <si>
    <t>Work/Zoo Animals</t>
  </si>
  <si>
    <t>Breeding Stocks</t>
  </si>
  <si>
    <t>08</t>
  </si>
  <si>
    <t>Receivables:</t>
  </si>
  <si>
    <t>Loans Receivable - Others</t>
  </si>
  <si>
    <t xml:space="preserve">PROVINCIAL GOVERNOR </t>
  </si>
  <si>
    <t>Development Projects, Community</t>
  </si>
  <si>
    <t>General Fund / 20% Development Fund (18)</t>
  </si>
  <si>
    <t>Development Projects, Agricultural Sector</t>
  </si>
  <si>
    <t>20% Development Fund</t>
  </si>
  <si>
    <t xml:space="preserve">  Receivables</t>
  </si>
  <si>
    <t>OFFICE OF THE GOVERNOR</t>
  </si>
  <si>
    <t>Other Maintenance and Operating Expenses</t>
  </si>
  <si>
    <t>Watercrafts</t>
  </si>
  <si>
    <t>6918</t>
  </si>
  <si>
    <t>Retirement and Life Insurance Contributions</t>
  </si>
  <si>
    <t>Other Land Improvements</t>
  </si>
  <si>
    <t>DR. REYNALDO H. SAN JUAN, JR.</t>
  </si>
  <si>
    <t>Vice Governor</t>
  </si>
  <si>
    <t>MARIA PAULINE T. DIÑOZO, RSW</t>
  </si>
  <si>
    <t>Past Year</t>
  </si>
  <si>
    <t>OIC - Provincial Budget Office</t>
  </si>
  <si>
    <t xml:space="preserve">Subsidy to NGO's/PO's </t>
  </si>
  <si>
    <t>Computer Software</t>
  </si>
  <si>
    <t>09</t>
  </si>
  <si>
    <t>Research and Exploration Development Expenses</t>
  </si>
  <si>
    <t>as of june 30, 2017</t>
  </si>
  <si>
    <t>Desilting &amp; Dredging Expenses</t>
  </si>
  <si>
    <t xml:space="preserve">   ATTY. ROSELLE A. RAMILO</t>
  </si>
  <si>
    <t>Provincial Legal Officer</t>
  </si>
  <si>
    <t>Reviewed by:</t>
  </si>
  <si>
    <t>JOSEPH G. CEÑIDOZA</t>
  </si>
  <si>
    <t>Provincial Treasurer</t>
  </si>
  <si>
    <t>JOSEPH G.  CEÑIDOZA</t>
  </si>
  <si>
    <t xml:space="preserve">Disaster Response &amp; Rescue Equipment </t>
  </si>
  <si>
    <t xml:space="preserve"> </t>
  </si>
  <si>
    <t>PROVINCIAL HEALTH OFFICE</t>
  </si>
  <si>
    <t>Provincial Engineer</t>
  </si>
  <si>
    <t>2018</t>
  </si>
  <si>
    <t>Furniture &amp; Fixture</t>
  </si>
  <si>
    <t>Subsidy to National Government Agencies</t>
  </si>
  <si>
    <t>Provincial Social Welfare and Development Officer</t>
  </si>
  <si>
    <t>1</t>
  </si>
  <si>
    <t>ENGR. MARCELO M. PASCUAL</t>
  </si>
  <si>
    <t>Administrator, Ynares Center</t>
  </si>
  <si>
    <t>RODOLFO BENEDICT S. SAN FELIPE, JR</t>
  </si>
  <si>
    <t>ANGEL Q. DAQUIGAN, JR., MD. FPCS, FPSGS</t>
  </si>
  <si>
    <t>Provincial Assessor</t>
  </si>
  <si>
    <t>Health Services - General Administration</t>
  </si>
  <si>
    <t>RIZAL PROVINCIAL HOSPITAL SYSTEM (RPHS)</t>
  </si>
  <si>
    <t>Hospitals - General Administration</t>
  </si>
  <si>
    <t>2019</t>
  </si>
  <si>
    <t>MAURA MARIVIC S. LEYVA</t>
  </si>
  <si>
    <t>OIC - Provincial Planning &amp; - Dev't. Coordinator</t>
  </si>
  <si>
    <t>JEROME H. DELA ROSA</t>
  </si>
  <si>
    <t>ATTY. MARIA SALVE R. ADAMOS</t>
  </si>
  <si>
    <t>OIC - Provincial Administrator</t>
  </si>
  <si>
    <t>EUGENE P. DURUSAN</t>
  </si>
  <si>
    <t>PGDH - Human Resource Management Office</t>
  </si>
  <si>
    <t>ENGR. CESAR  M. CORTEZ, EnP</t>
  </si>
  <si>
    <t>BONIFACIO T. MASILANG, JR.</t>
  </si>
  <si>
    <t>PGDH - Provincial General Services Office</t>
  </si>
  <si>
    <t>OIC - Office of the Provincial Accountant</t>
  </si>
  <si>
    <t xml:space="preserve">  OIC - Provincial Agriculturist</t>
  </si>
  <si>
    <t>Administrator, Ynares Sports Arena</t>
  </si>
  <si>
    <t>Repairs &amp; Maintenance - Buildings &amp; Other Structures</t>
  </si>
  <si>
    <t>Capital Outlay</t>
  </si>
  <si>
    <t>Repairs &amp; Maintenance - Infrastructure Assets</t>
  </si>
  <si>
    <t>5</t>
  </si>
  <si>
    <t>Miscellaneous Educ., Culture, Sports &amp; Manpower Developemnt Services - Others</t>
  </si>
  <si>
    <t>Hospital and Health Centers</t>
  </si>
  <si>
    <t>Information and Communication Technology Equipment</t>
  </si>
  <si>
    <t>PROVINCIAL DISASTER RISK AND REDUCTION MANAGEMENT OFFICE</t>
  </si>
  <si>
    <t>LOEL M. MALONZO</t>
  </si>
  <si>
    <t>Subsidy to Other Local Government Units</t>
  </si>
  <si>
    <t>Membership Dues &amp; Contr. To Organizations</t>
  </si>
  <si>
    <t>of Government facilities - Economic Services</t>
  </si>
  <si>
    <t>Hospitals &amp; Health Centers</t>
  </si>
  <si>
    <t>OIC - SP Secretariat</t>
  </si>
  <si>
    <t>Provincial Government Department Head - RPHS</t>
  </si>
  <si>
    <t>Provincial Health Officer II</t>
  </si>
  <si>
    <t>PDRRM - General Administration</t>
  </si>
  <si>
    <t>Prov'l. Gov't. Asst, Dept. Head</t>
  </si>
  <si>
    <t>Planning and Development Services</t>
  </si>
  <si>
    <t>Budget and Management Services</t>
  </si>
  <si>
    <t>Accounting and Internal Audit Services</t>
  </si>
  <si>
    <t>Social Welfare and Development Services</t>
  </si>
  <si>
    <t>5 01 01 010</t>
  </si>
  <si>
    <t>5 01 01 020</t>
  </si>
  <si>
    <t>5 01 02 010</t>
  </si>
  <si>
    <t>5 01 02 020</t>
  </si>
  <si>
    <t>5 01 02 030</t>
  </si>
  <si>
    <t>5 01 02 040</t>
  </si>
  <si>
    <t>5 01 02 060</t>
  </si>
  <si>
    <t>5 01 02 070</t>
  </si>
  <si>
    <t>5 01 02 110</t>
  </si>
  <si>
    <t>5 01 02 130</t>
  </si>
  <si>
    <t>5 01 02 140</t>
  </si>
  <si>
    <t>5 01 02 150</t>
  </si>
  <si>
    <t>5 01 02 990</t>
  </si>
  <si>
    <t>5 01 03 010</t>
  </si>
  <si>
    <t>PAG-IBIG Contributions</t>
  </si>
  <si>
    <t>5 01 03 020</t>
  </si>
  <si>
    <t>5 01 03 030</t>
  </si>
  <si>
    <t>5 01 03 040</t>
  </si>
  <si>
    <t>Retirement Gratuity</t>
  </si>
  <si>
    <t>5 01 04 020</t>
  </si>
  <si>
    <t>5 01 04 030</t>
  </si>
  <si>
    <t>5 01 04 990</t>
  </si>
  <si>
    <t>Travelling Expenses-Local</t>
  </si>
  <si>
    <t>5 02 01 010</t>
  </si>
  <si>
    <t>Travelling Expenses-Foreign</t>
  </si>
  <si>
    <t>5 02 01 020</t>
  </si>
  <si>
    <t>5 02 02 010</t>
  </si>
  <si>
    <t>5 02 02 020</t>
  </si>
  <si>
    <t>Office Supplies Expenses</t>
  </si>
  <si>
    <t>5 02 03 010</t>
  </si>
  <si>
    <t>5 02 03 020</t>
  </si>
  <si>
    <t>5 02 03 040</t>
  </si>
  <si>
    <t>5 02 03 050</t>
  </si>
  <si>
    <t>5 02 03 060</t>
  </si>
  <si>
    <t>5 02 03 070</t>
  </si>
  <si>
    <t>5 02 03 080</t>
  </si>
  <si>
    <t>5 02 03 090</t>
  </si>
  <si>
    <t>5 02 03 100</t>
  </si>
  <si>
    <t>5 02 03 120</t>
  </si>
  <si>
    <t>5 02 03 990</t>
  </si>
  <si>
    <t>5 02 04 010</t>
  </si>
  <si>
    <t>5 02 04 020</t>
  </si>
  <si>
    <t>Postage and Courier Services</t>
  </si>
  <si>
    <t>5 02 05 010</t>
  </si>
  <si>
    <t>5 02 05 020</t>
  </si>
  <si>
    <t>5 02 05 030</t>
  </si>
  <si>
    <t>5 02 05 040</t>
  </si>
  <si>
    <t>5 02 06 010</t>
  </si>
  <si>
    <t>5 02 06 020</t>
  </si>
  <si>
    <t>Research, Exploration and Development Expenses</t>
  </si>
  <si>
    <t>5 02 07 020</t>
  </si>
  <si>
    <t>Desilting and Dredging Expenses</t>
  </si>
  <si>
    <t>5 02 08 020</t>
  </si>
  <si>
    <t>5 02 10 010</t>
  </si>
  <si>
    <t>5 02 10 030</t>
  </si>
  <si>
    <t>5 02 11 020</t>
  </si>
  <si>
    <t>5 02 11 030</t>
  </si>
  <si>
    <t>5 02 11 990</t>
  </si>
  <si>
    <t>5 02 12 010</t>
  </si>
  <si>
    <t>5 02 12 020</t>
  </si>
  <si>
    <t>5 02 13 030</t>
  </si>
  <si>
    <t>5 02 13 040</t>
  </si>
  <si>
    <t>5 02 13 050</t>
  </si>
  <si>
    <t>5 02 13 070</t>
  </si>
  <si>
    <t>5 02 13 060</t>
  </si>
  <si>
    <t>5 02 13 990</t>
  </si>
  <si>
    <t>5 02 14 020</t>
  </si>
  <si>
    <t>5 02 14 030</t>
  </si>
  <si>
    <t>5 02 15 010</t>
  </si>
  <si>
    <t>5 02 16 010</t>
  </si>
  <si>
    <t>Fidelity Bond Premiums</t>
  </si>
  <si>
    <t>5 02 16 020</t>
  </si>
  <si>
    <t>5 02 16 030</t>
  </si>
  <si>
    <t>5 02 99 010</t>
  </si>
  <si>
    <t>5 02 99 020</t>
  </si>
  <si>
    <t>5 02 99 040</t>
  </si>
  <si>
    <t>5 02 99 050</t>
  </si>
  <si>
    <t>5 02 99 060</t>
  </si>
  <si>
    <t>5 02 99 070</t>
  </si>
  <si>
    <t>5 02 99 080</t>
  </si>
  <si>
    <t>Other Maintenance &amp; Operating Expenses</t>
  </si>
  <si>
    <t>5 02 99 990</t>
  </si>
  <si>
    <t>1 02 05 020</t>
  </si>
  <si>
    <t>1 07 01 010</t>
  </si>
  <si>
    <t>1 07 05 020</t>
  </si>
  <si>
    <t>1 07 05 030</t>
  </si>
  <si>
    <t>1 07 05 070</t>
  </si>
  <si>
    <t>1 07 05 090</t>
  </si>
  <si>
    <t>1 07 05 080</t>
  </si>
  <si>
    <t>Military, Police and Security Equipment</t>
  </si>
  <si>
    <t>1 07 05 100</t>
  </si>
  <si>
    <t>1 07 05 110</t>
  </si>
  <si>
    <t>1 07 05 990</t>
  </si>
  <si>
    <t>1 07 06 010</t>
  </si>
  <si>
    <t>1 07 07 010</t>
  </si>
  <si>
    <t>Books</t>
  </si>
  <si>
    <t>1 07 07 020</t>
  </si>
  <si>
    <t>1 07 99 990</t>
  </si>
  <si>
    <t>1 09 01 020</t>
  </si>
  <si>
    <t>1 07 02 990</t>
  </si>
  <si>
    <t>1 07 03 010</t>
  </si>
  <si>
    <t>1 07 03 020</t>
  </si>
  <si>
    <t>1 07 03 040</t>
  </si>
  <si>
    <t>1 07 03 990</t>
  </si>
  <si>
    <t>1 07 04 010</t>
  </si>
  <si>
    <t>1 07 04 020</t>
  </si>
  <si>
    <t>1 07 04 030</t>
  </si>
  <si>
    <t>1 07 04 990</t>
  </si>
  <si>
    <t>5 03 01 020</t>
  </si>
  <si>
    <t>5 03 01 040</t>
  </si>
  <si>
    <t>First Semester (Actual)</t>
  </si>
  <si>
    <t>Second Semester (Estimate)</t>
  </si>
  <si>
    <t>FDPP Form 1 - Annual Budget Report</t>
  </si>
  <si>
    <t>(DBM Local Budget Memorandum No. 78 dated May 15, 2019, LBP Form No. 1)</t>
  </si>
  <si>
    <t>BUDGET OF EXPENDITURES AND SOURCES OF FINANCING</t>
  </si>
  <si>
    <t>RIZAL PROVINCIAL GOVERNMENT</t>
  </si>
  <si>
    <t>Income Classification</t>
  </si>
  <si>
    <t>Past Year 
2018</t>
  </si>
  <si>
    <t>Current Year
2019</t>
  </si>
  <si>
    <t>Budget Year
2020</t>
  </si>
  <si>
    <t>Object of Expenditure</t>
  </si>
  <si>
    <t>(8)</t>
  </si>
  <si>
    <t>I    Beginning Cash Balance</t>
  </si>
  <si>
    <t>II   Receipts</t>
  </si>
  <si>
    <t>A. Local Sources</t>
  </si>
  <si>
    <t>1. Tax Revenue</t>
  </si>
  <si>
    <t>a. Real Property Tax - Basic</t>
  </si>
  <si>
    <t>4 01 02 040</t>
  </si>
  <si>
    <t>R</t>
  </si>
  <si>
    <t>b. Other Local Taxes</t>
  </si>
  <si>
    <t>Professional Tax</t>
  </si>
  <si>
    <t>4 01 01 020</t>
  </si>
  <si>
    <t xml:space="preserve">Real Property Transfer Tax </t>
  </si>
  <si>
    <t>4 01 02 080</t>
  </si>
  <si>
    <t>Amusement Tax</t>
  </si>
  <si>
    <t>4 01 03 060</t>
  </si>
  <si>
    <t>Franchise Tax</t>
  </si>
  <si>
    <t>4 01 03 070</t>
  </si>
  <si>
    <t>Printing and Publication Tax</t>
  </si>
  <si>
    <t>4 01 03 080</t>
  </si>
  <si>
    <t xml:space="preserve">Tax on Sand, Gravel and Other Quarry Products </t>
  </si>
  <si>
    <t>4 01 03 040</t>
  </si>
  <si>
    <t>Tax on Delivery Trucks and Vans</t>
  </si>
  <si>
    <t>4 01 03 050</t>
  </si>
  <si>
    <t xml:space="preserve">Fines and Penalties </t>
  </si>
  <si>
    <t>Taxes on Individual and Corporation</t>
  </si>
  <si>
    <t>4 01 05 010</t>
  </si>
  <si>
    <t>Property Taxes</t>
  </si>
  <si>
    <t>4 01 05 020</t>
  </si>
  <si>
    <t>Taxes on Goods and Services</t>
  </si>
  <si>
    <t>4 01 05 030</t>
  </si>
  <si>
    <t>Total Tax Revenue</t>
  </si>
  <si>
    <t>2. Non-Tax Revenue</t>
  </si>
  <si>
    <t>a. Regulatory Fees</t>
  </si>
  <si>
    <t>1. License Fees</t>
  </si>
  <si>
    <t>Permit Fees</t>
  </si>
  <si>
    <t>4 02 01 010</t>
  </si>
  <si>
    <t>b.  Business and Service Income</t>
  </si>
  <si>
    <t>Affiliation Fees (Hospital)</t>
  </si>
  <si>
    <t>4 02 02 020</t>
  </si>
  <si>
    <t>Clearance and Certification Fees</t>
  </si>
  <si>
    <t>4 02 01 040</t>
  </si>
  <si>
    <t>Processing Fees</t>
  </si>
  <si>
    <t>4 02 01 130</t>
  </si>
  <si>
    <t>Other Service Income</t>
  </si>
  <si>
    <t>4 02 01 990</t>
  </si>
  <si>
    <t>Hospital Fees</t>
  </si>
  <si>
    <t>4 02 02 200</t>
  </si>
  <si>
    <t>Receipts  from Operation of Hostels/ 
   Dormitories and Other Like Facilities 
   (Bahay Pag-Asa)</t>
  </si>
  <si>
    <t>4 02 02 130</t>
  </si>
  <si>
    <t>Parking Fees</t>
  </si>
  <si>
    <t>4 02 02 120</t>
  </si>
  <si>
    <t>Rent Income</t>
  </si>
  <si>
    <t>4 02 02 050</t>
  </si>
  <si>
    <t>Interest Income</t>
  </si>
  <si>
    <t>4 02 02 220</t>
  </si>
  <si>
    <t>Dividend Income</t>
  </si>
  <si>
    <t>4 02 02 210</t>
  </si>
  <si>
    <t>Miscellaneous Income</t>
  </si>
  <si>
    <t>4 06 01 010</t>
  </si>
  <si>
    <t>Fines and Penalties - Business Income</t>
  </si>
  <si>
    <t>4 02 02 980</t>
  </si>
  <si>
    <t>Total Non-Tax Revenue</t>
  </si>
  <si>
    <t>B. External Sources</t>
  </si>
  <si>
    <t xml:space="preserve">     1. Share from Internal Revenue Collections (IRA)</t>
  </si>
  <si>
    <t>4 01 06 010</t>
  </si>
  <si>
    <t xml:space="preserve">     2. Share from National Wealth</t>
  </si>
  <si>
    <t>4 01 06 030</t>
  </si>
  <si>
    <t xml:space="preserve">     3. Share from PCSO</t>
  </si>
  <si>
    <t>4 04 01 020</t>
  </si>
  <si>
    <t>Total - External Sources</t>
  </si>
  <si>
    <t>C. Non-Income Receipts</t>
  </si>
  <si>
    <t>1. Capital Investment Receipts</t>
  </si>
  <si>
    <t>2. Receipts from Loans and Borrowings</t>
  </si>
  <si>
    <t>Total Non-Income Receipts</t>
  </si>
  <si>
    <t>Total Receipts</t>
  </si>
  <si>
    <t>Total Available Resources for Appropriations</t>
  </si>
  <si>
    <t>III. Expenditures</t>
  </si>
  <si>
    <t xml:space="preserve"> A. Personal Services</t>
  </si>
  <si>
    <t>Salaries &amp; Wages-Regular</t>
  </si>
  <si>
    <t>E</t>
  </si>
  <si>
    <t>Salaries and Wages-Casual/Contractual</t>
  </si>
  <si>
    <t>Personnel Eco. Relief Allowance (PERA)</t>
  </si>
  <si>
    <t>Laundry Allowance</t>
  </si>
  <si>
    <t>Quarter Allowance</t>
  </si>
  <si>
    <t>PHILHEALTH Contributions</t>
  </si>
  <si>
    <t>Employess Compensation Insurance Premiums</t>
  </si>
  <si>
    <t xml:space="preserve"> B. Maint. &amp; Other Operating Expenses</t>
  </si>
  <si>
    <t xml:space="preserve">Telephone Expenses </t>
  </si>
  <si>
    <t>Rep. and Maint. - Infrastructure Assets</t>
  </si>
  <si>
    <t>Rep. and Maint. - Buildings and Other Structures</t>
  </si>
  <si>
    <t xml:space="preserve">Rep. and Maint. - Machinery and Equipment </t>
  </si>
  <si>
    <t xml:space="preserve">Rep. and Maint. - Transportation Equipment  </t>
  </si>
  <si>
    <t>Rep. and Maint. - Furniture &amp; Fixtures</t>
  </si>
  <si>
    <t>Rep. and Maint. - Other Property, Plant and Equip.</t>
  </si>
  <si>
    <t>Transfers of Unspent Current Year DRRM Funds to 
   the Trust Funds</t>
  </si>
  <si>
    <t>Taxes, Duties &amp; Licenses</t>
  </si>
  <si>
    <t>Membership Dues and Cont. to Organizations</t>
  </si>
  <si>
    <t>Total Maintenance &amp; Other Operating 
      Expenses</t>
  </si>
  <si>
    <t>C. Financial Expenses</t>
  </si>
  <si>
    <t>Interest Expenses</t>
  </si>
  <si>
    <t>5 03 01 990</t>
  </si>
  <si>
    <t>D. Capital Outlays</t>
  </si>
  <si>
    <t>Hospitals and Health Centers</t>
  </si>
  <si>
    <t>Machinery</t>
  </si>
  <si>
    <t>1 07 05 010</t>
  </si>
  <si>
    <t>Information and Communication Technology  Equip.</t>
  </si>
  <si>
    <t>Disater Response and Rescue Equipment</t>
  </si>
  <si>
    <t>Technical &amp; Scientific Equipment</t>
  </si>
  <si>
    <t>1 07 05 140</t>
  </si>
  <si>
    <t>1 07 06 040</t>
  </si>
  <si>
    <t>Other Transportation Equipment</t>
  </si>
  <si>
    <t>1 07 06 990</t>
  </si>
  <si>
    <t xml:space="preserve"> Public Infrastructures</t>
  </si>
  <si>
    <t>Long-Term Liabilities</t>
  </si>
  <si>
    <t>Loans Payable-Domestic</t>
  </si>
  <si>
    <t>2 01 02 040</t>
  </si>
  <si>
    <t>TOTAL EXPENDITURES</t>
  </si>
  <si>
    <t>We hereby certify that the information presented above are true and correct. We further certify that the foregoing estimated receipts are reasonably projected as collectible for the Budget Year</t>
  </si>
  <si>
    <t>MA. TERESA E. LASQUETY
Provincial Treasurer</t>
  </si>
  <si>
    <t>MAURA MARIVIC S. LEYVA
OIC - Provincial Budget Office</t>
  </si>
  <si>
    <t>ENGR. CESAR M. CORTEZ
Local Planning Development Officer</t>
  </si>
  <si>
    <t>JEROME H. DELA ROSA
OIC - Provincial Accounting Office</t>
  </si>
  <si>
    <t>REBECCA A. YNARES
Governor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</si>
</sst>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#,##0.0_);\(#,##0.0\)"/>
    <numFmt numFmtId="165" formatCode="_(* #,##0_);_(* \(#,##0\);_(* &quot;-&quot;??_);_(@_)"/>
  </numFmts>
  <fonts count="31" x14ac:knownFonts="1">
    <font>
      <sz val="12"/>
      <name val="Helv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b/>
      <u/>
      <sz val="11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sz val="10"/>
      <color theme="1"/>
      <name val="Arial"/>
      <family val="2"/>
    </font>
    <font>
      <sz val="7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.5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sz val="8.5"/>
      <name val="Arial"/>
      <family val="2"/>
    </font>
    <font>
      <sz val="8.5"/>
      <name val="Arial"/>
      <family val="2"/>
    </font>
    <font>
      <i/>
      <u val="singleAccounting"/>
      <sz val="8.5"/>
      <name val="Arial"/>
      <family val="2"/>
    </font>
    <font>
      <u val="singleAccounting"/>
      <sz val="8.5"/>
      <name val="Arial"/>
      <family val="2"/>
    </font>
    <font>
      <i/>
      <sz val="8.5"/>
      <name val="Arial"/>
      <family val="2"/>
    </font>
    <font>
      <b/>
      <i/>
      <sz val="8.5"/>
      <name val="Arial"/>
      <family val="2"/>
    </font>
    <font>
      <b/>
      <i/>
      <sz val="8"/>
      <name val="Arial"/>
      <family val="2"/>
    </font>
    <font>
      <b/>
      <sz val="8"/>
      <name val="Arial"/>
      <family val="2"/>
    </font>
    <font>
      <sz val="10"/>
      <color rgb="FFFF0000"/>
      <name val="Arial"/>
      <family val="2"/>
    </font>
    <font>
      <b/>
      <sz val="7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5">
    <xf numFmtId="39" fontId="0" fillId="0" borderId="0"/>
    <xf numFmtId="43" fontId="3" fillId="0" borderId="0" applyFont="0" applyFill="0" applyBorder="0" applyAlignment="0" applyProtection="0"/>
    <xf numFmtId="0" fontId="3" fillId="0" borderId="0"/>
    <xf numFmtId="0" fontId="1" fillId="0" borderId="0"/>
    <xf numFmtId="0" fontId="3" fillId="0" borderId="0"/>
  </cellStyleXfs>
  <cellXfs count="336">
    <xf numFmtId="39" fontId="0" fillId="0" borderId="0" xfId="0"/>
    <xf numFmtId="39" fontId="3" fillId="0" borderId="0" xfId="0" applyFont="1" applyFill="1"/>
    <xf numFmtId="39" fontId="5" fillId="0" borderId="0" xfId="0" applyFont="1" applyFill="1" applyAlignment="1" applyProtection="1"/>
    <xf numFmtId="39" fontId="6" fillId="0" borderId="0" xfId="0" quotePrefix="1" applyFont="1" applyFill="1" applyAlignment="1" applyProtection="1">
      <alignment horizontal="right"/>
    </xf>
    <xf numFmtId="39" fontId="6" fillId="0" borderId="0" xfId="0" quotePrefix="1" applyFont="1" applyFill="1" applyAlignment="1" applyProtection="1">
      <alignment horizontal="center"/>
    </xf>
    <xf numFmtId="39" fontId="5" fillId="0" borderId="0" xfId="0" applyFont="1" applyFill="1" applyAlignment="1" applyProtection="1">
      <alignment horizontal="left"/>
    </xf>
    <xf numFmtId="39" fontId="5" fillId="0" borderId="0" xfId="0" applyFont="1" applyFill="1" applyBorder="1" applyAlignment="1" applyProtection="1">
      <alignment horizontal="left"/>
    </xf>
    <xf numFmtId="39" fontId="3" fillId="0" borderId="0" xfId="0" applyFont="1" applyFill="1" applyBorder="1"/>
    <xf numFmtId="39" fontId="3" fillId="0" borderId="0" xfId="0" applyFont="1" applyFill="1" applyBorder="1" applyAlignment="1">
      <alignment horizontal="center"/>
    </xf>
    <xf numFmtId="39" fontId="3" fillId="0" borderId="0" xfId="0" applyFont="1" applyFill="1" applyBorder="1" applyAlignment="1" applyProtection="1">
      <alignment horizontal="left" indent="2"/>
    </xf>
    <xf numFmtId="49" fontId="3" fillId="0" borderId="1" xfId="1" applyNumberFormat="1" applyFont="1" applyFill="1" applyBorder="1" applyAlignment="1">
      <alignment horizontal="center" vertical="top"/>
    </xf>
    <xf numFmtId="39" fontId="7" fillId="0" borderId="0" xfId="0" applyFont="1" applyFill="1" applyBorder="1" applyAlignment="1" applyProtection="1">
      <alignment horizontal="left"/>
    </xf>
    <xf numFmtId="39" fontId="8" fillId="0" borderId="0" xfId="0" applyFont="1" applyFill="1" applyBorder="1" applyAlignment="1" applyProtection="1">
      <alignment horizontal="left"/>
    </xf>
    <xf numFmtId="43" fontId="3" fillId="0" borderId="0" xfId="1" applyFont="1" applyFill="1" applyBorder="1" applyAlignment="1">
      <alignment horizontal="right" vertical="center"/>
    </xf>
    <xf numFmtId="0" fontId="3" fillId="2" borderId="0" xfId="0" applyNumberFormat="1" applyFont="1" applyFill="1" applyBorder="1" applyAlignment="1">
      <alignment vertical="top"/>
    </xf>
    <xf numFmtId="0" fontId="3" fillId="2" borderId="0" xfId="0" applyNumberFormat="1" applyFont="1" applyFill="1" applyBorder="1" applyAlignment="1">
      <alignment vertical="top" wrapText="1"/>
    </xf>
    <xf numFmtId="0" fontId="3" fillId="2" borderId="0" xfId="0" quotePrefix="1" applyNumberFormat="1" applyFont="1" applyFill="1" applyBorder="1" applyAlignment="1">
      <alignment vertical="top"/>
    </xf>
    <xf numFmtId="39" fontId="7" fillId="0" borderId="0" xfId="0" applyFont="1" applyFill="1" applyBorder="1" applyAlignment="1" applyProtection="1">
      <alignment horizontal="left" vertical="center" indent="3"/>
    </xf>
    <xf numFmtId="39" fontId="7" fillId="0" borderId="0" xfId="0" applyFont="1" applyFill="1" applyBorder="1" applyAlignment="1">
      <alignment vertical="center"/>
    </xf>
    <xf numFmtId="39" fontId="3" fillId="0" borderId="0" xfId="0" applyFont="1" applyFill="1" applyBorder="1" applyAlignment="1">
      <alignment vertical="center"/>
    </xf>
    <xf numFmtId="39" fontId="7" fillId="0" borderId="0" xfId="0" applyFont="1" applyFill="1" applyBorder="1" applyAlignment="1" applyProtection="1">
      <alignment horizontal="left" wrapText="1" indent="3"/>
    </xf>
    <xf numFmtId="43" fontId="7" fillId="0" borderId="2" xfId="1" applyFont="1" applyFill="1" applyBorder="1" applyAlignment="1">
      <alignment horizontal="right" vertical="center"/>
    </xf>
    <xf numFmtId="39" fontId="7" fillId="0" borderId="2" xfId="0" applyFont="1" applyFill="1" applyBorder="1" applyAlignment="1">
      <alignment vertical="center"/>
    </xf>
    <xf numFmtId="43" fontId="7" fillId="0" borderId="0" xfId="1" applyFont="1" applyFill="1" applyBorder="1" applyAlignment="1">
      <alignment horizontal="right" vertical="center"/>
    </xf>
    <xf numFmtId="39" fontId="7" fillId="0" borderId="0" xfId="0" applyFont="1" applyFill="1" applyBorder="1" applyAlignment="1" applyProtection="1">
      <alignment horizontal="left" indent="1"/>
    </xf>
    <xf numFmtId="39" fontId="7" fillId="0" borderId="0" xfId="0" applyFont="1" applyFill="1" applyBorder="1" applyAlignment="1">
      <alignment horizontal="left" indent="2"/>
    </xf>
    <xf numFmtId="39" fontId="7" fillId="0" borderId="0" xfId="0" applyFont="1" applyFill="1" applyBorder="1" applyAlignment="1" applyProtection="1">
      <alignment horizontal="left" vertical="center" indent="4"/>
    </xf>
    <xf numFmtId="39" fontId="7" fillId="0" borderId="0" xfId="0" applyFont="1" applyFill="1" applyBorder="1"/>
    <xf numFmtId="39" fontId="7" fillId="0" borderId="0" xfId="0" applyFont="1" applyFill="1" applyBorder="1" applyAlignment="1" applyProtection="1">
      <alignment horizontal="left" vertical="center"/>
    </xf>
    <xf numFmtId="43" fontId="7" fillId="0" borderId="3" xfId="1" applyFont="1" applyFill="1" applyBorder="1" applyAlignment="1">
      <alignment horizontal="right" vertical="center"/>
    </xf>
    <xf numFmtId="0" fontId="3" fillId="0" borderId="0" xfId="0" applyNumberFormat="1" applyFont="1" applyFill="1" applyBorder="1" applyAlignment="1">
      <alignment horizontal="center"/>
    </xf>
    <xf numFmtId="0" fontId="3" fillId="0" borderId="0" xfId="0" applyNumberFormat="1" applyFont="1" applyFill="1" applyBorder="1"/>
    <xf numFmtId="0" fontId="3" fillId="0" borderId="0" xfId="0" applyNumberFormat="1" applyFont="1" applyFill="1" applyBorder="1" applyAlignment="1"/>
    <xf numFmtId="0" fontId="3" fillId="0" borderId="0" xfId="0" applyNumberFormat="1" applyFont="1" applyFill="1" applyBorder="1" applyAlignment="1">
      <alignment horizontal="left" indent="1"/>
    </xf>
    <xf numFmtId="0" fontId="3" fillId="0" borderId="0" xfId="0" applyNumberFormat="1" applyFont="1" applyFill="1" applyAlignment="1">
      <alignment horizontal="left" indent="2"/>
    </xf>
    <xf numFmtId="39" fontId="3" fillId="0" borderId="0" xfId="0" applyFont="1" applyFill="1" applyAlignment="1"/>
    <xf numFmtId="43" fontId="3" fillId="0" borderId="0" xfId="1" applyFont="1" applyFill="1" applyBorder="1"/>
    <xf numFmtId="0" fontId="3" fillId="2" borderId="0" xfId="0" applyNumberFormat="1" applyFont="1" applyFill="1" applyBorder="1" applyAlignment="1">
      <alignment vertical="center" wrapText="1"/>
    </xf>
    <xf numFmtId="0" fontId="3" fillId="2" borderId="0" xfId="0" applyNumberFormat="1" applyFont="1" applyFill="1" applyBorder="1" applyAlignment="1">
      <alignment vertical="center"/>
    </xf>
    <xf numFmtId="43" fontId="3" fillId="0" borderId="0" xfId="1" applyFont="1" applyFill="1" applyBorder="1" applyAlignment="1">
      <alignment vertical="center"/>
    </xf>
    <xf numFmtId="0" fontId="3" fillId="2" borderId="0" xfId="0" applyNumberFormat="1" applyFont="1" applyFill="1" applyBorder="1" applyAlignment="1">
      <alignment horizontal="left" vertical="top" indent="3"/>
    </xf>
    <xf numFmtId="0" fontId="3" fillId="2" borderId="0" xfId="0" applyNumberFormat="1" applyFont="1" applyFill="1" applyBorder="1" applyAlignment="1">
      <alignment horizontal="left" vertical="center" indent="3"/>
    </xf>
    <xf numFmtId="0" fontId="3" fillId="2" borderId="0" xfId="0" applyNumberFormat="1" applyFont="1" applyFill="1" applyBorder="1" applyAlignment="1">
      <alignment horizontal="left" vertical="top" wrapText="1" indent="3"/>
    </xf>
    <xf numFmtId="39" fontId="3" fillId="0" borderId="0" xfId="0" applyFont="1" applyFill="1" applyAlignment="1">
      <alignment horizontal="center"/>
    </xf>
    <xf numFmtId="0" fontId="3" fillId="0" borderId="0" xfId="0" quotePrefix="1" applyNumberFormat="1" applyFont="1" applyFill="1" applyBorder="1" applyAlignment="1">
      <alignment horizontal="center"/>
    </xf>
    <xf numFmtId="39" fontId="3" fillId="0" borderId="0" xfId="0" applyFont="1" applyFill="1" applyAlignment="1">
      <alignment horizontal="center" vertical="center"/>
    </xf>
    <xf numFmtId="0" fontId="3" fillId="0" borderId="0" xfId="0" applyNumberFormat="1" applyFont="1" applyFill="1" applyBorder="1" applyAlignment="1">
      <alignment horizontal="left" indent="7"/>
    </xf>
    <xf numFmtId="0" fontId="3" fillId="0" borderId="0" xfId="0" applyNumberFormat="1" applyFont="1" applyFill="1" applyBorder="1" applyAlignment="1">
      <alignment horizontal="left" indent="2"/>
    </xf>
    <xf numFmtId="0" fontId="3" fillId="0" borderId="0" xfId="1" applyNumberFormat="1" applyFont="1" applyFill="1" applyBorder="1" applyAlignment="1">
      <alignment horizontal="left" indent="4"/>
    </xf>
    <xf numFmtId="43" fontId="3" fillId="0" borderId="0" xfId="1" applyFont="1" applyFill="1" applyBorder="1" applyAlignment="1"/>
    <xf numFmtId="0" fontId="3" fillId="0" borderId="0" xfId="0" applyNumberFormat="1" applyFont="1" applyFill="1" applyBorder="1" applyAlignment="1">
      <alignment horizontal="left" indent="4"/>
    </xf>
    <xf numFmtId="0" fontId="3" fillId="0" borderId="0" xfId="1" applyNumberFormat="1" applyFont="1" applyFill="1" applyBorder="1"/>
    <xf numFmtId="0" fontId="3" fillId="0" borderId="0" xfId="0" applyNumberFormat="1" applyFont="1" applyFill="1" applyBorder="1" applyAlignment="1">
      <alignment horizontal="left" indent="3"/>
    </xf>
    <xf numFmtId="0" fontId="3" fillId="0" borderId="0" xfId="0" applyNumberFormat="1" applyFont="1" applyFill="1"/>
    <xf numFmtId="0" fontId="7" fillId="0" borderId="0" xfId="0" applyNumberFormat="1" applyFont="1" applyFill="1" applyBorder="1" applyAlignment="1">
      <alignment horizontal="left" indent="4"/>
    </xf>
    <xf numFmtId="0" fontId="7" fillId="0" borderId="0" xfId="0" applyNumberFormat="1" applyFont="1" applyFill="1" applyBorder="1"/>
    <xf numFmtId="0" fontId="7" fillId="0" borderId="0" xfId="0" applyNumberFormat="1" applyFont="1" applyFill="1" applyBorder="1" applyAlignment="1"/>
    <xf numFmtId="0" fontId="7" fillId="0" borderId="0" xfId="0" applyNumberFormat="1" applyFont="1" applyFill="1" applyBorder="1" applyAlignment="1">
      <alignment horizontal="left" indent="1"/>
    </xf>
    <xf numFmtId="0" fontId="7" fillId="0" borderId="0" xfId="0" applyNumberFormat="1" applyFont="1" applyFill="1" applyAlignment="1">
      <alignment horizontal="left" indent="2"/>
    </xf>
    <xf numFmtId="39" fontId="7" fillId="0" borderId="0" xfId="0" applyFont="1" applyFill="1" applyAlignment="1"/>
    <xf numFmtId="0" fontId="3" fillId="0" borderId="0" xfId="0" applyNumberFormat="1" applyFont="1" applyFill="1" applyAlignment="1">
      <alignment horizontal="left" indent="4"/>
    </xf>
    <xf numFmtId="49" fontId="3" fillId="0" borderId="0" xfId="1" applyNumberFormat="1" applyFont="1" applyFill="1" applyBorder="1" applyAlignment="1">
      <alignment horizontal="center" vertical="top"/>
    </xf>
    <xf numFmtId="39" fontId="3" fillId="0" borderId="4" xfId="0" applyFont="1" applyFill="1" applyBorder="1" applyAlignment="1">
      <alignment horizontal="center"/>
    </xf>
    <xf numFmtId="39" fontId="7" fillId="0" borderId="0" xfId="0" applyFont="1" applyFill="1" applyBorder="1" applyAlignment="1" applyProtection="1">
      <alignment horizontal="left" indent="2"/>
    </xf>
    <xf numFmtId="39" fontId="7" fillId="0" borderId="2" xfId="0" applyFont="1" applyFill="1" applyBorder="1"/>
    <xf numFmtId="39" fontId="3" fillId="0" borderId="0" xfId="0" applyFont="1" applyFill="1" applyAlignment="1">
      <alignment horizontal="center"/>
    </xf>
    <xf numFmtId="0" fontId="3" fillId="2" borderId="0" xfId="0" applyNumberFormat="1" applyFont="1" applyFill="1" applyBorder="1" applyAlignment="1">
      <alignment horizontal="left" vertical="top" indent="1"/>
    </xf>
    <xf numFmtId="0" fontId="3" fillId="2" borderId="0" xfId="0" applyNumberFormat="1" applyFont="1" applyFill="1" applyBorder="1" applyAlignment="1">
      <alignment horizontal="left" vertical="center" indent="1"/>
    </xf>
    <xf numFmtId="39" fontId="9" fillId="0" borderId="0" xfId="0" applyFont="1" applyFill="1" applyBorder="1" applyAlignment="1" applyProtection="1">
      <alignment horizontal="left"/>
    </xf>
    <xf numFmtId="39" fontId="9" fillId="0" borderId="0" xfId="0" applyFont="1" applyFill="1" applyBorder="1" applyAlignment="1" applyProtection="1">
      <alignment horizontal="left" vertical="center"/>
    </xf>
    <xf numFmtId="39" fontId="3" fillId="0" borderId="0" xfId="0" applyFont="1" applyFill="1" applyBorder="1" applyAlignment="1" applyProtection="1">
      <alignment horizontal="left" indent="1"/>
    </xf>
    <xf numFmtId="39" fontId="7" fillId="0" borderId="0" xfId="0" applyFont="1" applyFill="1" applyBorder="1" applyAlignment="1">
      <alignment horizontal="left"/>
    </xf>
    <xf numFmtId="39" fontId="3" fillId="0" borderId="0" xfId="0" applyFont="1" applyFill="1" applyAlignment="1">
      <alignment horizontal="center"/>
    </xf>
    <xf numFmtId="39" fontId="10" fillId="0" borderId="0" xfId="0" applyFont="1" applyFill="1" applyAlignment="1" applyProtection="1"/>
    <xf numFmtId="0" fontId="3" fillId="0" borderId="0" xfId="0" applyNumberFormat="1" applyFont="1" applyFill="1" applyBorder="1" applyAlignment="1">
      <alignment horizontal="left" indent="8"/>
    </xf>
    <xf numFmtId="0" fontId="7" fillId="0" borderId="0" xfId="0" applyNumberFormat="1" applyFont="1" applyFill="1" applyBorder="1" applyAlignment="1">
      <alignment horizontal="left" indent="6"/>
    </xf>
    <xf numFmtId="0" fontId="3" fillId="0" borderId="0" xfId="0" applyNumberFormat="1" applyFont="1" applyFill="1" applyBorder="1" applyAlignment="1">
      <alignment horizontal="left" indent="10"/>
    </xf>
    <xf numFmtId="0" fontId="7" fillId="0" borderId="0" xfId="0" applyNumberFormat="1" applyFont="1" applyFill="1" applyBorder="1" applyAlignment="1">
      <alignment horizontal="left" indent="7"/>
    </xf>
    <xf numFmtId="0" fontId="6" fillId="0" borderId="0" xfId="0" quotePrefix="1" applyNumberFormat="1" applyFont="1" applyFill="1" applyAlignment="1" applyProtection="1">
      <alignment horizontal="center"/>
    </xf>
    <xf numFmtId="0" fontId="6" fillId="0" borderId="0" xfId="0" applyNumberFormat="1" applyFont="1" applyFill="1" applyAlignment="1" applyProtection="1">
      <alignment horizontal="center"/>
    </xf>
    <xf numFmtId="39" fontId="3" fillId="0" borderId="0" xfId="0" applyFont="1" applyFill="1" applyAlignment="1">
      <alignment horizontal="center"/>
    </xf>
    <xf numFmtId="0" fontId="3" fillId="2" borderId="0" xfId="0" applyNumberFormat="1" applyFont="1" applyFill="1" applyBorder="1" applyAlignment="1">
      <alignment horizontal="left" vertical="top"/>
    </xf>
    <xf numFmtId="0" fontId="3" fillId="2" borderId="0" xfId="0" applyNumberFormat="1" applyFont="1" applyFill="1" applyBorder="1" applyAlignment="1">
      <alignment horizontal="left" vertical="top" wrapText="1" indent="1"/>
    </xf>
    <xf numFmtId="49" fontId="9" fillId="0" borderId="0" xfId="0" applyNumberFormat="1" applyFont="1" applyFill="1" applyBorder="1" applyAlignment="1">
      <alignment horizontal="left"/>
    </xf>
    <xf numFmtId="39" fontId="3" fillId="0" borderId="0" xfId="0" applyFont="1" applyFill="1" applyBorder="1" applyAlignment="1" applyProtection="1">
      <alignment horizontal="left"/>
    </xf>
    <xf numFmtId="0" fontId="3" fillId="2" borderId="0" xfId="0" applyNumberFormat="1" applyFont="1" applyFill="1" applyBorder="1" applyAlignment="1">
      <alignment horizontal="left" vertical="top" wrapText="1"/>
    </xf>
    <xf numFmtId="39" fontId="7" fillId="0" borderId="4" xfId="0" applyFont="1" applyFill="1" applyBorder="1" applyAlignment="1">
      <alignment vertical="center"/>
    </xf>
    <xf numFmtId="39" fontId="7" fillId="2" borderId="2" xfId="0" applyFont="1" applyFill="1" applyBorder="1" applyAlignment="1">
      <alignment vertical="center"/>
    </xf>
    <xf numFmtId="39" fontId="3" fillId="0" borderId="0" xfId="0" applyNumberFormat="1" applyFont="1" applyFill="1" applyBorder="1"/>
    <xf numFmtId="0" fontId="3" fillId="2" borderId="0" xfId="0" quotePrefix="1" applyNumberFormat="1" applyFont="1" applyFill="1" applyBorder="1" applyAlignment="1">
      <alignment vertical="top" wrapText="1"/>
    </xf>
    <xf numFmtId="0" fontId="3" fillId="2" borderId="0" xfId="0" quotePrefix="1" applyNumberFormat="1" applyFont="1" applyFill="1" applyBorder="1" applyAlignment="1">
      <alignment horizontal="left" vertical="top"/>
    </xf>
    <xf numFmtId="39" fontId="3" fillId="0" borderId="0" xfId="0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>
      <alignment horizontal="left" vertical="top" indent="1"/>
    </xf>
    <xf numFmtId="39" fontId="3" fillId="0" borderId="0" xfId="0" quotePrefix="1" applyFont="1" applyFill="1" applyBorder="1" applyAlignment="1">
      <alignment horizontal="center"/>
    </xf>
    <xf numFmtId="43" fontId="3" fillId="0" borderId="0" xfId="1" applyFont="1" applyFill="1" applyBorder="1" applyAlignment="1">
      <alignment horizontal="right"/>
    </xf>
    <xf numFmtId="43" fontId="3" fillId="0" borderId="0" xfId="1" applyFont="1" applyFill="1" applyBorder="1" applyAlignment="1">
      <alignment horizontal="center" vertical="center"/>
    </xf>
    <xf numFmtId="39" fontId="3" fillId="0" borderId="0" xfId="0" applyFont="1" applyFill="1" applyBorder="1" applyAlignment="1">
      <alignment horizontal="right"/>
    </xf>
    <xf numFmtId="39" fontId="3" fillId="0" borderId="0" xfId="0" applyFont="1" applyFill="1" applyBorder="1" applyAlignment="1" applyProtection="1">
      <alignment horizontal="center"/>
    </xf>
    <xf numFmtId="39" fontId="3" fillId="0" borderId="0" xfId="0" applyFont="1" applyFill="1" applyAlignment="1">
      <alignment horizontal="center"/>
    </xf>
    <xf numFmtId="43" fontId="3" fillId="0" borderId="0" xfId="0" applyNumberFormat="1" applyFont="1" applyFill="1" applyBorder="1"/>
    <xf numFmtId="0" fontId="7" fillId="0" borderId="0" xfId="0" applyNumberFormat="1" applyFont="1" applyFill="1" applyBorder="1" applyAlignment="1">
      <alignment horizontal="center"/>
    </xf>
    <xf numFmtId="0" fontId="3" fillId="0" borderId="0" xfId="0" applyNumberFormat="1" applyFont="1" applyFill="1" applyBorder="1" applyAlignment="1">
      <alignment horizontal="center"/>
    </xf>
    <xf numFmtId="0" fontId="7" fillId="0" borderId="0" xfId="0" applyNumberFormat="1" applyFont="1" applyFill="1" applyBorder="1" applyAlignment="1">
      <alignment horizontal="center"/>
    </xf>
    <xf numFmtId="0" fontId="3" fillId="0" borderId="0" xfId="0" applyNumberFormat="1" applyFont="1" applyFill="1" applyBorder="1" applyAlignment="1">
      <alignment horizontal="center"/>
    </xf>
    <xf numFmtId="0" fontId="3" fillId="0" borderId="0" xfId="0" applyNumberFormat="1" applyFont="1" applyFill="1" applyBorder="1" applyAlignment="1">
      <alignment horizontal="center"/>
    </xf>
    <xf numFmtId="37" fontId="3" fillId="0" borderId="0" xfId="0" applyNumberFormat="1" applyFont="1" applyFill="1" applyBorder="1"/>
    <xf numFmtId="0" fontId="3" fillId="0" borderId="0" xfId="1" applyNumberFormat="1" applyFont="1" applyFill="1" applyBorder="1" applyAlignment="1">
      <alignment horizontal="center"/>
    </xf>
    <xf numFmtId="0" fontId="3" fillId="0" borderId="0" xfId="0" applyNumberFormat="1" applyFont="1" applyFill="1" applyBorder="1" applyAlignment="1">
      <alignment horizontal="center"/>
    </xf>
    <xf numFmtId="0" fontId="3" fillId="0" borderId="0" xfId="0" applyNumberFormat="1" applyFont="1" applyFill="1" applyBorder="1" applyAlignment="1">
      <alignment horizontal="center"/>
    </xf>
    <xf numFmtId="39" fontId="3" fillId="0" borderId="0" xfId="0" applyFont="1" applyFill="1" applyAlignment="1">
      <alignment horizontal="left"/>
    </xf>
    <xf numFmtId="39" fontId="3" fillId="0" borderId="0" xfId="0" applyFont="1" applyFill="1" applyBorder="1" applyAlignment="1" applyProtection="1">
      <alignment horizontal="center"/>
    </xf>
    <xf numFmtId="39" fontId="3" fillId="0" borderId="0" xfId="0" applyFont="1" applyFill="1" applyAlignment="1">
      <alignment horizontal="center"/>
    </xf>
    <xf numFmtId="0" fontId="3" fillId="0" borderId="0" xfId="0" applyNumberFormat="1" applyFont="1" applyFill="1" applyBorder="1" applyAlignment="1">
      <alignment horizontal="center"/>
    </xf>
    <xf numFmtId="0" fontId="3" fillId="2" borderId="0" xfId="0" applyNumberFormat="1" applyFont="1" applyFill="1" applyBorder="1" applyAlignment="1"/>
    <xf numFmtId="0" fontId="3" fillId="2" borderId="0" xfId="0" applyNumberFormat="1" applyFont="1" applyFill="1" applyBorder="1" applyAlignment="1">
      <alignment wrapText="1"/>
    </xf>
    <xf numFmtId="0" fontId="3" fillId="2" borderId="0" xfId="0" applyNumberFormat="1" applyFont="1" applyFill="1" applyBorder="1" applyAlignment="1">
      <alignment horizontal="left"/>
    </xf>
    <xf numFmtId="0" fontId="3" fillId="2" borderId="0" xfId="0" applyNumberFormat="1" applyFont="1" applyFill="1" applyBorder="1" applyAlignment="1">
      <alignment horizontal="left" wrapText="1"/>
    </xf>
    <xf numFmtId="39" fontId="3" fillId="0" borderId="0" xfId="0" applyFont="1" applyFill="1" applyBorder="1" applyAlignment="1"/>
    <xf numFmtId="0" fontId="3" fillId="2" borderId="0" xfId="0" applyNumberFormat="1" applyFont="1" applyFill="1" applyBorder="1" applyAlignment="1">
      <alignment horizontal="left" indent="1"/>
    </xf>
    <xf numFmtId="0" fontId="3" fillId="2" borderId="0" xfId="0" applyNumberFormat="1" applyFont="1" applyFill="1" applyBorder="1" applyAlignment="1">
      <alignment horizontal="left" wrapText="1" indent="1"/>
    </xf>
    <xf numFmtId="39" fontId="3" fillId="0" borderId="0" xfId="0" applyFont="1" applyFill="1" applyBorder="1" applyAlignment="1">
      <alignment horizontal="left" indent="1"/>
    </xf>
    <xf numFmtId="43" fontId="3" fillId="0" borderId="0" xfId="0" applyNumberFormat="1" applyFont="1" applyFill="1" applyBorder="1" applyAlignment="1">
      <alignment horizontal="left" indent="1"/>
    </xf>
    <xf numFmtId="0" fontId="3" fillId="2" borderId="0" xfId="0" quotePrefix="1" applyNumberFormat="1" applyFont="1" applyFill="1" applyBorder="1" applyAlignment="1">
      <alignment horizontal="left" indent="1"/>
    </xf>
    <xf numFmtId="0" fontId="3" fillId="2" borderId="0" xfId="0" quotePrefix="1" applyNumberFormat="1" applyFont="1" applyFill="1" applyBorder="1" applyAlignment="1"/>
    <xf numFmtId="39" fontId="7" fillId="0" borderId="0" xfId="0" applyFont="1" applyFill="1" applyBorder="1" applyAlignment="1" applyProtection="1">
      <alignment horizontal="left" vertical="center" indent="2"/>
    </xf>
    <xf numFmtId="39" fontId="3" fillId="0" borderId="0" xfId="0" applyFont="1" applyFill="1" applyBorder="1" applyAlignment="1" applyProtection="1">
      <alignment horizontal="center"/>
    </xf>
    <xf numFmtId="39" fontId="3" fillId="0" borderId="0" xfId="0" applyFont="1" applyFill="1" applyAlignment="1">
      <alignment horizontal="center"/>
    </xf>
    <xf numFmtId="0" fontId="3" fillId="0" borderId="0" xfId="0" applyNumberFormat="1" applyFont="1" applyFill="1" applyBorder="1" applyAlignment="1">
      <alignment horizontal="center"/>
    </xf>
    <xf numFmtId="0" fontId="3" fillId="2" borderId="0" xfId="0" applyNumberFormat="1" applyFont="1" applyFill="1" applyBorder="1" applyAlignment="1">
      <alignment horizontal="left" vertical="top" wrapText="1" indent="1"/>
    </xf>
    <xf numFmtId="39" fontId="3" fillId="0" borderId="0" xfId="0" applyFont="1" applyFill="1" applyAlignment="1">
      <alignment horizontal="center"/>
    </xf>
    <xf numFmtId="0" fontId="3" fillId="0" borderId="0" xfId="0" applyNumberFormat="1" applyFont="1" applyFill="1" applyBorder="1" applyAlignment="1">
      <alignment horizontal="center"/>
    </xf>
    <xf numFmtId="0" fontId="3" fillId="0" borderId="0" xfId="1" applyNumberFormat="1" applyFont="1" applyFill="1" applyBorder="1" applyAlignment="1">
      <alignment horizontal="center"/>
    </xf>
    <xf numFmtId="0" fontId="3" fillId="0" borderId="0" xfId="0" applyNumberFormat="1" applyFont="1" applyFill="1" applyBorder="1" applyAlignment="1">
      <alignment horizontal="center"/>
    </xf>
    <xf numFmtId="0" fontId="7" fillId="0" borderId="0" xfId="0" applyNumberFormat="1" applyFont="1" applyFill="1" applyBorder="1" applyAlignment="1">
      <alignment horizontal="center"/>
    </xf>
    <xf numFmtId="0" fontId="3" fillId="0" borderId="0" xfId="1" applyNumberFormat="1" applyFont="1" applyFill="1" applyBorder="1" applyAlignment="1">
      <alignment horizontal="center"/>
    </xf>
    <xf numFmtId="0" fontId="3" fillId="0" borderId="0" xfId="0" applyNumberFormat="1" applyFont="1" applyFill="1" applyBorder="1" applyAlignment="1">
      <alignment horizontal="center"/>
    </xf>
    <xf numFmtId="0" fontId="7" fillId="0" borderId="0" xfId="0" applyNumberFormat="1" applyFont="1" applyFill="1" applyBorder="1" applyAlignment="1">
      <alignment horizontal="center"/>
    </xf>
    <xf numFmtId="0" fontId="3" fillId="0" borderId="0" xfId="0" applyNumberFormat="1" applyFont="1" applyFill="1" applyBorder="1" applyAlignment="1">
      <alignment horizontal="left" vertical="top" indent="3"/>
    </xf>
    <xf numFmtId="0" fontId="3" fillId="0" borderId="0" xfId="0" applyNumberFormat="1" applyFont="1" applyFill="1" applyBorder="1" applyAlignment="1">
      <alignment vertical="top"/>
    </xf>
    <xf numFmtId="0" fontId="3" fillId="0" borderId="0" xfId="0" applyNumberFormat="1" applyFont="1" applyFill="1" applyBorder="1" applyAlignment="1">
      <alignment vertical="top" wrapText="1"/>
    </xf>
    <xf numFmtId="0" fontId="3" fillId="0" borderId="0" xfId="0" quotePrefix="1" applyNumberFormat="1" applyFont="1" applyFill="1" applyBorder="1" applyAlignment="1">
      <alignment vertical="top"/>
    </xf>
    <xf numFmtId="0" fontId="3" fillId="0" borderId="0" xfId="0" applyNumberFormat="1" applyFont="1" applyFill="1" applyBorder="1" applyAlignment="1">
      <alignment horizontal="left" vertical="top" wrapText="1" indent="1"/>
    </xf>
    <xf numFmtId="0" fontId="3" fillId="0" borderId="0" xfId="0" applyNumberFormat="1" applyFont="1" applyFill="1" applyBorder="1" applyAlignment="1">
      <alignment horizontal="left" vertical="top" wrapText="1" indent="3"/>
    </xf>
    <xf numFmtId="0" fontId="7" fillId="0" borderId="0" xfId="0" applyNumberFormat="1" applyFont="1" applyFill="1" applyBorder="1" applyAlignment="1">
      <alignment vertical="top"/>
    </xf>
    <xf numFmtId="39" fontId="3" fillId="0" borderId="0" xfId="0" applyFont="1" applyFill="1" applyBorder="1" applyAlignment="1" applyProtection="1">
      <alignment horizontal="center"/>
    </xf>
    <xf numFmtId="39" fontId="3" fillId="0" borderId="0" xfId="0" applyFont="1" applyFill="1" applyAlignment="1">
      <alignment horizontal="center"/>
    </xf>
    <xf numFmtId="0" fontId="3" fillId="0" borderId="0" xfId="0" applyNumberFormat="1" applyFont="1" applyFill="1" applyBorder="1" applyAlignment="1">
      <alignment horizontal="center"/>
    </xf>
    <xf numFmtId="0" fontId="7" fillId="0" borderId="0" xfId="0" applyNumberFormat="1" applyFont="1" applyFill="1" applyBorder="1" applyAlignment="1">
      <alignment horizontal="center"/>
    </xf>
    <xf numFmtId="49" fontId="7" fillId="0" borderId="0" xfId="0" applyNumberFormat="1" applyFont="1" applyFill="1" applyBorder="1" applyAlignment="1">
      <alignment horizontal="left"/>
    </xf>
    <xf numFmtId="0" fontId="7" fillId="0" borderId="0" xfId="0" applyNumberFormat="1" applyFont="1" applyFill="1" applyBorder="1" applyAlignment="1">
      <alignment horizontal="left" vertical="top"/>
    </xf>
    <xf numFmtId="0" fontId="7" fillId="0" borderId="0" xfId="0" applyNumberFormat="1" applyFont="1" applyFill="1" applyBorder="1" applyAlignment="1">
      <alignment horizontal="center"/>
    </xf>
    <xf numFmtId="39" fontId="9" fillId="0" borderId="0" xfId="0" applyFont="1" applyFill="1" applyBorder="1" applyAlignment="1">
      <alignment horizontal="left"/>
    </xf>
    <xf numFmtId="0" fontId="9" fillId="0" borderId="0" xfId="0" applyNumberFormat="1" applyFont="1" applyFill="1" applyBorder="1" applyAlignment="1">
      <alignment horizontal="left" vertical="top"/>
    </xf>
    <xf numFmtId="0" fontId="7" fillId="0" borderId="0" xfId="0" applyNumberFormat="1" applyFont="1" applyFill="1" applyBorder="1" applyAlignment="1">
      <alignment horizontal="left" vertical="top" indent="1"/>
    </xf>
    <xf numFmtId="0" fontId="3" fillId="0" borderId="0" xfId="0" quotePrefix="1" applyNumberFormat="1" applyFont="1" applyFill="1" applyBorder="1" applyAlignment="1">
      <alignment vertical="top" wrapText="1"/>
    </xf>
    <xf numFmtId="39" fontId="3" fillId="0" borderId="1" xfId="0" applyFont="1" applyFill="1" applyBorder="1"/>
    <xf numFmtId="0" fontId="3" fillId="0" borderId="0" xfId="0" applyNumberFormat="1" applyFont="1" applyFill="1" applyBorder="1" applyAlignment="1">
      <alignment horizontal="left" vertical="center" indent="1"/>
    </xf>
    <xf numFmtId="0" fontId="3" fillId="0" borderId="0" xfId="0" applyNumberFormat="1" applyFont="1" applyFill="1" applyBorder="1" applyAlignment="1">
      <alignment horizontal="left" vertical="center" indent="3"/>
    </xf>
    <xf numFmtId="0" fontId="3" fillId="0" borderId="0" xfId="0" applyNumberFormat="1" applyFont="1" applyFill="1" applyBorder="1" applyAlignment="1">
      <alignment vertical="center"/>
    </xf>
    <xf numFmtId="0" fontId="3" fillId="0" borderId="0" xfId="0" applyNumberFormat="1" applyFont="1" applyFill="1" applyBorder="1" applyAlignment="1">
      <alignment vertical="center" wrapText="1"/>
    </xf>
    <xf numFmtId="0" fontId="3" fillId="0" borderId="0" xfId="0" applyNumberFormat="1" applyFont="1" applyFill="1" applyBorder="1" applyAlignment="1">
      <alignment horizontal="left" vertical="top"/>
    </xf>
    <xf numFmtId="0" fontId="3" fillId="0" borderId="0" xfId="0" applyNumberFormat="1" applyFont="1" applyFill="1" applyBorder="1" applyAlignment="1">
      <alignment horizontal="left" vertical="top" wrapText="1"/>
    </xf>
    <xf numFmtId="164" fontId="9" fillId="0" borderId="0" xfId="0" applyNumberFormat="1" applyFont="1" applyFill="1" applyBorder="1" applyAlignment="1" applyProtection="1">
      <alignment horizontal="left"/>
    </xf>
    <xf numFmtId="49" fontId="11" fillId="0" borderId="0" xfId="0" applyNumberFormat="1" applyFont="1" applyFill="1" applyBorder="1" applyAlignment="1">
      <alignment horizontal="left" indent="1"/>
    </xf>
    <xf numFmtId="0" fontId="3" fillId="0" borderId="0" xfId="0" quotePrefix="1" applyNumberFormat="1" applyFont="1" applyFill="1" applyBorder="1" applyAlignment="1">
      <alignment wrapText="1"/>
    </xf>
    <xf numFmtId="0" fontId="3" fillId="0" borderId="0" xfId="0" applyNumberFormat="1" applyFont="1" applyFill="1" applyBorder="1" applyAlignment="1">
      <alignment horizontal="left"/>
    </xf>
    <xf numFmtId="0" fontId="3" fillId="0" borderId="0" xfId="0" quotePrefix="1" applyNumberFormat="1" applyFont="1" applyFill="1" applyBorder="1" applyAlignment="1"/>
    <xf numFmtId="0" fontId="7" fillId="0" borderId="0" xfId="0" applyNumberFormat="1" applyFont="1" applyFill="1" applyBorder="1" applyAlignment="1">
      <alignment horizontal="left"/>
    </xf>
    <xf numFmtId="164" fontId="9" fillId="0" borderId="0" xfId="0" applyNumberFormat="1" applyFont="1" applyFill="1" applyBorder="1" applyAlignment="1" applyProtection="1">
      <alignment horizontal="left" indent="1"/>
    </xf>
    <xf numFmtId="0" fontId="3" fillId="0" borderId="0" xfId="0" applyNumberFormat="1" applyFont="1" applyFill="1" applyBorder="1" applyAlignment="1">
      <alignment wrapText="1"/>
    </xf>
    <xf numFmtId="0" fontId="3" fillId="0" borderId="0" xfId="0" applyNumberFormat="1" applyFont="1" applyFill="1" applyBorder="1" applyAlignment="1">
      <alignment horizontal="left" wrapText="1"/>
    </xf>
    <xf numFmtId="2" fontId="3" fillId="0" borderId="0" xfId="0" quotePrefix="1" applyNumberFormat="1" applyFont="1" applyFill="1" applyBorder="1" applyAlignment="1">
      <alignment vertical="top"/>
    </xf>
    <xf numFmtId="39" fontId="3" fillId="0" borderId="0" xfId="0" applyFont="1" applyFill="1" applyBorder="1" applyAlignment="1">
      <alignment vertical="top"/>
    </xf>
    <xf numFmtId="0" fontId="3" fillId="0" borderId="0" xfId="1" applyNumberFormat="1" applyFont="1" applyFill="1" applyBorder="1" applyAlignment="1">
      <alignment horizontal="center"/>
    </xf>
    <xf numFmtId="39" fontId="3" fillId="0" borderId="0" xfId="0" applyFont="1" applyFill="1" applyBorder="1" applyAlignment="1" applyProtection="1">
      <alignment horizontal="center"/>
    </xf>
    <xf numFmtId="39" fontId="3" fillId="0" borderId="0" xfId="0" applyFont="1" applyFill="1" applyAlignment="1">
      <alignment horizontal="center"/>
    </xf>
    <xf numFmtId="0" fontId="3" fillId="0" borderId="0" xfId="0" applyNumberFormat="1" applyFont="1" applyFill="1" applyBorder="1" applyAlignment="1">
      <alignment horizontal="center"/>
    </xf>
    <xf numFmtId="39" fontId="3" fillId="0" borderId="0" xfId="0" applyNumberFormat="1" applyFont="1" applyFill="1" applyBorder="1" applyAlignment="1"/>
    <xf numFmtId="0" fontId="3" fillId="0" borderId="0" xfId="1" applyNumberFormat="1" applyFont="1" applyFill="1" applyBorder="1" applyAlignment="1">
      <alignment horizontal="center"/>
    </xf>
    <xf numFmtId="39" fontId="3" fillId="0" borderId="0" xfId="0" applyFont="1" applyFill="1" applyBorder="1" applyAlignment="1" applyProtection="1">
      <alignment horizontal="center"/>
    </xf>
    <xf numFmtId="39" fontId="3" fillId="0" borderId="0" xfId="0" applyFont="1" applyFill="1" applyAlignment="1">
      <alignment horizontal="center"/>
    </xf>
    <xf numFmtId="0" fontId="3" fillId="0" borderId="0" xfId="0" applyNumberFormat="1" applyFont="1" applyFill="1" applyBorder="1" applyAlignment="1">
      <alignment horizontal="center"/>
    </xf>
    <xf numFmtId="0" fontId="3" fillId="0" borderId="0" xfId="1" applyNumberFormat="1" applyFont="1" applyFill="1" applyBorder="1" applyAlignment="1">
      <alignment horizontal="center"/>
    </xf>
    <xf numFmtId="39" fontId="3" fillId="0" borderId="0" xfId="0" applyFont="1" applyFill="1" applyBorder="1" applyAlignment="1" applyProtection="1">
      <alignment horizontal="center"/>
    </xf>
    <xf numFmtId="39" fontId="3" fillId="0" borderId="0" xfId="0" applyFont="1" applyFill="1" applyAlignment="1">
      <alignment horizontal="center"/>
    </xf>
    <xf numFmtId="0" fontId="3" fillId="0" borderId="0" xfId="0" applyNumberFormat="1" applyFont="1" applyFill="1" applyBorder="1" applyAlignment="1">
      <alignment horizontal="center"/>
    </xf>
    <xf numFmtId="0" fontId="7" fillId="0" borderId="0" xfId="0" applyNumberFormat="1" applyFont="1" applyFill="1" applyBorder="1" applyAlignment="1">
      <alignment horizontal="center"/>
    </xf>
    <xf numFmtId="43" fontId="7" fillId="0" borderId="5" xfId="1" applyFont="1" applyFill="1" applyBorder="1" applyAlignment="1">
      <alignment horizontal="right" vertical="center"/>
    </xf>
    <xf numFmtId="0" fontId="3" fillId="0" borderId="0" xfId="0" applyNumberFormat="1" applyFont="1" applyFill="1" applyBorder="1" applyAlignment="1">
      <alignment horizontal="left" wrapText="1" indent="1"/>
    </xf>
    <xf numFmtId="0" fontId="3" fillId="0" borderId="0" xfId="0" quotePrefix="1" applyNumberFormat="1" applyFont="1" applyFill="1" applyBorder="1" applyAlignment="1">
      <alignment horizontal="right"/>
    </xf>
    <xf numFmtId="39" fontId="7" fillId="0" borderId="0" xfId="0" applyFont="1" applyFill="1" applyBorder="1" applyAlignment="1">
      <alignment horizontal="left" vertical="top"/>
    </xf>
    <xf numFmtId="39" fontId="7" fillId="0" borderId="0" xfId="0" applyFont="1" applyFill="1" applyBorder="1" applyAlignment="1">
      <alignment horizontal="left" vertical="top" indent="1"/>
    </xf>
    <xf numFmtId="43" fontId="7" fillId="0" borderId="2" xfId="1" applyFont="1" applyFill="1" applyBorder="1" applyAlignment="1">
      <alignment vertical="center"/>
    </xf>
    <xf numFmtId="43" fontId="7" fillId="0" borderId="0" xfId="1" applyFont="1" applyFill="1" applyBorder="1" applyAlignment="1">
      <alignment vertical="center"/>
    </xf>
    <xf numFmtId="43" fontId="3" fillId="0" borderId="0" xfId="1" applyFont="1" applyFill="1" applyBorder="1" applyAlignment="1">
      <alignment horizontal="center"/>
    </xf>
    <xf numFmtId="43" fontId="12" fillId="0" borderId="0" xfId="1" applyFont="1" applyFill="1" applyBorder="1" applyAlignment="1"/>
    <xf numFmtId="39" fontId="14" fillId="0" borderId="0" xfId="0" applyFont="1" applyAlignment="1">
      <alignment wrapText="1"/>
    </xf>
    <xf numFmtId="39" fontId="14" fillId="0" borderId="0" xfId="0" applyFont="1" applyBorder="1" applyAlignment="1">
      <alignment wrapText="1"/>
    </xf>
    <xf numFmtId="39" fontId="14" fillId="0" borderId="0" xfId="0" applyFont="1" applyBorder="1" applyAlignment="1"/>
    <xf numFmtId="0" fontId="3" fillId="0" borderId="0" xfId="1" applyNumberFormat="1" applyFont="1" applyFill="1" applyBorder="1" applyAlignment="1">
      <alignment horizontal="center"/>
    </xf>
    <xf numFmtId="0" fontId="7" fillId="0" borderId="0" xfId="0" applyNumberFormat="1" applyFont="1" applyFill="1" applyAlignment="1">
      <alignment horizontal="center"/>
    </xf>
    <xf numFmtId="0" fontId="3" fillId="0" borderId="0" xfId="0" applyNumberFormat="1" applyFont="1" applyFill="1" applyAlignment="1">
      <alignment horizontal="center"/>
    </xf>
    <xf numFmtId="39" fontId="7" fillId="0" borderId="0" xfId="0" applyFont="1" applyFill="1" applyBorder="1" applyAlignment="1" applyProtection="1">
      <alignment horizontal="left" vertical="center" wrapText="1" indent="2"/>
    </xf>
    <xf numFmtId="39" fontId="4" fillId="0" borderId="0" xfId="0" applyFont="1" applyFill="1" applyAlignment="1" applyProtection="1">
      <alignment horizontal="center"/>
    </xf>
    <xf numFmtId="39" fontId="2" fillId="0" borderId="0" xfId="0" applyFont="1" applyFill="1" applyAlignment="1">
      <alignment horizontal="center"/>
    </xf>
    <xf numFmtId="39" fontId="3" fillId="0" borderId="0" xfId="0" applyFont="1" applyFill="1" applyBorder="1" applyAlignment="1" applyProtection="1">
      <alignment horizontal="center"/>
    </xf>
    <xf numFmtId="49" fontId="3" fillId="0" borderId="0" xfId="0" applyNumberFormat="1" applyFont="1" applyFill="1" applyBorder="1" applyAlignment="1" applyProtection="1">
      <alignment horizontal="center" vertical="top"/>
    </xf>
    <xf numFmtId="39" fontId="3" fillId="0" borderId="0" xfId="0" applyFont="1" applyFill="1" applyAlignment="1">
      <alignment horizontal="center"/>
    </xf>
    <xf numFmtId="39" fontId="3" fillId="0" borderId="1" xfId="0" applyFont="1" applyFill="1" applyBorder="1" applyAlignment="1">
      <alignment horizontal="center" vertical="top"/>
    </xf>
    <xf numFmtId="39" fontId="3" fillId="0" borderId="4" xfId="0" applyFont="1" applyFill="1" applyBorder="1" applyAlignment="1">
      <alignment horizontal="center" vertical="center" wrapText="1"/>
    </xf>
    <xf numFmtId="39" fontId="3" fillId="0" borderId="0" xfId="0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/>
    </xf>
    <xf numFmtId="0" fontId="7" fillId="0" borderId="0" xfId="0" applyNumberFormat="1" applyFont="1" applyFill="1" applyBorder="1" applyAlignment="1">
      <alignment horizontal="center"/>
    </xf>
    <xf numFmtId="39" fontId="7" fillId="0" borderId="0" xfId="0" applyFont="1" applyFill="1" applyBorder="1" applyAlignment="1" applyProtection="1">
      <alignment horizontal="left" wrapText="1" indent="2"/>
    </xf>
    <xf numFmtId="39" fontId="7" fillId="0" borderId="0" xfId="0" applyFont="1" applyFill="1" applyBorder="1" applyAlignment="1">
      <alignment horizontal="left" wrapText="1"/>
    </xf>
    <xf numFmtId="49" fontId="7" fillId="0" borderId="0" xfId="0" applyNumberFormat="1" applyFont="1" applyFill="1" applyBorder="1" applyAlignment="1">
      <alignment horizontal="center" vertical="center"/>
    </xf>
    <xf numFmtId="49" fontId="7" fillId="0" borderId="0" xfId="0" applyNumberFormat="1" applyFont="1" applyFill="1" applyBorder="1" applyAlignment="1">
      <alignment horizontal="center"/>
    </xf>
    <xf numFmtId="49" fontId="7" fillId="0" borderId="0" xfId="0" applyNumberFormat="1" applyFont="1" applyFill="1" applyBorder="1" applyAlignment="1">
      <alignment horizontal="center" vertical="top"/>
    </xf>
    <xf numFmtId="0" fontId="7" fillId="0" borderId="0" xfId="0" applyNumberFormat="1" applyFont="1" applyFill="1" applyBorder="1" applyAlignment="1">
      <alignment horizontal="left" vertical="top"/>
    </xf>
    <xf numFmtId="0" fontId="3" fillId="2" borderId="0" xfId="0" applyNumberFormat="1" applyFont="1" applyFill="1" applyBorder="1" applyAlignment="1">
      <alignment horizontal="left" vertical="top" wrapText="1" indent="1"/>
    </xf>
    <xf numFmtId="0" fontId="16" fillId="0" borderId="0" xfId="3" applyFont="1" applyBorder="1" applyAlignment="1"/>
    <xf numFmtId="0" fontId="3" fillId="0" borderId="0" xfId="0" applyNumberFormat="1" applyFont="1" applyFill="1" applyAlignment="1">
      <alignment vertical="center"/>
    </xf>
    <xf numFmtId="0" fontId="3" fillId="0" borderId="0" xfId="0" applyNumberFormat="1" applyFont="1" applyFill="1" applyAlignment="1">
      <alignment horizontal="right" vertical="top"/>
    </xf>
    <xf numFmtId="39" fontId="2" fillId="0" borderId="0" xfId="0" applyFont="1" applyFill="1" applyAlignment="1">
      <alignment vertical="center"/>
    </xf>
    <xf numFmtId="0" fontId="4" fillId="0" borderId="0" xfId="0" applyNumberFormat="1" applyFont="1" applyFill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17" fillId="0" borderId="0" xfId="0" applyNumberFormat="1" applyFont="1" applyBorder="1" applyAlignment="1">
      <alignment horizontal="center" vertical="center"/>
    </xf>
    <xf numFmtId="0" fontId="17" fillId="0" borderId="0" xfId="0" applyNumberFormat="1" applyFont="1" applyBorder="1" applyAlignment="1">
      <alignment vertical="center"/>
    </xf>
    <xf numFmtId="0" fontId="18" fillId="0" borderId="0" xfId="0" applyNumberFormat="1" applyFont="1" applyBorder="1" applyAlignment="1">
      <alignment horizontal="center" vertical="center"/>
    </xf>
    <xf numFmtId="0" fontId="7" fillId="0" borderId="0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11" fillId="0" borderId="9" xfId="0" applyNumberFormat="1" applyFont="1" applyFill="1" applyBorder="1" applyAlignment="1">
      <alignment vertical="center"/>
    </xf>
    <xf numFmtId="0" fontId="19" fillId="0" borderId="9" xfId="0" applyNumberFormat="1" applyFont="1" applyFill="1" applyBorder="1" applyAlignment="1">
      <alignment horizontal="center" vertical="center" wrapText="1"/>
    </xf>
    <xf numFmtId="0" fontId="19" fillId="0" borderId="9" xfId="0" applyNumberFormat="1" applyFont="1" applyFill="1" applyBorder="1" applyAlignment="1">
      <alignment horizontal="center" vertical="center" wrapText="1"/>
    </xf>
    <xf numFmtId="0" fontId="19" fillId="0" borderId="12" xfId="0" applyNumberFormat="1" applyFont="1" applyFill="1" applyBorder="1" applyAlignment="1">
      <alignment horizontal="center" vertical="center" wrapText="1"/>
    </xf>
    <xf numFmtId="0" fontId="19" fillId="0" borderId="2" xfId="0" applyNumberFormat="1" applyFont="1" applyFill="1" applyBorder="1" applyAlignment="1">
      <alignment horizontal="center" vertical="center"/>
    </xf>
    <xf numFmtId="0" fontId="19" fillId="0" borderId="13" xfId="0" applyNumberFormat="1" applyFont="1" applyFill="1" applyBorder="1" applyAlignment="1">
      <alignment horizontal="center" vertical="center"/>
    </xf>
    <xf numFmtId="0" fontId="19" fillId="0" borderId="10" xfId="0" applyNumberFormat="1" applyFont="1" applyFill="1" applyBorder="1" applyAlignment="1">
      <alignment horizontal="center" vertical="center"/>
    </xf>
    <xf numFmtId="0" fontId="19" fillId="0" borderId="10" xfId="0" applyNumberFormat="1" applyFont="1" applyFill="1" applyBorder="1" applyAlignment="1">
      <alignment horizontal="center" vertical="center" wrapText="1"/>
    </xf>
    <xf numFmtId="0" fontId="11" fillId="0" borderId="10" xfId="0" applyNumberFormat="1" applyFont="1" applyFill="1" applyBorder="1" applyAlignment="1">
      <alignment horizontal="center" vertical="center"/>
    </xf>
    <xf numFmtId="0" fontId="11" fillId="0" borderId="9" xfId="0" applyNumberFormat="1" applyFont="1" applyFill="1" applyBorder="1" applyAlignment="1">
      <alignment horizontal="center" vertical="center" wrapText="1"/>
    </xf>
    <xf numFmtId="0" fontId="19" fillId="0" borderId="9" xfId="0" applyNumberFormat="1" applyFont="1" applyFill="1" applyBorder="1" applyAlignment="1">
      <alignment horizontal="center" vertical="center"/>
    </xf>
    <xf numFmtId="0" fontId="20" fillId="0" borderId="11" xfId="0" quotePrefix="1" applyNumberFormat="1" applyFont="1" applyFill="1" applyBorder="1" applyAlignment="1">
      <alignment horizontal="center" vertical="center"/>
    </xf>
    <xf numFmtId="0" fontId="21" fillId="0" borderId="9" xfId="0" applyNumberFormat="1" applyFont="1" applyFill="1" applyBorder="1" applyAlignment="1">
      <alignment vertical="center"/>
    </xf>
    <xf numFmtId="0" fontId="3" fillId="0" borderId="9" xfId="0" applyNumberFormat="1" applyFont="1" applyFill="1" applyBorder="1" applyAlignment="1">
      <alignment vertical="center"/>
    </xf>
    <xf numFmtId="0" fontId="21" fillId="0" borderId="10" xfId="0" applyNumberFormat="1" applyFont="1" applyFill="1" applyBorder="1" applyAlignment="1">
      <alignment vertical="center"/>
    </xf>
    <xf numFmtId="0" fontId="3" fillId="0" borderId="10" xfId="0" applyNumberFormat="1" applyFont="1" applyFill="1" applyBorder="1" applyAlignment="1">
      <alignment vertical="center"/>
    </xf>
    <xf numFmtId="0" fontId="22" fillId="0" borderId="10" xfId="0" applyNumberFormat="1" applyFont="1" applyFill="1" applyBorder="1" applyAlignment="1">
      <alignment vertical="center"/>
    </xf>
    <xf numFmtId="0" fontId="22" fillId="0" borderId="10" xfId="0" applyNumberFormat="1" applyFont="1" applyFill="1" applyBorder="1" applyAlignment="1">
      <alignment horizontal="left" vertical="center" indent="1"/>
    </xf>
    <xf numFmtId="0" fontId="22" fillId="0" borderId="10" xfId="0" applyNumberFormat="1" applyFont="1" applyFill="1" applyBorder="1" applyAlignment="1">
      <alignment horizontal="left" vertical="center" indent="3"/>
    </xf>
    <xf numFmtId="0" fontId="22" fillId="0" borderId="10" xfId="0" applyNumberFormat="1" applyFont="1" applyFill="1" applyBorder="1" applyAlignment="1">
      <alignment horizontal="center" vertical="center"/>
    </xf>
    <xf numFmtId="43" fontId="23" fillId="0" borderId="10" xfId="1" applyNumberFormat="1" applyFont="1" applyFill="1" applyBorder="1" applyAlignment="1">
      <alignment vertical="center"/>
    </xf>
    <xf numFmtId="43" fontId="24" fillId="0" borderId="10" xfId="1" applyNumberFormat="1" applyFont="1" applyFill="1" applyBorder="1" applyAlignment="1">
      <alignment vertical="center"/>
    </xf>
    <xf numFmtId="0" fontId="22" fillId="0" borderId="10" xfId="0" applyNumberFormat="1" applyFont="1" applyFill="1" applyBorder="1" applyAlignment="1">
      <alignment horizontal="left" vertical="center" indent="2"/>
    </xf>
    <xf numFmtId="43" fontId="22" fillId="0" borderId="10" xfId="1" applyNumberFormat="1" applyFont="1" applyFill="1" applyBorder="1" applyAlignment="1">
      <alignment vertical="center"/>
    </xf>
    <xf numFmtId="0" fontId="22" fillId="0" borderId="10" xfId="0" applyNumberFormat="1" applyFont="1" applyFill="1" applyBorder="1" applyAlignment="1">
      <alignment horizontal="left" vertical="center" wrapText="1" indent="2"/>
    </xf>
    <xf numFmtId="0" fontId="25" fillId="0" borderId="10" xfId="0" applyNumberFormat="1" applyFont="1" applyFill="1" applyBorder="1" applyAlignment="1">
      <alignment horizontal="left" vertical="center" indent="2"/>
    </xf>
    <xf numFmtId="0" fontId="25" fillId="0" borderId="10" xfId="0" applyNumberFormat="1" applyFont="1" applyFill="1" applyBorder="1" applyAlignment="1">
      <alignment horizontal="center" vertical="center"/>
    </xf>
    <xf numFmtId="43" fontId="25" fillId="0" borderId="10" xfId="1" applyNumberFormat="1" applyFont="1" applyFill="1" applyBorder="1" applyAlignment="1">
      <alignment vertical="center"/>
    </xf>
    <xf numFmtId="0" fontId="21" fillId="0" borderId="10" xfId="0" applyNumberFormat="1" applyFont="1" applyFill="1" applyBorder="1" applyAlignment="1">
      <alignment horizontal="left" vertical="center" indent="1"/>
    </xf>
    <xf numFmtId="43" fontId="26" fillId="0" borderId="8" xfId="1" applyNumberFormat="1" applyFont="1" applyFill="1" applyBorder="1" applyAlignment="1">
      <alignment vertical="center"/>
    </xf>
    <xf numFmtId="0" fontId="21" fillId="0" borderId="4" xfId="0" applyNumberFormat="1" applyFont="1" applyFill="1" applyBorder="1" applyAlignment="1">
      <alignment vertical="center"/>
    </xf>
    <xf numFmtId="0" fontId="22" fillId="0" borderId="4" xfId="0" applyNumberFormat="1" applyFont="1" applyFill="1" applyBorder="1" applyAlignment="1">
      <alignment horizontal="center" vertical="center"/>
    </xf>
    <xf numFmtId="43" fontId="26" fillId="0" borderId="4" xfId="1" applyNumberFormat="1" applyFont="1" applyFill="1" applyBorder="1" applyAlignment="1">
      <alignment vertical="center"/>
    </xf>
    <xf numFmtId="0" fontId="11" fillId="0" borderId="9" xfId="0" applyNumberFormat="1" applyFont="1" applyFill="1" applyBorder="1" applyAlignment="1">
      <alignment horizontal="center" vertical="center"/>
    </xf>
    <xf numFmtId="0" fontId="22" fillId="0" borderId="10" xfId="0" quotePrefix="1" applyNumberFormat="1" applyFont="1" applyFill="1" applyBorder="1" applyAlignment="1">
      <alignment horizontal="left" vertical="center" indent="3"/>
    </xf>
    <xf numFmtId="0" fontId="22" fillId="0" borderId="10" xfId="0" applyNumberFormat="1" applyFont="1" applyFill="1" applyBorder="1" applyAlignment="1">
      <alignment horizontal="left" vertical="center" indent="4"/>
    </xf>
    <xf numFmtId="0" fontId="22" fillId="0" borderId="10" xfId="0" applyNumberFormat="1" applyFont="1" applyFill="1" applyBorder="1" applyAlignment="1">
      <alignment horizontal="left" vertical="center" wrapText="1" indent="3"/>
    </xf>
    <xf numFmtId="0" fontId="21" fillId="0" borderId="10" xfId="0" applyNumberFormat="1" applyFont="1" applyFill="1" applyBorder="1" applyAlignment="1">
      <alignment horizontal="left" vertical="center" indent="3"/>
    </xf>
    <xf numFmtId="43" fontId="26" fillId="0" borderId="8" xfId="0" applyNumberFormat="1" applyFont="1" applyFill="1" applyBorder="1" applyAlignment="1">
      <alignment vertical="center"/>
    </xf>
    <xf numFmtId="43" fontId="22" fillId="0" borderId="10" xfId="0" applyNumberFormat="1" applyFont="1" applyFill="1" applyBorder="1" applyAlignment="1">
      <alignment vertical="center"/>
    </xf>
    <xf numFmtId="0" fontId="22" fillId="0" borderId="6" xfId="0" applyNumberFormat="1" applyFont="1" applyFill="1" applyBorder="1" applyAlignment="1">
      <alignment vertical="center"/>
    </xf>
    <xf numFmtId="43" fontId="25" fillId="0" borderId="10" xfId="0" applyNumberFormat="1" applyFont="1" applyFill="1" applyBorder="1" applyAlignment="1">
      <alignment vertical="center"/>
    </xf>
    <xf numFmtId="0" fontId="22" fillId="0" borderId="6" xfId="0" applyNumberFormat="1" applyFont="1" applyFill="1" applyBorder="1" applyAlignment="1">
      <alignment horizontal="left" vertical="center" indent="2"/>
    </xf>
    <xf numFmtId="0" fontId="26" fillId="0" borderId="6" xfId="0" applyNumberFormat="1" applyFont="1" applyFill="1" applyBorder="1" applyAlignment="1">
      <alignment horizontal="left" vertical="center" indent="1"/>
    </xf>
    <xf numFmtId="43" fontId="26" fillId="0" borderId="9" xfId="0" applyNumberFormat="1" applyFont="1" applyFill="1" applyBorder="1" applyAlignment="1">
      <alignment vertical="center"/>
    </xf>
    <xf numFmtId="0" fontId="21" fillId="0" borderId="14" xfId="0" applyNumberFormat="1" applyFont="1" applyFill="1" applyBorder="1" applyAlignment="1">
      <alignment vertical="center"/>
    </xf>
    <xf numFmtId="0" fontId="22" fillId="0" borderId="15" xfId="0" applyNumberFormat="1" applyFont="1" applyFill="1" applyBorder="1" applyAlignment="1">
      <alignment vertical="center"/>
    </xf>
    <xf numFmtId="43" fontId="21" fillId="0" borderId="15" xfId="0" applyNumberFormat="1" applyFont="1" applyFill="1" applyBorder="1" applyAlignment="1">
      <alignment vertical="center"/>
    </xf>
    <xf numFmtId="43" fontId="21" fillId="0" borderId="16" xfId="0" applyNumberFormat="1" applyFont="1" applyFill="1" applyBorder="1" applyAlignment="1">
      <alignment vertical="center"/>
    </xf>
    <xf numFmtId="0" fontId="21" fillId="0" borderId="0" xfId="0" applyNumberFormat="1" applyFont="1" applyFill="1" applyBorder="1" applyAlignment="1">
      <alignment vertical="center"/>
    </xf>
    <xf numFmtId="0" fontId="22" fillId="0" borderId="0" xfId="0" applyNumberFormat="1" applyFont="1" applyFill="1" applyBorder="1" applyAlignment="1">
      <alignment vertical="center"/>
    </xf>
    <xf numFmtId="43" fontId="21" fillId="0" borderId="0" xfId="0" applyNumberFormat="1" applyFont="1" applyFill="1" applyBorder="1" applyAlignment="1">
      <alignment vertical="center"/>
    </xf>
    <xf numFmtId="0" fontId="21" fillId="0" borderId="6" xfId="4" quotePrefix="1" applyFont="1" applyFill="1" applyBorder="1" applyAlignment="1">
      <alignment vertical="center"/>
    </xf>
    <xf numFmtId="0" fontId="21" fillId="0" borderId="10" xfId="4" applyFont="1" applyFill="1" applyBorder="1" applyAlignment="1">
      <alignment horizontal="center" vertical="center"/>
    </xf>
    <xf numFmtId="0" fontId="26" fillId="0" borderId="10" xfId="0" applyNumberFormat="1" applyFont="1" applyFill="1" applyBorder="1" applyAlignment="1">
      <alignment vertical="center"/>
    </xf>
    <xf numFmtId="37" fontId="22" fillId="0" borderId="10" xfId="0" applyNumberFormat="1" applyFont="1" applyFill="1" applyBorder="1" applyAlignment="1">
      <alignment horizontal="center" vertical="center"/>
    </xf>
    <xf numFmtId="37" fontId="2" fillId="0" borderId="0" xfId="0" applyNumberFormat="1" applyFont="1" applyFill="1" applyAlignment="1">
      <alignment vertical="center"/>
    </xf>
    <xf numFmtId="37" fontId="22" fillId="2" borderId="10" xfId="0" applyNumberFormat="1" applyFont="1" applyFill="1" applyBorder="1" applyAlignment="1">
      <alignment horizontal="center" vertical="center"/>
    </xf>
    <xf numFmtId="0" fontId="26" fillId="0" borderId="12" xfId="0" applyNumberFormat="1" applyFont="1" applyFill="1" applyBorder="1" applyAlignment="1" applyProtection="1">
      <alignment horizontal="left" vertical="center" indent="1"/>
    </xf>
    <xf numFmtId="37" fontId="22" fillId="0" borderId="8" xfId="0" applyNumberFormat="1" applyFont="1" applyFill="1" applyBorder="1" applyAlignment="1">
      <alignment horizontal="center" vertical="center"/>
    </xf>
    <xf numFmtId="0" fontId="26" fillId="0" borderId="9" xfId="0" applyNumberFormat="1" applyFont="1" applyFill="1" applyBorder="1" applyAlignment="1" applyProtection="1">
      <alignment horizontal="left" vertical="center"/>
    </xf>
    <xf numFmtId="37" fontId="22" fillId="0" borderId="9" xfId="0" applyNumberFormat="1" applyFont="1" applyFill="1" applyBorder="1" applyAlignment="1">
      <alignment horizontal="center" vertical="center"/>
    </xf>
    <xf numFmtId="1" fontId="2" fillId="0" borderId="0" xfId="1" applyNumberFormat="1" applyFont="1" applyFill="1" applyAlignment="1">
      <alignment vertical="center"/>
    </xf>
    <xf numFmtId="0" fontId="22" fillId="0" borderId="11" xfId="0" applyNumberFormat="1" applyFont="1" applyFill="1" applyBorder="1" applyAlignment="1">
      <alignment horizontal="left" vertical="center" indent="1"/>
    </xf>
    <xf numFmtId="37" fontId="22" fillId="0" borderId="11" xfId="0" applyNumberFormat="1" applyFont="1" applyFill="1" applyBorder="1" applyAlignment="1">
      <alignment horizontal="center" vertical="center"/>
    </xf>
    <xf numFmtId="0" fontId="22" fillId="0" borderId="11" xfId="0" applyNumberFormat="1" applyFont="1" applyFill="1" applyBorder="1" applyAlignment="1">
      <alignment horizontal="center" vertical="center"/>
    </xf>
    <xf numFmtId="43" fontId="22" fillId="0" borderId="11" xfId="1" applyNumberFormat="1" applyFont="1" applyFill="1" applyBorder="1" applyAlignment="1">
      <alignment vertical="center"/>
    </xf>
    <xf numFmtId="0" fontId="19" fillId="0" borderId="8" xfId="0" applyNumberFormat="1" applyFont="1" applyFill="1" applyBorder="1" applyAlignment="1">
      <alignment horizontal="center" vertical="center" wrapText="1"/>
    </xf>
    <xf numFmtId="0" fontId="19" fillId="0" borderId="8" xfId="0" applyNumberFormat="1" applyFont="1" applyFill="1" applyBorder="1" applyAlignment="1">
      <alignment horizontal="center" vertical="center" wrapText="1"/>
    </xf>
    <xf numFmtId="0" fontId="22" fillId="0" borderId="9" xfId="0" applyNumberFormat="1" applyFont="1" applyFill="1" applyBorder="1" applyAlignment="1">
      <alignment horizontal="left" vertical="center" indent="1"/>
    </xf>
    <xf numFmtId="0" fontId="22" fillId="0" borderId="9" xfId="0" applyNumberFormat="1" applyFont="1" applyFill="1" applyBorder="1" applyAlignment="1">
      <alignment horizontal="center" vertical="center"/>
    </xf>
    <xf numFmtId="43" fontId="22" fillId="0" borderId="9" xfId="1" applyNumberFormat="1" applyFont="1" applyFill="1" applyBorder="1" applyAlignment="1">
      <alignment vertical="center"/>
    </xf>
    <xf numFmtId="0" fontId="22" fillId="2" borderId="10" xfId="0" applyNumberFormat="1" applyFont="1" applyFill="1" applyBorder="1" applyAlignment="1">
      <alignment horizontal="left" vertical="center" indent="1"/>
    </xf>
    <xf numFmtId="0" fontId="22" fillId="0" borderId="10" xfId="0" applyNumberFormat="1" applyFont="1" applyFill="1" applyBorder="1" applyAlignment="1">
      <alignment horizontal="left" vertical="center" wrapText="1" indent="1"/>
    </xf>
    <xf numFmtId="3" fontId="2" fillId="0" borderId="0" xfId="0" applyNumberFormat="1" applyFont="1" applyFill="1" applyAlignment="1">
      <alignment vertical="center"/>
    </xf>
    <xf numFmtId="0" fontId="26" fillId="0" borderId="12" xfId="0" applyNumberFormat="1" applyFont="1" applyFill="1" applyBorder="1" applyAlignment="1" applyProtection="1">
      <alignment horizontal="left" vertical="center" wrapText="1" indent="1"/>
    </xf>
    <xf numFmtId="37" fontId="26" fillId="0" borderId="8" xfId="0" applyNumberFormat="1" applyFont="1" applyFill="1" applyBorder="1" applyAlignment="1">
      <alignment horizontal="center" vertical="center"/>
    </xf>
    <xf numFmtId="0" fontId="2" fillId="0" borderId="0" xfId="1" applyNumberFormat="1" applyFont="1" applyFill="1" applyAlignment="1">
      <alignment vertical="center"/>
    </xf>
    <xf numFmtId="0" fontId="21" fillId="0" borderId="6" xfId="0" applyNumberFormat="1" applyFont="1" applyFill="1" applyBorder="1" applyAlignment="1" applyProtection="1">
      <alignment horizontal="left" vertical="center"/>
    </xf>
    <xf numFmtId="43" fontId="22" fillId="0" borderId="9" xfId="0" applyNumberFormat="1" applyFont="1" applyFill="1" applyBorder="1" applyAlignment="1">
      <alignment vertical="center"/>
    </xf>
    <xf numFmtId="43" fontId="21" fillId="0" borderId="9" xfId="1" applyNumberFormat="1" applyFont="1" applyFill="1" applyBorder="1" applyAlignment="1">
      <alignment vertical="center"/>
    </xf>
    <xf numFmtId="0" fontId="22" fillId="0" borderId="6" xfId="0" applyNumberFormat="1" applyFont="1" applyFill="1" applyBorder="1" applyAlignment="1">
      <alignment horizontal="left" vertical="center"/>
    </xf>
    <xf numFmtId="0" fontId="22" fillId="0" borderId="6" xfId="0" applyNumberFormat="1" applyFont="1" applyFill="1" applyBorder="1" applyAlignment="1">
      <alignment horizontal="left" vertical="center" indent="1"/>
    </xf>
    <xf numFmtId="43" fontId="22" fillId="0" borderId="10" xfId="1" applyFont="1" applyFill="1" applyBorder="1" applyAlignment="1">
      <alignment vertical="center"/>
    </xf>
    <xf numFmtId="37" fontId="27" fillId="0" borderId="8" xfId="0" applyNumberFormat="1" applyFont="1" applyFill="1" applyBorder="1" applyAlignment="1">
      <alignment horizontal="center" vertical="center"/>
    </xf>
    <xf numFmtId="0" fontId="21" fillId="0" borderId="10" xfId="0" applyNumberFormat="1" applyFont="1" applyFill="1" applyBorder="1" applyAlignment="1" applyProtection="1">
      <alignment horizontal="left" vertical="center"/>
    </xf>
    <xf numFmtId="43" fontId="21" fillId="0" borderId="0" xfId="1" applyNumberFormat="1" applyFont="1" applyFill="1" applyBorder="1" applyAlignment="1">
      <alignment vertical="center"/>
    </xf>
    <xf numFmtId="0" fontId="26" fillId="0" borderId="10" xfId="0" applyNumberFormat="1" applyFont="1" applyFill="1" applyBorder="1" applyAlignment="1">
      <alignment horizontal="left" vertical="center" indent="1"/>
    </xf>
    <xf numFmtId="37" fontId="22" fillId="0" borderId="0" xfId="0" applyNumberFormat="1" applyFont="1" applyFill="1" applyBorder="1" applyAlignment="1">
      <alignment horizontal="center" vertical="center"/>
    </xf>
    <xf numFmtId="37" fontId="22" fillId="0" borderId="1" xfId="0" applyNumberFormat="1" applyFont="1" applyFill="1" applyBorder="1" applyAlignment="1">
      <alignment horizontal="center" vertical="center"/>
    </xf>
    <xf numFmtId="165" fontId="22" fillId="0" borderId="11" xfId="1" applyNumberFormat="1" applyFont="1" applyFill="1" applyBorder="1" applyAlignment="1">
      <alignment vertical="center"/>
    </xf>
    <xf numFmtId="0" fontId="26" fillId="0" borderId="7" xfId="0" applyNumberFormat="1" applyFont="1" applyFill="1" applyBorder="1" applyAlignment="1">
      <alignment horizontal="left" vertical="center" indent="1"/>
    </xf>
    <xf numFmtId="43" fontId="26" fillId="0" borderId="11" xfId="1" applyNumberFormat="1" applyFont="1" applyFill="1" applyBorder="1" applyAlignment="1">
      <alignment vertical="center"/>
    </xf>
    <xf numFmtId="43" fontId="5" fillId="0" borderId="0" xfId="1" applyFont="1" applyFill="1" applyAlignment="1">
      <alignment vertical="center"/>
    </xf>
    <xf numFmtId="0" fontId="28" fillId="0" borderId="15" xfId="0" applyNumberFormat="1" applyFont="1" applyFill="1" applyBorder="1" applyAlignment="1">
      <alignment vertical="center"/>
    </xf>
    <xf numFmtId="43" fontId="21" fillId="0" borderId="15" xfId="1" applyNumberFormat="1" applyFont="1" applyFill="1" applyBorder="1" applyAlignment="1">
      <alignment vertical="center"/>
    </xf>
    <xf numFmtId="0" fontId="19" fillId="0" borderId="0" xfId="0" applyNumberFormat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vertical="center"/>
    </xf>
    <xf numFmtId="165" fontId="9" fillId="0" borderId="0" xfId="0" applyNumberFormat="1" applyFont="1" applyFill="1" applyBorder="1" applyAlignment="1">
      <alignment vertical="center"/>
    </xf>
    <xf numFmtId="39" fontId="29" fillId="0" borderId="0" xfId="0" applyFont="1" applyFill="1" applyAlignment="1">
      <alignment vertical="center"/>
    </xf>
    <xf numFmtId="39" fontId="30" fillId="0" borderId="0" xfId="0" applyFont="1" applyBorder="1" applyAlignment="1"/>
    <xf numFmtId="39" fontId="13" fillId="0" borderId="0" xfId="0" applyFont="1" applyBorder="1" applyAlignment="1">
      <alignment wrapText="1"/>
    </xf>
    <xf numFmtId="39" fontId="13" fillId="0" borderId="0" xfId="0" applyFont="1" applyBorder="1" applyAlignment="1">
      <alignment horizontal="left" wrapText="1"/>
    </xf>
    <xf numFmtId="39" fontId="13" fillId="0" borderId="0" xfId="0" applyFont="1" applyBorder="1" applyAlignment="1">
      <alignment horizontal="left" wrapText="1"/>
    </xf>
    <xf numFmtId="39" fontId="15" fillId="0" borderId="0" xfId="0" applyFont="1" applyBorder="1" applyAlignment="1">
      <alignment wrapText="1"/>
    </xf>
  </cellXfs>
  <cellStyles count="5">
    <cellStyle name="Comma" xfId="1" builtinId="3"/>
    <cellStyle name="Normal" xfId="0" builtinId="0"/>
    <cellStyle name="Normal 2" xfId="2"/>
    <cellStyle name="Normal 6" xfId="3"/>
    <cellStyle name="Normal_APPROPRIATIONS-CY 2000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y%20Documents/ELVIE'S%20FILE/152GPSA-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Twinkle/AB%202017/LEP%202017%20FINAL/LEP%202017%20-%201031%20ADMI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GPS"/>
      <sheetName val="STAT &amp; CONT. OBLIG."/>
      <sheetName val="1141"/>
      <sheetName val="1131"/>
      <sheetName val="1111"/>
      <sheetName val="1101"/>
      <sheetName val="1091"/>
      <sheetName val="1081"/>
      <sheetName val="1061"/>
      <sheetName val="1032"/>
      <sheetName val="1022"/>
      <sheetName val="1021"/>
      <sheetName val="1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31-LEP 2016"/>
    </sheetNames>
    <sheetDataSet>
      <sheetData sheetId="0">
        <row r="184">
          <cell r="N184">
            <v>26443318.43</v>
          </cell>
        </row>
        <row r="193">
          <cell r="N193">
            <v>3170387.67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2.bin"/><Relationship Id="rId2" Type="http://schemas.openxmlformats.org/officeDocument/2006/relationships/printerSettings" Target="../printerSettings/printerSettings41.bin"/><Relationship Id="rId1" Type="http://schemas.openxmlformats.org/officeDocument/2006/relationships/printerSettings" Target="../printerSettings/printerSettings4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5.bin"/><Relationship Id="rId2" Type="http://schemas.openxmlformats.org/officeDocument/2006/relationships/printerSettings" Target="../printerSettings/printerSettings44.bin"/><Relationship Id="rId1" Type="http://schemas.openxmlformats.org/officeDocument/2006/relationships/printerSettings" Target="../printerSettings/printerSettings43.bin"/><Relationship Id="rId6" Type="http://schemas.openxmlformats.org/officeDocument/2006/relationships/printerSettings" Target="../printerSettings/printerSettings48.bin"/><Relationship Id="rId5" Type="http://schemas.openxmlformats.org/officeDocument/2006/relationships/printerSettings" Target="../printerSettings/printerSettings47.bin"/><Relationship Id="rId4" Type="http://schemas.openxmlformats.org/officeDocument/2006/relationships/printerSettings" Target="../printerSettings/printerSettings46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1.bin"/><Relationship Id="rId2" Type="http://schemas.openxmlformats.org/officeDocument/2006/relationships/printerSettings" Target="../printerSettings/printerSettings50.bin"/><Relationship Id="rId1" Type="http://schemas.openxmlformats.org/officeDocument/2006/relationships/printerSettings" Target="../printerSettings/printerSettings49.bin"/><Relationship Id="rId6" Type="http://schemas.openxmlformats.org/officeDocument/2006/relationships/printerSettings" Target="../printerSettings/printerSettings54.bin"/><Relationship Id="rId5" Type="http://schemas.openxmlformats.org/officeDocument/2006/relationships/printerSettings" Target="../printerSettings/printerSettings53.bin"/><Relationship Id="rId4" Type="http://schemas.openxmlformats.org/officeDocument/2006/relationships/printerSettings" Target="../printerSettings/printerSettings5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7.bin"/><Relationship Id="rId2" Type="http://schemas.openxmlformats.org/officeDocument/2006/relationships/printerSettings" Target="../printerSettings/printerSettings56.bin"/><Relationship Id="rId1" Type="http://schemas.openxmlformats.org/officeDocument/2006/relationships/printerSettings" Target="../printerSettings/printerSettings55.bin"/><Relationship Id="rId6" Type="http://schemas.openxmlformats.org/officeDocument/2006/relationships/printerSettings" Target="../printerSettings/printerSettings60.bin"/><Relationship Id="rId5" Type="http://schemas.openxmlformats.org/officeDocument/2006/relationships/printerSettings" Target="../printerSettings/printerSettings59.bin"/><Relationship Id="rId4" Type="http://schemas.openxmlformats.org/officeDocument/2006/relationships/printerSettings" Target="../printerSettings/printerSettings58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3.bin"/><Relationship Id="rId2" Type="http://schemas.openxmlformats.org/officeDocument/2006/relationships/printerSettings" Target="../printerSettings/printerSettings62.bin"/><Relationship Id="rId1" Type="http://schemas.openxmlformats.org/officeDocument/2006/relationships/printerSettings" Target="../printerSettings/printerSettings61.bin"/><Relationship Id="rId6" Type="http://schemas.openxmlformats.org/officeDocument/2006/relationships/printerSettings" Target="../printerSettings/printerSettings66.bin"/><Relationship Id="rId5" Type="http://schemas.openxmlformats.org/officeDocument/2006/relationships/printerSettings" Target="../printerSettings/printerSettings65.bin"/><Relationship Id="rId4" Type="http://schemas.openxmlformats.org/officeDocument/2006/relationships/printerSettings" Target="../printerSettings/printerSettings6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9.bin"/><Relationship Id="rId2" Type="http://schemas.openxmlformats.org/officeDocument/2006/relationships/printerSettings" Target="../printerSettings/printerSettings68.bin"/><Relationship Id="rId1" Type="http://schemas.openxmlformats.org/officeDocument/2006/relationships/printerSettings" Target="../printerSettings/printerSettings67.bin"/><Relationship Id="rId6" Type="http://schemas.openxmlformats.org/officeDocument/2006/relationships/printerSettings" Target="../printerSettings/printerSettings72.bin"/><Relationship Id="rId5" Type="http://schemas.openxmlformats.org/officeDocument/2006/relationships/printerSettings" Target="../printerSettings/printerSettings71.bin"/><Relationship Id="rId4" Type="http://schemas.openxmlformats.org/officeDocument/2006/relationships/printerSettings" Target="../printerSettings/printerSettings70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5.bin"/><Relationship Id="rId2" Type="http://schemas.openxmlformats.org/officeDocument/2006/relationships/printerSettings" Target="../printerSettings/printerSettings74.bin"/><Relationship Id="rId1" Type="http://schemas.openxmlformats.org/officeDocument/2006/relationships/printerSettings" Target="../printerSettings/printerSettings73.bin"/><Relationship Id="rId6" Type="http://schemas.openxmlformats.org/officeDocument/2006/relationships/printerSettings" Target="../printerSettings/printerSettings78.bin"/><Relationship Id="rId5" Type="http://schemas.openxmlformats.org/officeDocument/2006/relationships/printerSettings" Target="../printerSettings/printerSettings77.bin"/><Relationship Id="rId4" Type="http://schemas.openxmlformats.org/officeDocument/2006/relationships/printerSettings" Target="../printerSettings/printerSettings7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1.bin"/><Relationship Id="rId2" Type="http://schemas.openxmlformats.org/officeDocument/2006/relationships/printerSettings" Target="../printerSettings/printerSettings80.bin"/><Relationship Id="rId1" Type="http://schemas.openxmlformats.org/officeDocument/2006/relationships/printerSettings" Target="../printerSettings/printerSettings79.bin"/><Relationship Id="rId6" Type="http://schemas.openxmlformats.org/officeDocument/2006/relationships/printerSettings" Target="../printerSettings/printerSettings84.bin"/><Relationship Id="rId5" Type="http://schemas.openxmlformats.org/officeDocument/2006/relationships/printerSettings" Target="../printerSettings/printerSettings83.bin"/><Relationship Id="rId4" Type="http://schemas.openxmlformats.org/officeDocument/2006/relationships/printerSettings" Target="../printerSettings/printerSettings82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7.bin"/><Relationship Id="rId2" Type="http://schemas.openxmlformats.org/officeDocument/2006/relationships/printerSettings" Target="../printerSettings/printerSettings86.bin"/><Relationship Id="rId1" Type="http://schemas.openxmlformats.org/officeDocument/2006/relationships/printerSettings" Target="../printerSettings/printerSettings85.bin"/><Relationship Id="rId6" Type="http://schemas.openxmlformats.org/officeDocument/2006/relationships/printerSettings" Target="../printerSettings/printerSettings90.bin"/><Relationship Id="rId5" Type="http://schemas.openxmlformats.org/officeDocument/2006/relationships/printerSettings" Target="../printerSettings/printerSettings89.bin"/><Relationship Id="rId4" Type="http://schemas.openxmlformats.org/officeDocument/2006/relationships/printerSettings" Target="../printerSettings/printerSettings8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3.bin"/><Relationship Id="rId2" Type="http://schemas.openxmlformats.org/officeDocument/2006/relationships/printerSettings" Target="../printerSettings/printerSettings92.bin"/><Relationship Id="rId1" Type="http://schemas.openxmlformats.org/officeDocument/2006/relationships/printerSettings" Target="../printerSettings/printerSettings91.bin"/><Relationship Id="rId6" Type="http://schemas.openxmlformats.org/officeDocument/2006/relationships/printerSettings" Target="../printerSettings/printerSettings96.bin"/><Relationship Id="rId5" Type="http://schemas.openxmlformats.org/officeDocument/2006/relationships/printerSettings" Target="../printerSettings/printerSettings95.bin"/><Relationship Id="rId4" Type="http://schemas.openxmlformats.org/officeDocument/2006/relationships/printerSettings" Target="../printerSettings/printerSettings9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9.bin"/><Relationship Id="rId2" Type="http://schemas.openxmlformats.org/officeDocument/2006/relationships/printerSettings" Target="../printerSettings/printerSettings98.bin"/><Relationship Id="rId1" Type="http://schemas.openxmlformats.org/officeDocument/2006/relationships/printerSettings" Target="../printerSettings/printerSettings97.bin"/><Relationship Id="rId6" Type="http://schemas.openxmlformats.org/officeDocument/2006/relationships/printerSettings" Target="../printerSettings/printerSettings102.bin"/><Relationship Id="rId5" Type="http://schemas.openxmlformats.org/officeDocument/2006/relationships/printerSettings" Target="../printerSettings/printerSettings101.bin"/><Relationship Id="rId4" Type="http://schemas.openxmlformats.org/officeDocument/2006/relationships/printerSettings" Target="../printerSettings/printerSettings100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5.bin"/><Relationship Id="rId2" Type="http://schemas.openxmlformats.org/officeDocument/2006/relationships/printerSettings" Target="../printerSettings/printerSettings104.bin"/><Relationship Id="rId1" Type="http://schemas.openxmlformats.org/officeDocument/2006/relationships/printerSettings" Target="../printerSettings/printerSettings103.bin"/><Relationship Id="rId6" Type="http://schemas.openxmlformats.org/officeDocument/2006/relationships/printerSettings" Target="../printerSettings/printerSettings108.bin"/><Relationship Id="rId5" Type="http://schemas.openxmlformats.org/officeDocument/2006/relationships/printerSettings" Target="../printerSettings/printerSettings107.bin"/><Relationship Id="rId4" Type="http://schemas.openxmlformats.org/officeDocument/2006/relationships/printerSettings" Target="../printerSettings/printerSettings106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1.bin"/><Relationship Id="rId2" Type="http://schemas.openxmlformats.org/officeDocument/2006/relationships/printerSettings" Target="../printerSettings/printerSettings110.bin"/><Relationship Id="rId1" Type="http://schemas.openxmlformats.org/officeDocument/2006/relationships/printerSettings" Target="../printerSettings/printerSettings109.bin"/><Relationship Id="rId6" Type="http://schemas.openxmlformats.org/officeDocument/2006/relationships/printerSettings" Target="../printerSettings/printerSettings114.bin"/><Relationship Id="rId5" Type="http://schemas.openxmlformats.org/officeDocument/2006/relationships/printerSettings" Target="../printerSettings/printerSettings113.bin"/><Relationship Id="rId4" Type="http://schemas.openxmlformats.org/officeDocument/2006/relationships/printerSettings" Target="../printerSettings/printerSettings112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7.bin"/><Relationship Id="rId2" Type="http://schemas.openxmlformats.org/officeDocument/2006/relationships/printerSettings" Target="../printerSettings/printerSettings116.bin"/><Relationship Id="rId1" Type="http://schemas.openxmlformats.org/officeDocument/2006/relationships/printerSettings" Target="../printerSettings/printerSettings115.bin"/><Relationship Id="rId6" Type="http://schemas.openxmlformats.org/officeDocument/2006/relationships/printerSettings" Target="../printerSettings/printerSettings120.bin"/><Relationship Id="rId5" Type="http://schemas.openxmlformats.org/officeDocument/2006/relationships/printerSettings" Target="../printerSettings/printerSettings119.bin"/><Relationship Id="rId4" Type="http://schemas.openxmlformats.org/officeDocument/2006/relationships/printerSettings" Target="../printerSettings/printerSettings118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3.bin"/><Relationship Id="rId2" Type="http://schemas.openxmlformats.org/officeDocument/2006/relationships/printerSettings" Target="../printerSettings/printerSettings122.bin"/><Relationship Id="rId1" Type="http://schemas.openxmlformats.org/officeDocument/2006/relationships/printerSettings" Target="../printerSettings/printerSettings121.bin"/><Relationship Id="rId6" Type="http://schemas.openxmlformats.org/officeDocument/2006/relationships/printerSettings" Target="../printerSettings/printerSettings126.bin"/><Relationship Id="rId5" Type="http://schemas.openxmlformats.org/officeDocument/2006/relationships/printerSettings" Target="../printerSettings/printerSettings125.bin"/><Relationship Id="rId4" Type="http://schemas.openxmlformats.org/officeDocument/2006/relationships/printerSettings" Target="../printerSettings/printerSettings124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9.bin"/><Relationship Id="rId2" Type="http://schemas.openxmlformats.org/officeDocument/2006/relationships/printerSettings" Target="../printerSettings/printerSettings128.bin"/><Relationship Id="rId1" Type="http://schemas.openxmlformats.org/officeDocument/2006/relationships/printerSettings" Target="../printerSettings/printerSettings127.bin"/><Relationship Id="rId6" Type="http://schemas.openxmlformats.org/officeDocument/2006/relationships/printerSettings" Target="../printerSettings/printerSettings132.bin"/><Relationship Id="rId5" Type="http://schemas.openxmlformats.org/officeDocument/2006/relationships/printerSettings" Target="../printerSettings/printerSettings131.bin"/><Relationship Id="rId4" Type="http://schemas.openxmlformats.org/officeDocument/2006/relationships/printerSettings" Target="../printerSettings/printerSettings130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35.bin"/><Relationship Id="rId2" Type="http://schemas.openxmlformats.org/officeDocument/2006/relationships/printerSettings" Target="../printerSettings/printerSettings134.bin"/><Relationship Id="rId1" Type="http://schemas.openxmlformats.org/officeDocument/2006/relationships/printerSettings" Target="../printerSettings/printerSettings133.bin"/><Relationship Id="rId6" Type="http://schemas.openxmlformats.org/officeDocument/2006/relationships/printerSettings" Target="../printerSettings/printerSettings138.bin"/><Relationship Id="rId5" Type="http://schemas.openxmlformats.org/officeDocument/2006/relationships/printerSettings" Target="../printerSettings/printerSettings137.bin"/><Relationship Id="rId4" Type="http://schemas.openxmlformats.org/officeDocument/2006/relationships/printerSettings" Target="../printerSettings/printerSettings136.bin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41.bin"/><Relationship Id="rId2" Type="http://schemas.openxmlformats.org/officeDocument/2006/relationships/printerSettings" Target="../printerSettings/printerSettings140.bin"/><Relationship Id="rId1" Type="http://schemas.openxmlformats.org/officeDocument/2006/relationships/printerSettings" Target="../printerSettings/printerSettings139.bin"/><Relationship Id="rId5" Type="http://schemas.openxmlformats.org/officeDocument/2006/relationships/printerSettings" Target="../printerSettings/printerSettings143.bin"/><Relationship Id="rId4" Type="http://schemas.openxmlformats.org/officeDocument/2006/relationships/printerSettings" Target="../printerSettings/printerSettings142.bin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46.bin"/><Relationship Id="rId2" Type="http://schemas.openxmlformats.org/officeDocument/2006/relationships/printerSettings" Target="../printerSettings/printerSettings145.bin"/><Relationship Id="rId1" Type="http://schemas.openxmlformats.org/officeDocument/2006/relationships/printerSettings" Target="../printerSettings/printerSettings144.bin"/><Relationship Id="rId6" Type="http://schemas.openxmlformats.org/officeDocument/2006/relationships/printerSettings" Target="../printerSettings/printerSettings149.bin"/><Relationship Id="rId5" Type="http://schemas.openxmlformats.org/officeDocument/2006/relationships/printerSettings" Target="../printerSettings/printerSettings148.bin"/><Relationship Id="rId4" Type="http://schemas.openxmlformats.org/officeDocument/2006/relationships/printerSettings" Target="../printerSettings/printerSettings147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2.bin"/><Relationship Id="rId2" Type="http://schemas.openxmlformats.org/officeDocument/2006/relationships/printerSettings" Target="../printerSettings/printerSettings151.bin"/><Relationship Id="rId1" Type="http://schemas.openxmlformats.org/officeDocument/2006/relationships/printerSettings" Target="../printerSettings/printerSettings150.bin"/><Relationship Id="rId5" Type="http://schemas.openxmlformats.org/officeDocument/2006/relationships/printerSettings" Target="../printerSettings/printerSettings154.bin"/><Relationship Id="rId4" Type="http://schemas.openxmlformats.org/officeDocument/2006/relationships/printerSettings" Target="../printerSettings/printerSettings153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7.bin"/><Relationship Id="rId2" Type="http://schemas.openxmlformats.org/officeDocument/2006/relationships/printerSettings" Target="../printerSettings/printerSettings156.bin"/><Relationship Id="rId1" Type="http://schemas.openxmlformats.org/officeDocument/2006/relationships/printerSettings" Target="../printerSettings/printerSettings155.bin"/><Relationship Id="rId5" Type="http://schemas.openxmlformats.org/officeDocument/2006/relationships/printerSettings" Target="../printerSettings/printerSettings159.bin"/><Relationship Id="rId4" Type="http://schemas.openxmlformats.org/officeDocument/2006/relationships/printerSettings" Target="../printerSettings/printerSettings158.bin"/></Relationships>
</file>

<file path=xl/worksheets/_rels/sheet3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62.bin"/><Relationship Id="rId2" Type="http://schemas.openxmlformats.org/officeDocument/2006/relationships/printerSettings" Target="../printerSettings/printerSettings161.bin"/><Relationship Id="rId1" Type="http://schemas.openxmlformats.org/officeDocument/2006/relationships/printerSettings" Target="../printerSettings/printerSettings160.bin"/><Relationship Id="rId5" Type="http://schemas.openxmlformats.org/officeDocument/2006/relationships/printerSettings" Target="../printerSettings/printerSettings164.bin"/><Relationship Id="rId4" Type="http://schemas.openxmlformats.org/officeDocument/2006/relationships/printerSettings" Target="../printerSettings/printerSettings163.bin"/></Relationships>
</file>

<file path=xl/worksheets/_rels/sheet3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67.bin"/><Relationship Id="rId2" Type="http://schemas.openxmlformats.org/officeDocument/2006/relationships/printerSettings" Target="../printerSettings/printerSettings166.bin"/><Relationship Id="rId1" Type="http://schemas.openxmlformats.org/officeDocument/2006/relationships/printerSettings" Target="../printerSettings/printerSettings165.bin"/><Relationship Id="rId5" Type="http://schemas.openxmlformats.org/officeDocument/2006/relationships/printerSettings" Target="../printerSettings/printerSettings169.bin"/><Relationship Id="rId4" Type="http://schemas.openxmlformats.org/officeDocument/2006/relationships/printerSettings" Target="../printerSettings/printerSettings168.bin"/></Relationships>
</file>

<file path=xl/worksheets/_rels/sheet3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72.bin"/><Relationship Id="rId2" Type="http://schemas.openxmlformats.org/officeDocument/2006/relationships/printerSettings" Target="../printerSettings/printerSettings171.bin"/><Relationship Id="rId1" Type="http://schemas.openxmlformats.org/officeDocument/2006/relationships/printerSettings" Target="../printerSettings/printerSettings170.bin"/><Relationship Id="rId6" Type="http://schemas.openxmlformats.org/officeDocument/2006/relationships/printerSettings" Target="../printerSettings/printerSettings175.bin"/><Relationship Id="rId5" Type="http://schemas.openxmlformats.org/officeDocument/2006/relationships/printerSettings" Target="../printerSettings/printerSettings174.bin"/><Relationship Id="rId4" Type="http://schemas.openxmlformats.org/officeDocument/2006/relationships/printerSettings" Target="../printerSettings/printerSettings173.bin"/></Relationships>
</file>

<file path=xl/worksheets/_rels/sheet3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78.bin"/><Relationship Id="rId2" Type="http://schemas.openxmlformats.org/officeDocument/2006/relationships/printerSettings" Target="../printerSettings/printerSettings177.bin"/><Relationship Id="rId1" Type="http://schemas.openxmlformats.org/officeDocument/2006/relationships/printerSettings" Target="../printerSettings/printerSettings176.bin"/><Relationship Id="rId6" Type="http://schemas.openxmlformats.org/officeDocument/2006/relationships/printerSettings" Target="../printerSettings/printerSettings181.bin"/><Relationship Id="rId5" Type="http://schemas.openxmlformats.org/officeDocument/2006/relationships/printerSettings" Target="../printerSettings/printerSettings180.bin"/><Relationship Id="rId4" Type="http://schemas.openxmlformats.org/officeDocument/2006/relationships/printerSettings" Target="../printerSettings/printerSettings179.bin"/></Relationships>
</file>

<file path=xl/worksheets/_rels/sheet3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84.bin"/><Relationship Id="rId2" Type="http://schemas.openxmlformats.org/officeDocument/2006/relationships/printerSettings" Target="../printerSettings/printerSettings183.bin"/><Relationship Id="rId1" Type="http://schemas.openxmlformats.org/officeDocument/2006/relationships/printerSettings" Target="../printerSettings/printerSettings182.bin"/><Relationship Id="rId6" Type="http://schemas.openxmlformats.org/officeDocument/2006/relationships/printerSettings" Target="../printerSettings/printerSettings187.bin"/><Relationship Id="rId5" Type="http://schemas.openxmlformats.org/officeDocument/2006/relationships/printerSettings" Target="../printerSettings/printerSettings186.bin"/><Relationship Id="rId4" Type="http://schemas.openxmlformats.org/officeDocument/2006/relationships/printerSettings" Target="../printerSettings/printerSettings185.bin"/></Relationships>
</file>

<file path=xl/worksheets/_rels/sheet3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90.bin"/><Relationship Id="rId2" Type="http://schemas.openxmlformats.org/officeDocument/2006/relationships/printerSettings" Target="../printerSettings/printerSettings189.bin"/><Relationship Id="rId1" Type="http://schemas.openxmlformats.org/officeDocument/2006/relationships/printerSettings" Target="../printerSettings/printerSettings188.bin"/><Relationship Id="rId6" Type="http://schemas.openxmlformats.org/officeDocument/2006/relationships/printerSettings" Target="../printerSettings/printerSettings193.bin"/><Relationship Id="rId5" Type="http://schemas.openxmlformats.org/officeDocument/2006/relationships/printerSettings" Target="../printerSettings/printerSettings192.bin"/><Relationship Id="rId4" Type="http://schemas.openxmlformats.org/officeDocument/2006/relationships/printerSettings" Target="../printerSettings/printerSettings191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8.bin"/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Relationship Id="rId6" Type="http://schemas.openxmlformats.org/officeDocument/2006/relationships/printerSettings" Target="../printerSettings/printerSettings21.bin"/><Relationship Id="rId5" Type="http://schemas.openxmlformats.org/officeDocument/2006/relationships/printerSettings" Target="../printerSettings/printerSettings20.bin"/><Relationship Id="rId4" Type="http://schemas.openxmlformats.org/officeDocument/2006/relationships/printerSettings" Target="../printerSettings/printerSettings19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4.bin"/><Relationship Id="rId2" Type="http://schemas.openxmlformats.org/officeDocument/2006/relationships/printerSettings" Target="../printerSettings/printerSettings23.bin"/><Relationship Id="rId1" Type="http://schemas.openxmlformats.org/officeDocument/2006/relationships/printerSettings" Target="../printerSettings/printerSettings22.bin"/><Relationship Id="rId6" Type="http://schemas.openxmlformats.org/officeDocument/2006/relationships/printerSettings" Target="../printerSettings/printerSettings27.bin"/><Relationship Id="rId5" Type="http://schemas.openxmlformats.org/officeDocument/2006/relationships/printerSettings" Target="../printerSettings/printerSettings26.bin"/><Relationship Id="rId4" Type="http://schemas.openxmlformats.org/officeDocument/2006/relationships/printerSettings" Target="../printerSettings/printerSettings2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0.bin"/><Relationship Id="rId2" Type="http://schemas.openxmlformats.org/officeDocument/2006/relationships/printerSettings" Target="../printerSettings/printerSettings29.bin"/><Relationship Id="rId1" Type="http://schemas.openxmlformats.org/officeDocument/2006/relationships/printerSettings" Target="../printerSettings/printerSettings28.bin"/><Relationship Id="rId6" Type="http://schemas.openxmlformats.org/officeDocument/2006/relationships/printerSettings" Target="../printerSettings/printerSettings33.bin"/><Relationship Id="rId5" Type="http://schemas.openxmlformats.org/officeDocument/2006/relationships/printerSettings" Target="../printerSettings/printerSettings32.bin"/><Relationship Id="rId4" Type="http://schemas.openxmlformats.org/officeDocument/2006/relationships/printerSettings" Target="../printerSettings/printerSettings31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6.bin"/><Relationship Id="rId2" Type="http://schemas.openxmlformats.org/officeDocument/2006/relationships/printerSettings" Target="../printerSettings/printerSettings35.bin"/><Relationship Id="rId1" Type="http://schemas.openxmlformats.org/officeDocument/2006/relationships/printerSettings" Target="../printerSettings/printerSettings34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9.bin"/><Relationship Id="rId2" Type="http://schemas.openxmlformats.org/officeDocument/2006/relationships/printerSettings" Target="../printerSettings/printerSettings38.bin"/><Relationship Id="rId1" Type="http://schemas.openxmlformats.org/officeDocument/2006/relationships/printerSettings" Target="../printerSettings/printerSettings3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autoPageBreaks="0"/>
  </sheetPr>
  <dimension ref="A1:S94"/>
  <sheetViews>
    <sheetView view="pageBreakPreview" zoomScaleNormal="100" zoomScaleSheetLayoutView="100" workbookViewId="0">
      <pane xSplit="1" ySplit="14" topLeftCell="B51" activePane="bottomRight" state="frozen"/>
      <selection pane="topRight" activeCell="B1" sqref="B1"/>
      <selection pane="bottomLeft" activeCell="A15" sqref="A15"/>
      <selection pane="bottomRight" activeCell="L63" sqref="L63"/>
    </sheetView>
  </sheetViews>
  <sheetFormatPr defaultRowHeight="12.75" x14ac:dyDescent="0.2"/>
  <cols>
    <col min="1" max="1" width="16.77734375" style="1" customWidth="1"/>
    <col min="2" max="2" width="1.21875" style="1" customWidth="1"/>
    <col min="3" max="3" width="26.77734375" style="1" customWidth="1"/>
    <col min="4" max="4" width="1" style="1" customWidth="1"/>
    <col min="5" max="7" width="2.88671875" style="1" customWidth="1"/>
    <col min="8" max="8" width="3.77734375" style="1" customWidth="1"/>
    <col min="9" max="9" width="0.88671875" style="1" customWidth="1"/>
    <col min="10" max="10" width="13.77734375" style="1" customWidth="1"/>
    <col min="11" max="11" width="0.88671875" style="1" customWidth="1"/>
    <col min="12" max="12" width="13.77734375" style="1" customWidth="1"/>
    <col min="13" max="13" width="0.88671875" style="1" customWidth="1"/>
    <col min="14" max="14" width="13.77734375" style="1" customWidth="1"/>
    <col min="15" max="15" width="0.88671875" style="1" customWidth="1"/>
    <col min="16" max="16" width="13.77734375" style="1" customWidth="1"/>
    <col min="17" max="17" width="0.88671875" style="1" customWidth="1"/>
    <col min="18" max="18" width="13.77734375" style="1" customWidth="1"/>
    <col min="19" max="19" width="8.88671875" style="1"/>
    <col min="20" max="20" width="24.21875" style="1" customWidth="1"/>
    <col min="21" max="16384" width="8.88671875" style="1"/>
  </cols>
  <sheetData>
    <row r="1" spans="1:19" ht="15.75" x14ac:dyDescent="0.25">
      <c r="A1" s="203" t="s">
        <v>111</v>
      </c>
      <c r="B1" s="203"/>
      <c r="C1" s="203"/>
      <c r="D1" s="203"/>
      <c r="E1" s="203"/>
      <c r="F1" s="203"/>
      <c r="G1" s="203"/>
      <c r="H1" s="203"/>
      <c r="I1" s="203"/>
      <c r="J1" s="203"/>
      <c r="K1" s="203"/>
      <c r="L1" s="203"/>
      <c r="M1" s="203"/>
      <c r="N1" s="203"/>
      <c r="O1" s="203"/>
      <c r="P1" s="203"/>
      <c r="Q1" s="203"/>
      <c r="R1" s="203"/>
      <c r="S1" s="203"/>
    </row>
    <row r="2" spans="1:19" ht="15.75" customHeight="1" x14ac:dyDescent="0.2">
      <c r="A2" s="204" t="s">
        <v>0</v>
      </c>
      <c r="B2" s="204"/>
      <c r="C2" s="204"/>
      <c r="D2" s="204"/>
      <c r="E2" s="204"/>
      <c r="F2" s="204"/>
      <c r="G2" s="204"/>
      <c r="H2" s="204"/>
      <c r="I2" s="204"/>
      <c r="J2" s="204"/>
      <c r="K2" s="204"/>
      <c r="L2" s="204"/>
      <c r="M2" s="204"/>
      <c r="N2" s="204"/>
      <c r="O2" s="204"/>
      <c r="P2" s="204"/>
      <c r="Q2" s="204"/>
      <c r="R2" s="204"/>
      <c r="S2" s="204"/>
    </row>
    <row r="3" spans="1:19" ht="9" customHeight="1" x14ac:dyDescent="0.2"/>
    <row r="4" spans="1:19" ht="15" customHeight="1" x14ac:dyDescent="0.25">
      <c r="A4" s="2" t="s">
        <v>118</v>
      </c>
      <c r="B4" s="2" t="s">
        <v>113</v>
      </c>
      <c r="C4" s="73" t="s">
        <v>114</v>
      </c>
      <c r="H4" s="3"/>
      <c r="I4" s="3"/>
      <c r="R4" s="4" t="s">
        <v>1</v>
      </c>
    </row>
    <row r="5" spans="1:19" ht="15" customHeight="1" x14ac:dyDescent="0.2">
      <c r="A5" s="5" t="s">
        <v>119</v>
      </c>
      <c r="B5" s="2" t="s">
        <v>113</v>
      </c>
      <c r="C5" s="5" t="s">
        <v>115</v>
      </c>
    </row>
    <row r="6" spans="1:19" ht="15" customHeight="1" x14ac:dyDescent="0.2">
      <c r="A6" s="5" t="s">
        <v>120</v>
      </c>
      <c r="B6" s="2" t="s">
        <v>113</v>
      </c>
      <c r="C6" s="5" t="s">
        <v>116</v>
      </c>
    </row>
    <row r="7" spans="1:19" ht="15" customHeight="1" x14ac:dyDescent="0.2">
      <c r="A7" s="6" t="s">
        <v>121</v>
      </c>
      <c r="B7" s="2" t="s">
        <v>113</v>
      </c>
      <c r="C7" s="6" t="s">
        <v>117</v>
      </c>
    </row>
    <row r="8" spans="1:19" ht="9" customHeight="1" x14ac:dyDescent="0.2">
      <c r="A8" s="6"/>
      <c r="B8" s="2"/>
      <c r="C8" s="6"/>
    </row>
    <row r="9" spans="1:19" ht="15" customHeight="1" x14ac:dyDescent="0.2">
      <c r="L9" s="207" t="s">
        <v>122</v>
      </c>
      <c r="M9" s="207"/>
      <c r="N9" s="207"/>
      <c r="O9" s="207"/>
      <c r="P9" s="207"/>
      <c r="Q9" s="43"/>
    </row>
    <row r="10" spans="1:19" ht="15" customHeight="1" x14ac:dyDescent="0.2">
      <c r="H10" s="8"/>
      <c r="I10" s="8"/>
      <c r="J10" s="8" t="s">
        <v>287</v>
      </c>
      <c r="K10" s="8"/>
      <c r="L10" s="62" t="s">
        <v>123</v>
      </c>
      <c r="M10" s="62"/>
      <c r="N10" s="62" t="s">
        <v>125</v>
      </c>
      <c r="O10" s="62"/>
      <c r="P10" s="209" t="s">
        <v>127</v>
      </c>
      <c r="Q10" s="45"/>
      <c r="R10" s="43" t="s">
        <v>132</v>
      </c>
    </row>
    <row r="11" spans="1:19" ht="15" customHeight="1" x14ac:dyDescent="0.2">
      <c r="A11" s="205" t="s">
        <v>186</v>
      </c>
      <c r="B11" s="205"/>
      <c r="C11" s="205"/>
      <c r="D11" s="9"/>
      <c r="E11" s="205" t="s">
        <v>112</v>
      </c>
      <c r="F11" s="205"/>
      <c r="G11" s="205"/>
      <c r="H11" s="205"/>
      <c r="I11" s="8"/>
      <c r="J11" s="93" t="s">
        <v>305</v>
      </c>
      <c r="K11" s="44"/>
      <c r="L11" s="44" t="s">
        <v>318</v>
      </c>
      <c r="M11" s="44"/>
      <c r="N11" s="44" t="s">
        <v>318</v>
      </c>
      <c r="O11" s="44"/>
      <c r="P11" s="210"/>
      <c r="Q11" s="45"/>
      <c r="R11" s="44">
        <v>2020</v>
      </c>
    </row>
    <row r="12" spans="1:19" ht="15" customHeight="1" x14ac:dyDescent="0.2">
      <c r="A12" s="91"/>
      <c r="B12" s="91"/>
      <c r="C12" s="91"/>
      <c r="D12" s="9"/>
      <c r="E12" s="91"/>
      <c r="F12" s="91"/>
      <c r="G12" s="91"/>
      <c r="H12" s="91"/>
      <c r="I12" s="8"/>
      <c r="J12" s="44" t="s">
        <v>124</v>
      </c>
      <c r="K12" s="44"/>
      <c r="L12" s="44" t="s">
        <v>124</v>
      </c>
      <c r="M12" s="44"/>
      <c r="N12" s="44" t="s">
        <v>126</v>
      </c>
      <c r="O12" s="44"/>
      <c r="P12" s="210"/>
      <c r="Q12" s="45"/>
      <c r="R12" s="30" t="s">
        <v>2</v>
      </c>
    </row>
    <row r="13" spans="1:19" ht="15" customHeight="1" x14ac:dyDescent="0.2">
      <c r="A13" s="206" t="s">
        <v>3</v>
      </c>
      <c r="B13" s="206"/>
      <c r="C13" s="206"/>
      <c r="D13" s="7"/>
      <c r="E13" s="208" t="s">
        <v>4</v>
      </c>
      <c r="F13" s="208"/>
      <c r="G13" s="208"/>
      <c r="H13" s="208"/>
      <c r="J13" s="10" t="s">
        <v>5</v>
      </c>
      <c r="K13" s="61"/>
      <c r="L13" s="10" t="s">
        <v>128</v>
      </c>
      <c r="M13" s="61"/>
      <c r="N13" s="10" t="s">
        <v>129</v>
      </c>
      <c r="O13" s="61"/>
      <c r="P13" s="10" t="s">
        <v>130</v>
      </c>
      <c r="Q13" s="61"/>
      <c r="R13" s="10" t="s">
        <v>131</v>
      </c>
    </row>
    <row r="14" spans="1:19" ht="6" customHeight="1" x14ac:dyDescent="0.2">
      <c r="K14" s="7"/>
      <c r="M14" s="7"/>
      <c r="O14" s="7"/>
      <c r="Q14" s="7"/>
    </row>
    <row r="15" spans="1:19" s="7" customFormat="1" ht="12.75" customHeight="1" x14ac:dyDescent="0.2">
      <c r="A15" s="68" t="s">
        <v>187</v>
      </c>
      <c r="B15" s="12"/>
      <c r="C15" s="12"/>
      <c r="J15" s="13"/>
      <c r="K15" s="13"/>
    </row>
    <row r="16" spans="1:19" s="7" customFormat="1" ht="12.75" customHeight="1" x14ac:dyDescent="0.2">
      <c r="A16" s="92" t="s">
        <v>6</v>
      </c>
      <c r="B16" s="137"/>
      <c r="C16" s="137"/>
      <c r="D16" s="138"/>
      <c r="E16" s="138">
        <v>5</v>
      </c>
      <c r="F16" s="139" t="s">
        <v>7</v>
      </c>
      <c r="G16" s="138" t="s">
        <v>7</v>
      </c>
      <c r="H16" s="138" t="s">
        <v>8</v>
      </c>
      <c r="I16" s="138"/>
      <c r="J16" s="7">
        <v>23073752.510000002</v>
      </c>
      <c r="K16" s="13"/>
      <c r="L16" s="7">
        <v>12703130.25</v>
      </c>
      <c r="N16" s="7">
        <f>P16-L16</f>
        <v>22376059.490000002</v>
      </c>
      <c r="P16" s="7">
        <v>35079189.740000002</v>
      </c>
      <c r="R16" s="7">
        <v>30764364.699999999</v>
      </c>
    </row>
    <row r="17" spans="1:18" s="7" customFormat="1" ht="12.75" customHeight="1" x14ac:dyDescent="0.2">
      <c r="A17" s="156" t="s">
        <v>9</v>
      </c>
      <c r="B17" s="157"/>
      <c r="C17" s="157"/>
      <c r="E17" s="158">
        <v>5</v>
      </c>
      <c r="F17" s="159" t="s">
        <v>7</v>
      </c>
      <c r="G17" s="158" t="s">
        <v>7</v>
      </c>
      <c r="H17" s="158" t="s">
        <v>10</v>
      </c>
      <c r="J17" s="7">
        <v>87058448.549999997</v>
      </c>
      <c r="K17" s="39"/>
      <c r="L17" s="7">
        <v>42566936.18</v>
      </c>
      <c r="N17" s="7">
        <f t="shared" ref="N17:N33" si="0">P17-L17</f>
        <v>105623607.81999999</v>
      </c>
      <c r="P17" s="7">
        <v>148190544</v>
      </c>
      <c r="R17" s="7">
        <v>163091016</v>
      </c>
    </row>
    <row r="18" spans="1:18" s="7" customFormat="1" ht="12.75" customHeight="1" x14ac:dyDescent="0.2">
      <c r="A18" s="92" t="s">
        <v>11</v>
      </c>
      <c r="B18" s="137"/>
      <c r="C18" s="137"/>
      <c r="D18" s="138"/>
      <c r="E18" s="138">
        <v>5</v>
      </c>
      <c r="F18" s="139" t="s">
        <v>7</v>
      </c>
      <c r="G18" s="138" t="s">
        <v>12</v>
      </c>
      <c r="H18" s="138" t="s">
        <v>8</v>
      </c>
      <c r="J18" s="7">
        <v>16457062.050000001</v>
      </c>
      <c r="K18" s="13"/>
      <c r="L18" s="7">
        <v>7647190.3399999999</v>
      </c>
      <c r="N18" s="7">
        <f t="shared" si="0"/>
        <v>17864809.66</v>
      </c>
      <c r="P18" s="7">
        <v>25512000</v>
      </c>
      <c r="R18" s="7">
        <v>26328000</v>
      </c>
    </row>
    <row r="19" spans="1:18" s="7" customFormat="1" ht="12.75" customHeight="1" x14ac:dyDescent="0.2">
      <c r="A19" s="92" t="s">
        <v>13</v>
      </c>
      <c r="B19" s="137"/>
      <c r="C19" s="137"/>
      <c r="D19" s="138"/>
      <c r="E19" s="138">
        <v>5</v>
      </c>
      <c r="F19" s="139" t="s">
        <v>7</v>
      </c>
      <c r="G19" s="138" t="s">
        <v>12</v>
      </c>
      <c r="H19" s="138" t="s">
        <v>10</v>
      </c>
      <c r="J19" s="7">
        <v>222000</v>
      </c>
      <c r="K19" s="13"/>
      <c r="L19" s="7">
        <v>111000</v>
      </c>
      <c r="N19" s="7">
        <f t="shared" si="0"/>
        <v>111000</v>
      </c>
      <c r="P19" s="7">
        <v>222000</v>
      </c>
      <c r="R19" s="7">
        <v>132000</v>
      </c>
    </row>
    <row r="20" spans="1:18" s="7" customFormat="1" ht="12.75" customHeight="1" x14ac:dyDescent="0.2">
      <c r="A20" s="92" t="s">
        <v>14</v>
      </c>
      <c r="B20" s="137"/>
      <c r="C20" s="137"/>
      <c r="D20" s="138"/>
      <c r="E20" s="138">
        <v>5</v>
      </c>
      <c r="F20" s="139" t="s">
        <v>7</v>
      </c>
      <c r="G20" s="138" t="s">
        <v>12</v>
      </c>
      <c r="H20" s="138" t="s">
        <v>15</v>
      </c>
      <c r="J20" s="7">
        <v>90000</v>
      </c>
      <c r="K20" s="13"/>
      <c r="L20" s="7">
        <v>45000</v>
      </c>
      <c r="N20" s="7">
        <f t="shared" si="0"/>
        <v>78000</v>
      </c>
      <c r="P20" s="7">
        <v>123000</v>
      </c>
    </row>
    <row r="21" spans="1:18" s="7" customFormat="1" ht="12.75" customHeight="1" x14ac:dyDescent="0.2">
      <c r="A21" s="92" t="s">
        <v>16</v>
      </c>
      <c r="B21" s="137"/>
      <c r="C21" s="137"/>
      <c r="D21" s="138"/>
      <c r="E21" s="138">
        <v>5</v>
      </c>
      <c r="F21" s="139" t="s">
        <v>7</v>
      </c>
      <c r="G21" s="138" t="s">
        <v>12</v>
      </c>
      <c r="H21" s="138" t="s">
        <v>17</v>
      </c>
      <c r="J21" s="7">
        <v>371000</v>
      </c>
      <c r="K21" s="13"/>
      <c r="L21" s="7">
        <v>354000</v>
      </c>
      <c r="N21" s="7">
        <f t="shared" si="0"/>
        <v>144000</v>
      </c>
      <c r="P21" s="7">
        <v>498000</v>
      </c>
      <c r="R21" s="7">
        <v>456000</v>
      </c>
    </row>
    <row r="22" spans="1:18" s="7" customFormat="1" ht="12.75" hidden="1" customHeight="1" x14ac:dyDescent="0.2">
      <c r="A22" s="92" t="s">
        <v>141</v>
      </c>
      <c r="B22" s="137"/>
      <c r="C22" s="137"/>
      <c r="D22" s="138"/>
      <c r="E22" s="138">
        <v>5</v>
      </c>
      <c r="F22" s="139" t="s">
        <v>7</v>
      </c>
      <c r="G22" s="138" t="s">
        <v>12</v>
      </c>
      <c r="H22" s="138" t="s">
        <v>64</v>
      </c>
      <c r="K22" s="13"/>
    </row>
    <row r="23" spans="1:18" s="7" customFormat="1" ht="12.75" customHeight="1" x14ac:dyDescent="0.2">
      <c r="A23" s="92" t="s">
        <v>18</v>
      </c>
      <c r="B23" s="137"/>
      <c r="C23" s="137"/>
      <c r="D23" s="138"/>
      <c r="E23" s="138">
        <v>5</v>
      </c>
      <c r="F23" s="139" t="s">
        <v>7</v>
      </c>
      <c r="G23" s="138" t="s">
        <v>12</v>
      </c>
      <c r="H23" s="138" t="s">
        <v>19</v>
      </c>
      <c r="K23" s="13"/>
      <c r="N23" s="7">
        <f t="shared" si="0"/>
        <v>86625</v>
      </c>
      <c r="P23" s="7">
        <v>86625</v>
      </c>
      <c r="R23" s="7">
        <v>86625</v>
      </c>
    </row>
    <row r="24" spans="1:18" s="7" customFormat="1" ht="12.75" customHeight="1" x14ac:dyDescent="0.2">
      <c r="A24" s="92" t="s">
        <v>23</v>
      </c>
      <c r="B24" s="137"/>
      <c r="C24" s="137"/>
      <c r="D24" s="138"/>
      <c r="E24" s="138">
        <v>5</v>
      </c>
      <c r="F24" s="139" t="s">
        <v>7</v>
      </c>
      <c r="G24" s="138" t="s">
        <v>12</v>
      </c>
      <c r="H24" s="140" t="s">
        <v>24</v>
      </c>
      <c r="J24" s="7">
        <v>1337029.3799999999</v>
      </c>
      <c r="L24" s="7">
        <v>572634.01</v>
      </c>
      <c r="N24" s="7">
        <f t="shared" si="0"/>
        <v>4427365.99</v>
      </c>
      <c r="P24" s="7">
        <v>5000000</v>
      </c>
      <c r="R24" s="7">
        <v>5000000</v>
      </c>
    </row>
    <row r="25" spans="1:18" s="7" customFormat="1" ht="12.75" customHeight="1" x14ac:dyDescent="0.2">
      <c r="A25" s="92" t="s">
        <v>27</v>
      </c>
      <c r="B25" s="137"/>
      <c r="C25" s="137"/>
      <c r="D25" s="138"/>
      <c r="E25" s="138">
        <v>5</v>
      </c>
      <c r="F25" s="139" t="s">
        <v>7</v>
      </c>
      <c r="G25" s="138" t="s">
        <v>12</v>
      </c>
      <c r="H25" s="140" t="s">
        <v>28</v>
      </c>
      <c r="J25" s="7">
        <v>9178167.5</v>
      </c>
      <c r="N25" s="7">
        <f>P25-L25</f>
        <v>16147564</v>
      </c>
      <c r="P25" s="7">
        <v>16147564</v>
      </c>
      <c r="R25" s="7">
        <v>16510001</v>
      </c>
    </row>
    <row r="26" spans="1:18" s="7" customFormat="1" ht="12.75" customHeight="1" x14ac:dyDescent="0.2">
      <c r="A26" s="92" t="s">
        <v>25</v>
      </c>
      <c r="B26" s="137"/>
      <c r="C26" s="137"/>
      <c r="D26" s="138"/>
      <c r="E26" s="138">
        <v>5</v>
      </c>
      <c r="F26" s="139" t="s">
        <v>7</v>
      </c>
      <c r="G26" s="138" t="s">
        <v>12</v>
      </c>
      <c r="H26" s="140" t="s">
        <v>26</v>
      </c>
      <c r="J26" s="7">
        <v>3357500</v>
      </c>
      <c r="N26" s="7">
        <f t="shared" si="0"/>
        <v>5315000</v>
      </c>
      <c r="P26" s="7">
        <v>5315000</v>
      </c>
      <c r="R26" s="7">
        <v>5485000</v>
      </c>
    </row>
    <row r="27" spans="1:18" s="7" customFormat="1" ht="12.75" customHeight="1" x14ac:dyDescent="0.2">
      <c r="A27" s="92" t="s">
        <v>140</v>
      </c>
      <c r="B27" s="137"/>
      <c r="C27" s="137"/>
      <c r="D27" s="138"/>
      <c r="E27" s="138">
        <v>5</v>
      </c>
      <c r="F27" s="139" t="s">
        <v>7</v>
      </c>
      <c r="G27" s="138" t="s">
        <v>12</v>
      </c>
      <c r="H27" s="140" t="s">
        <v>49</v>
      </c>
      <c r="J27" s="7">
        <v>8354046</v>
      </c>
      <c r="K27" s="13"/>
      <c r="L27" s="7">
        <v>9643396</v>
      </c>
      <c r="N27" s="7">
        <f>P27-L27</f>
        <v>6480896</v>
      </c>
      <c r="P27" s="7">
        <v>16124292</v>
      </c>
      <c r="R27" s="7">
        <v>16510001</v>
      </c>
    </row>
    <row r="28" spans="1:18" s="7" customFormat="1" ht="12.75" customHeight="1" x14ac:dyDescent="0.2">
      <c r="A28" s="92" t="s">
        <v>282</v>
      </c>
      <c r="B28" s="137"/>
      <c r="C28" s="137"/>
      <c r="D28" s="138"/>
      <c r="E28" s="138">
        <v>5</v>
      </c>
      <c r="F28" s="139" t="s">
        <v>7</v>
      </c>
      <c r="G28" s="138" t="s">
        <v>29</v>
      </c>
      <c r="H28" s="138" t="s">
        <v>8</v>
      </c>
      <c r="J28" s="7">
        <v>12948968.310000001</v>
      </c>
      <c r="L28" s="7">
        <v>6963510.3300000001</v>
      </c>
      <c r="N28" s="7">
        <f t="shared" si="0"/>
        <v>14976421.83</v>
      </c>
      <c r="P28" s="7">
        <v>21939932.16</v>
      </c>
      <c r="R28" s="7">
        <v>23267687.039999999</v>
      </c>
    </row>
    <row r="29" spans="1:18" s="7" customFormat="1" ht="12.75" customHeight="1" x14ac:dyDescent="0.2">
      <c r="A29" s="92" t="s">
        <v>30</v>
      </c>
      <c r="B29" s="137"/>
      <c r="C29" s="137"/>
      <c r="D29" s="138"/>
      <c r="E29" s="138">
        <v>5</v>
      </c>
      <c r="F29" s="139" t="s">
        <v>7</v>
      </c>
      <c r="G29" s="138" t="s">
        <v>29</v>
      </c>
      <c r="H29" s="138" t="s">
        <v>10</v>
      </c>
      <c r="J29" s="7">
        <v>822400</v>
      </c>
      <c r="L29" s="7">
        <v>409900</v>
      </c>
      <c r="N29" s="7">
        <f t="shared" si="0"/>
        <v>865700</v>
      </c>
      <c r="P29" s="7">
        <v>1275600</v>
      </c>
      <c r="R29" s="7">
        <v>1316400</v>
      </c>
    </row>
    <row r="30" spans="1:18" s="7" customFormat="1" ht="12.75" customHeight="1" x14ac:dyDescent="0.2">
      <c r="A30" s="92" t="s">
        <v>31</v>
      </c>
      <c r="B30" s="137"/>
      <c r="C30" s="137"/>
      <c r="D30" s="138"/>
      <c r="E30" s="138">
        <v>5</v>
      </c>
      <c r="F30" s="139" t="s">
        <v>7</v>
      </c>
      <c r="G30" s="138" t="s">
        <v>29</v>
      </c>
      <c r="H30" s="138" t="s">
        <v>15</v>
      </c>
      <c r="J30" s="7">
        <v>1502060.59</v>
      </c>
      <c r="L30" s="7">
        <v>781051.99</v>
      </c>
      <c r="N30" s="7">
        <f t="shared" si="0"/>
        <v>1658708.9600000002</v>
      </c>
      <c r="P30" s="7">
        <v>2439760.9500000002</v>
      </c>
      <c r="R30" s="7">
        <v>2952481.86</v>
      </c>
    </row>
    <row r="31" spans="1:18" s="7" customFormat="1" ht="12.75" customHeight="1" x14ac:dyDescent="0.2">
      <c r="A31" s="92" t="s">
        <v>32</v>
      </c>
      <c r="B31" s="137"/>
      <c r="C31" s="137"/>
      <c r="D31" s="138"/>
      <c r="E31" s="138">
        <v>5</v>
      </c>
      <c r="F31" s="139" t="s">
        <v>7</v>
      </c>
      <c r="G31" s="138" t="s">
        <v>29</v>
      </c>
      <c r="H31" s="138" t="s">
        <v>17</v>
      </c>
      <c r="J31" s="7">
        <v>817345.22</v>
      </c>
      <c r="L31" s="7">
        <v>409336.82</v>
      </c>
      <c r="N31" s="7">
        <f t="shared" si="0"/>
        <v>866263.17999999993</v>
      </c>
      <c r="P31" s="7">
        <v>1275600</v>
      </c>
      <c r="R31" s="7">
        <v>1316400</v>
      </c>
    </row>
    <row r="32" spans="1:18" s="7" customFormat="1" ht="12.75" customHeight="1" x14ac:dyDescent="0.2">
      <c r="A32" s="92" t="s">
        <v>33</v>
      </c>
      <c r="B32" s="137"/>
      <c r="C32" s="137"/>
      <c r="D32" s="138"/>
      <c r="E32" s="138">
        <v>5</v>
      </c>
      <c r="F32" s="139" t="s">
        <v>7</v>
      </c>
      <c r="G32" s="138" t="s">
        <v>34</v>
      </c>
      <c r="H32" s="138" t="s">
        <v>15</v>
      </c>
      <c r="J32" s="7">
        <v>1069388.93</v>
      </c>
      <c r="N32" s="7">
        <f t="shared" si="0"/>
        <v>2173574.17</v>
      </c>
      <c r="P32" s="7">
        <v>2173574.17</v>
      </c>
      <c r="R32" s="7">
        <f>373689.53+0.03</f>
        <v>373689.56000000006</v>
      </c>
    </row>
    <row r="33" spans="1:18" s="7" customFormat="1" ht="12.75" customHeight="1" x14ac:dyDescent="0.2">
      <c r="A33" s="92" t="s">
        <v>35</v>
      </c>
      <c r="B33" s="137"/>
      <c r="C33" s="137"/>
      <c r="D33" s="138"/>
      <c r="E33" s="138">
        <v>5</v>
      </c>
      <c r="F33" s="139" t="s">
        <v>7</v>
      </c>
      <c r="G33" s="138" t="s">
        <v>34</v>
      </c>
      <c r="H33" s="138" t="s">
        <v>49</v>
      </c>
      <c r="J33" s="7">
        <v>6244051.4900000002</v>
      </c>
      <c r="N33" s="7">
        <f t="shared" si="0"/>
        <v>5315000</v>
      </c>
      <c r="P33" s="7">
        <v>5315000</v>
      </c>
      <c r="R33" s="7">
        <v>5485000</v>
      </c>
    </row>
    <row r="34" spans="1:18" s="7" customFormat="1" ht="18.95" customHeight="1" x14ac:dyDescent="0.2">
      <c r="A34" s="124" t="s">
        <v>36</v>
      </c>
      <c r="B34" s="26"/>
      <c r="C34" s="26"/>
      <c r="J34" s="22">
        <f>SUM(J16:J33)</f>
        <v>172903220.53000003</v>
      </c>
      <c r="K34" s="18"/>
      <c r="L34" s="22">
        <f>SUM(L16:L33)</f>
        <v>82207085.919999987</v>
      </c>
      <c r="N34" s="22">
        <f>SUM(N16:N33)</f>
        <v>204510596.10000002</v>
      </c>
      <c r="P34" s="22">
        <f>SUM(P16:P33)</f>
        <v>286717682.02000004</v>
      </c>
      <c r="R34" s="22">
        <f>SUM(R16:R33)</f>
        <v>299074666.16000003</v>
      </c>
    </row>
    <row r="35" spans="1:18" s="7" customFormat="1" ht="6" customHeight="1" x14ac:dyDescent="0.2">
      <c r="A35" s="17"/>
      <c r="B35" s="17"/>
      <c r="C35" s="17"/>
      <c r="J35" s="18"/>
      <c r="K35" s="18"/>
    </row>
    <row r="36" spans="1:18" s="7" customFormat="1" ht="12.75" customHeight="1" x14ac:dyDescent="0.2">
      <c r="A36" s="68" t="s">
        <v>188</v>
      </c>
      <c r="B36" s="12"/>
      <c r="C36" s="12"/>
    </row>
    <row r="37" spans="1:18" s="7" customFormat="1" ht="12.75" customHeight="1" x14ac:dyDescent="0.2">
      <c r="A37" s="92" t="s">
        <v>37</v>
      </c>
      <c r="B37" s="137"/>
      <c r="C37" s="137"/>
      <c r="D37" s="138"/>
      <c r="E37" s="138">
        <v>5</v>
      </c>
      <c r="F37" s="139" t="s">
        <v>12</v>
      </c>
      <c r="G37" s="138" t="s">
        <v>7</v>
      </c>
      <c r="H37" s="138" t="s">
        <v>8</v>
      </c>
      <c r="J37" s="7">
        <v>56064</v>
      </c>
      <c r="L37" s="7">
        <v>3720</v>
      </c>
      <c r="N37" s="7">
        <f t="shared" ref="N37:N68" si="1">P37-L37</f>
        <v>1758480</v>
      </c>
      <c r="P37" s="7">
        <v>1762200</v>
      </c>
      <c r="R37" s="7">
        <v>930200</v>
      </c>
    </row>
    <row r="38" spans="1:18" s="7" customFormat="1" ht="12.75" customHeight="1" x14ac:dyDescent="0.2">
      <c r="A38" s="92" t="s">
        <v>38</v>
      </c>
      <c r="B38" s="137"/>
      <c r="C38" s="137"/>
      <c r="E38" s="138">
        <v>5</v>
      </c>
      <c r="F38" s="139" t="s">
        <v>12</v>
      </c>
      <c r="G38" s="138" t="s">
        <v>7</v>
      </c>
      <c r="H38" s="138" t="s">
        <v>10</v>
      </c>
      <c r="N38" s="7">
        <f t="shared" si="1"/>
        <v>1000000</v>
      </c>
      <c r="P38" s="7">
        <v>1000000</v>
      </c>
      <c r="R38" s="7">
        <v>1000000</v>
      </c>
    </row>
    <row r="39" spans="1:18" s="7" customFormat="1" ht="12.75" customHeight="1" x14ac:dyDescent="0.2">
      <c r="A39" s="92" t="s">
        <v>39</v>
      </c>
      <c r="B39" s="137"/>
      <c r="C39" s="137"/>
      <c r="E39" s="138">
        <v>5</v>
      </c>
      <c r="F39" s="139" t="s">
        <v>12</v>
      </c>
      <c r="G39" s="138" t="s">
        <v>12</v>
      </c>
      <c r="H39" s="138" t="s">
        <v>8</v>
      </c>
      <c r="J39" s="7">
        <v>16060</v>
      </c>
      <c r="L39" s="7">
        <v>610</v>
      </c>
      <c r="N39" s="7">
        <f t="shared" si="1"/>
        <v>2929390</v>
      </c>
      <c r="P39" s="7">
        <v>2930000</v>
      </c>
      <c r="R39" s="7">
        <v>2900000</v>
      </c>
    </row>
    <row r="40" spans="1:18" s="7" customFormat="1" ht="12.75" customHeight="1" x14ac:dyDescent="0.2">
      <c r="A40" s="92" t="s">
        <v>142</v>
      </c>
      <c r="B40" s="137"/>
      <c r="C40" s="137"/>
      <c r="D40" s="138"/>
      <c r="E40" s="138">
        <v>5</v>
      </c>
      <c r="F40" s="139" t="s">
        <v>12</v>
      </c>
      <c r="G40" s="138" t="s">
        <v>12</v>
      </c>
      <c r="H40" s="138" t="s">
        <v>10</v>
      </c>
      <c r="J40" s="7">
        <v>5199500</v>
      </c>
      <c r="L40" s="7">
        <v>81500</v>
      </c>
      <c r="N40" s="7">
        <f t="shared" si="1"/>
        <v>25868500</v>
      </c>
      <c r="P40" s="7">
        <v>25950000</v>
      </c>
      <c r="R40" s="7">
        <v>26000000</v>
      </c>
    </row>
    <row r="41" spans="1:18" s="7" customFormat="1" ht="12.75" customHeight="1" x14ac:dyDescent="0.2">
      <c r="A41" s="92" t="s">
        <v>40</v>
      </c>
      <c r="B41" s="137"/>
      <c r="C41" s="137"/>
      <c r="D41" s="138"/>
      <c r="E41" s="138">
        <v>5</v>
      </c>
      <c r="F41" s="139" t="s">
        <v>12</v>
      </c>
      <c r="G41" s="138" t="s">
        <v>29</v>
      </c>
      <c r="H41" s="138" t="s">
        <v>8</v>
      </c>
      <c r="J41" s="7">
        <v>291750</v>
      </c>
      <c r="L41" s="7">
        <v>65582.25</v>
      </c>
      <c r="N41" s="7">
        <f t="shared" si="1"/>
        <v>1184417.75</v>
      </c>
      <c r="P41" s="7">
        <v>1250000</v>
      </c>
      <c r="R41" s="7">
        <v>3900000</v>
      </c>
    </row>
    <row r="42" spans="1:18" s="7" customFormat="1" ht="12.75" customHeight="1" x14ac:dyDescent="0.2">
      <c r="A42" s="92" t="s">
        <v>88</v>
      </c>
      <c r="B42" s="137"/>
      <c r="C42" s="137"/>
      <c r="E42" s="138">
        <v>5</v>
      </c>
      <c r="F42" s="139" t="s">
        <v>12</v>
      </c>
      <c r="G42" s="138" t="s">
        <v>29</v>
      </c>
      <c r="H42" s="138" t="s">
        <v>60</v>
      </c>
      <c r="N42" s="7">
        <f t="shared" si="1"/>
        <v>4000000</v>
      </c>
      <c r="P42" s="7">
        <v>4000000</v>
      </c>
      <c r="R42" s="7">
        <v>4000000</v>
      </c>
    </row>
    <row r="43" spans="1:18" s="7" customFormat="1" ht="12.75" customHeight="1" x14ac:dyDescent="0.2">
      <c r="A43" s="92" t="s">
        <v>44</v>
      </c>
      <c r="B43" s="137"/>
      <c r="C43" s="137"/>
      <c r="D43" s="138"/>
      <c r="E43" s="138">
        <v>5</v>
      </c>
      <c r="F43" s="139" t="s">
        <v>12</v>
      </c>
      <c r="G43" s="138" t="s">
        <v>29</v>
      </c>
      <c r="H43" s="138" t="s">
        <v>45</v>
      </c>
      <c r="J43" s="7">
        <v>4058916.94</v>
      </c>
      <c r="K43" s="19"/>
      <c r="L43" s="7">
        <v>1614694.3</v>
      </c>
      <c r="N43" s="7">
        <f t="shared" si="1"/>
        <v>6597305.7000000002</v>
      </c>
      <c r="P43" s="7">
        <v>8212000</v>
      </c>
      <c r="R43" s="7">
        <v>10222000</v>
      </c>
    </row>
    <row r="44" spans="1:18" s="7" customFormat="1" ht="12.75" customHeight="1" x14ac:dyDescent="0.2">
      <c r="A44" s="92" t="s">
        <v>46</v>
      </c>
      <c r="B44" s="137"/>
      <c r="C44" s="137"/>
      <c r="D44" s="138"/>
      <c r="E44" s="138">
        <v>5</v>
      </c>
      <c r="F44" s="139" t="s">
        <v>12</v>
      </c>
      <c r="G44" s="138" t="s">
        <v>29</v>
      </c>
      <c r="H44" s="138" t="s">
        <v>47</v>
      </c>
      <c r="N44" s="7">
        <f t="shared" si="1"/>
        <v>7000000</v>
      </c>
      <c r="P44" s="7">
        <v>7000000</v>
      </c>
      <c r="R44" s="7">
        <v>4000000</v>
      </c>
    </row>
    <row r="45" spans="1:18" s="7" customFormat="1" ht="12.75" customHeight="1" x14ac:dyDescent="0.2">
      <c r="A45" s="92" t="s">
        <v>48</v>
      </c>
      <c r="B45" s="137"/>
      <c r="C45" s="137"/>
      <c r="E45" s="138">
        <v>5</v>
      </c>
      <c r="F45" s="139" t="s">
        <v>12</v>
      </c>
      <c r="G45" s="138" t="s">
        <v>29</v>
      </c>
      <c r="H45" s="140" t="s">
        <v>49</v>
      </c>
      <c r="J45" s="7">
        <v>2459794.5</v>
      </c>
      <c r="L45" s="7">
        <v>962092</v>
      </c>
      <c r="N45" s="7">
        <f t="shared" si="1"/>
        <v>11619408</v>
      </c>
      <c r="P45" s="7">
        <v>12581500</v>
      </c>
      <c r="R45" s="7">
        <v>9931500</v>
      </c>
    </row>
    <row r="46" spans="1:18" s="7" customFormat="1" ht="12.75" customHeight="1" x14ac:dyDescent="0.2">
      <c r="A46" s="92" t="s">
        <v>53</v>
      </c>
      <c r="B46" s="137"/>
      <c r="C46" s="137"/>
      <c r="E46" s="138">
        <v>5</v>
      </c>
      <c r="F46" s="139" t="s">
        <v>12</v>
      </c>
      <c r="G46" s="138" t="s">
        <v>54</v>
      </c>
      <c r="H46" s="138" t="s">
        <v>8</v>
      </c>
      <c r="N46" s="7">
        <f t="shared" si="1"/>
        <v>50000</v>
      </c>
      <c r="P46" s="7">
        <v>50000</v>
      </c>
      <c r="R46" s="7">
        <v>60800</v>
      </c>
    </row>
    <row r="47" spans="1:18" s="7" customFormat="1" ht="12.75" customHeight="1" x14ac:dyDescent="0.2">
      <c r="A47" s="92" t="s">
        <v>55</v>
      </c>
      <c r="B47" s="137"/>
      <c r="C47" s="137"/>
      <c r="E47" s="138">
        <v>5</v>
      </c>
      <c r="F47" s="139" t="s">
        <v>12</v>
      </c>
      <c r="G47" s="138" t="s">
        <v>54</v>
      </c>
      <c r="H47" s="138" t="s">
        <v>10</v>
      </c>
      <c r="J47" s="7">
        <v>120954.9</v>
      </c>
      <c r="L47" s="7">
        <v>40561.18</v>
      </c>
      <c r="N47" s="7">
        <f t="shared" si="1"/>
        <v>379438.82</v>
      </c>
      <c r="P47" s="7">
        <v>420000</v>
      </c>
      <c r="R47" s="7">
        <v>420000</v>
      </c>
    </row>
    <row r="48" spans="1:18" s="7" customFormat="1" ht="12.75" customHeight="1" x14ac:dyDescent="0.2">
      <c r="A48" s="92" t="s">
        <v>56</v>
      </c>
      <c r="B48" s="137"/>
      <c r="C48" s="137"/>
      <c r="E48" s="138">
        <v>5</v>
      </c>
      <c r="F48" s="139" t="s">
        <v>12</v>
      </c>
      <c r="G48" s="138" t="s">
        <v>54</v>
      </c>
      <c r="H48" s="138" t="s">
        <v>15</v>
      </c>
      <c r="J48" s="7">
        <v>8462.81</v>
      </c>
      <c r="L48" s="7">
        <v>4673</v>
      </c>
      <c r="N48" s="7">
        <f t="shared" si="1"/>
        <v>95327</v>
      </c>
      <c r="P48" s="7">
        <v>100000</v>
      </c>
      <c r="R48" s="7">
        <v>100000</v>
      </c>
    </row>
    <row r="49" spans="1:18" s="7" customFormat="1" ht="12.75" customHeight="1" x14ac:dyDescent="0.2">
      <c r="A49" s="92" t="s">
        <v>57</v>
      </c>
      <c r="B49" s="137"/>
      <c r="C49" s="137"/>
      <c r="E49" s="138">
        <v>5</v>
      </c>
      <c r="F49" s="139" t="s">
        <v>12</v>
      </c>
      <c r="G49" s="138" t="s">
        <v>54</v>
      </c>
      <c r="H49" s="138" t="s">
        <v>17</v>
      </c>
      <c r="N49" s="7">
        <f t="shared" si="1"/>
        <v>50000</v>
      </c>
      <c r="P49" s="7">
        <v>50000</v>
      </c>
      <c r="R49" s="7">
        <v>50000</v>
      </c>
    </row>
    <row r="50" spans="1:18" s="7" customFormat="1" ht="12.75" customHeight="1" x14ac:dyDescent="0.2">
      <c r="A50" s="92" t="s">
        <v>66</v>
      </c>
      <c r="B50" s="137"/>
      <c r="C50" s="137"/>
      <c r="E50" s="138">
        <v>5</v>
      </c>
      <c r="F50" s="139" t="s">
        <v>12</v>
      </c>
      <c r="G50" s="138" t="s">
        <v>67</v>
      </c>
      <c r="H50" s="138" t="s">
        <v>8</v>
      </c>
      <c r="N50" s="7">
        <f t="shared" si="1"/>
        <v>1000000</v>
      </c>
      <c r="P50" s="7">
        <v>1000000</v>
      </c>
      <c r="R50" s="7">
        <v>1000000</v>
      </c>
    </row>
    <row r="51" spans="1:18" s="7" customFormat="1" ht="12.75" customHeight="1" x14ac:dyDescent="0.2">
      <c r="A51" s="92" t="s">
        <v>68</v>
      </c>
      <c r="B51" s="137"/>
      <c r="C51" s="137"/>
      <c r="E51" s="138">
        <v>5</v>
      </c>
      <c r="F51" s="139" t="s">
        <v>12</v>
      </c>
      <c r="G51" s="138" t="s">
        <v>67</v>
      </c>
      <c r="H51" s="138" t="s">
        <v>10</v>
      </c>
      <c r="J51" s="7">
        <v>4349232.0999999996</v>
      </c>
      <c r="L51" s="7">
        <v>125000</v>
      </c>
      <c r="N51" s="7">
        <f>P51-L51</f>
        <v>25375000</v>
      </c>
      <c r="P51" s="7">
        <v>25500000</v>
      </c>
      <c r="R51" s="7">
        <v>26500000</v>
      </c>
    </row>
    <row r="52" spans="1:18" s="7" customFormat="1" ht="12.75" customHeight="1" x14ac:dyDescent="0.2">
      <c r="A52" s="92" t="s">
        <v>83</v>
      </c>
      <c r="B52" s="137"/>
      <c r="C52" s="137"/>
      <c r="E52" s="138">
        <v>5</v>
      </c>
      <c r="F52" s="139" t="s">
        <v>12</v>
      </c>
      <c r="G52" s="138" t="s">
        <v>84</v>
      </c>
      <c r="H52" s="139" t="s">
        <v>8</v>
      </c>
      <c r="J52" s="7">
        <v>76000000</v>
      </c>
      <c r="L52" s="7">
        <v>41500000</v>
      </c>
      <c r="N52" s="7">
        <f>P52-L52</f>
        <v>35500000</v>
      </c>
      <c r="P52" s="7">
        <v>77000000</v>
      </c>
      <c r="R52" s="7">
        <v>78000000</v>
      </c>
    </row>
    <row r="53" spans="1:18" s="7" customFormat="1" ht="12.75" customHeight="1" x14ac:dyDescent="0.2">
      <c r="A53" s="92" t="s">
        <v>86</v>
      </c>
      <c r="B53" s="137"/>
      <c r="C53" s="137"/>
      <c r="E53" s="138">
        <v>5</v>
      </c>
      <c r="F53" s="139" t="s">
        <v>12</v>
      </c>
      <c r="G53" s="138" t="s">
        <v>84</v>
      </c>
      <c r="H53" s="139" t="s">
        <v>15</v>
      </c>
      <c r="J53" s="7">
        <v>5428231.54</v>
      </c>
      <c r="L53" s="7">
        <v>2642525.71</v>
      </c>
      <c r="N53" s="7">
        <f>P53-L53</f>
        <v>3395986.8899999997</v>
      </c>
      <c r="P53" s="7">
        <v>6038512.5999999996</v>
      </c>
      <c r="R53" s="7">
        <v>6715883.3600000003</v>
      </c>
    </row>
    <row r="54" spans="1:18" s="7" customFormat="1" ht="12.75" customHeight="1" x14ac:dyDescent="0.2">
      <c r="A54" s="92" t="s">
        <v>69</v>
      </c>
      <c r="B54" s="137"/>
      <c r="C54" s="137"/>
      <c r="E54" s="138">
        <v>5</v>
      </c>
      <c r="F54" s="139" t="s">
        <v>12</v>
      </c>
      <c r="G54" s="138" t="s">
        <v>70</v>
      </c>
      <c r="H54" s="138" t="s">
        <v>15</v>
      </c>
      <c r="J54" s="7">
        <v>1143068.21</v>
      </c>
      <c r="L54" s="7">
        <v>519663.06</v>
      </c>
      <c r="N54" s="7">
        <f t="shared" si="1"/>
        <v>1059392.94</v>
      </c>
      <c r="P54" s="7">
        <v>1579056</v>
      </c>
      <c r="R54" s="7">
        <v>2326656</v>
      </c>
    </row>
    <row r="55" spans="1:18" s="7" customFormat="1" ht="12.75" customHeight="1" x14ac:dyDescent="0.2">
      <c r="A55" s="92" t="s">
        <v>72</v>
      </c>
      <c r="B55" s="137"/>
      <c r="C55" s="137"/>
      <c r="E55" s="138">
        <v>5</v>
      </c>
      <c r="F55" s="139" t="s">
        <v>12</v>
      </c>
      <c r="G55" s="138" t="s">
        <v>70</v>
      </c>
      <c r="H55" s="138" t="s">
        <v>49</v>
      </c>
      <c r="J55" s="7">
        <v>4109296</v>
      </c>
      <c r="L55" s="7">
        <v>63000</v>
      </c>
      <c r="N55" s="7">
        <f t="shared" si="1"/>
        <v>4982600</v>
      </c>
      <c r="P55" s="7">
        <v>5045600</v>
      </c>
      <c r="R55" s="7">
        <v>6087000</v>
      </c>
    </row>
    <row r="56" spans="1:18" s="7" customFormat="1" ht="12.75" customHeight="1" x14ac:dyDescent="0.2">
      <c r="A56" s="92" t="s">
        <v>73</v>
      </c>
      <c r="B56" s="137"/>
      <c r="C56" s="137"/>
      <c r="E56" s="138">
        <v>5</v>
      </c>
      <c r="F56" s="139" t="s">
        <v>12</v>
      </c>
      <c r="G56" s="138" t="s">
        <v>74</v>
      </c>
      <c r="H56" s="138" t="s">
        <v>64</v>
      </c>
      <c r="J56" s="7">
        <v>40685</v>
      </c>
      <c r="N56" s="7">
        <f t="shared" si="1"/>
        <v>1610000</v>
      </c>
      <c r="P56" s="7">
        <v>1610000</v>
      </c>
      <c r="R56" s="7">
        <v>1000000</v>
      </c>
    </row>
    <row r="57" spans="1:18" s="7" customFormat="1" ht="12.75" customHeight="1" x14ac:dyDescent="0.2">
      <c r="A57" s="92" t="s">
        <v>75</v>
      </c>
      <c r="B57" s="137"/>
      <c r="C57" s="137"/>
      <c r="E57" s="138">
        <v>5</v>
      </c>
      <c r="F57" s="139" t="s">
        <v>12</v>
      </c>
      <c r="G57" s="138" t="s">
        <v>74</v>
      </c>
      <c r="H57" s="138" t="s">
        <v>19</v>
      </c>
      <c r="N57" s="7">
        <f t="shared" si="1"/>
        <v>250000</v>
      </c>
      <c r="P57" s="7">
        <v>250000</v>
      </c>
    </row>
    <row r="58" spans="1:18" s="7" customFormat="1" ht="12.75" customHeight="1" x14ac:dyDescent="0.2">
      <c r="A58" s="92" t="s">
        <v>77</v>
      </c>
      <c r="B58" s="137"/>
      <c r="C58" s="137"/>
      <c r="E58" s="138">
        <v>5</v>
      </c>
      <c r="F58" s="139" t="s">
        <v>12</v>
      </c>
      <c r="G58" s="138" t="s">
        <v>74</v>
      </c>
      <c r="H58" s="138" t="s">
        <v>49</v>
      </c>
      <c r="N58" s="7">
        <f t="shared" si="1"/>
        <v>300000</v>
      </c>
      <c r="P58" s="7">
        <v>300000</v>
      </c>
    </row>
    <row r="59" spans="1:18" s="7" customFormat="1" ht="12.75" customHeight="1" x14ac:dyDescent="0.2">
      <c r="A59" s="92" t="s">
        <v>78</v>
      </c>
      <c r="B59" s="137"/>
      <c r="C59" s="137"/>
      <c r="E59" s="138">
        <v>5</v>
      </c>
      <c r="F59" s="139" t="s">
        <v>12</v>
      </c>
      <c r="G59" s="138" t="s">
        <v>79</v>
      </c>
      <c r="H59" s="138" t="s">
        <v>10</v>
      </c>
      <c r="J59" s="7">
        <v>139604.82</v>
      </c>
      <c r="L59" s="7">
        <v>98342.37</v>
      </c>
      <c r="N59" s="7">
        <f t="shared" si="1"/>
        <v>29995657.629999999</v>
      </c>
      <c r="P59" s="7">
        <v>30094000</v>
      </c>
      <c r="R59" s="7">
        <f>800000+350000+50000+5000000+30250000</f>
        <v>36450000</v>
      </c>
    </row>
    <row r="60" spans="1:18" s="7" customFormat="1" ht="12.75" customHeight="1" x14ac:dyDescent="0.2">
      <c r="A60" s="92" t="s">
        <v>80</v>
      </c>
      <c r="B60" s="137"/>
      <c r="C60" s="137"/>
      <c r="E60" s="138">
        <v>5</v>
      </c>
      <c r="F60" s="139" t="s">
        <v>12</v>
      </c>
      <c r="G60" s="138" t="s">
        <v>79</v>
      </c>
      <c r="H60" s="138" t="s">
        <v>15</v>
      </c>
      <c r="J60" s="7">
        <v>60769819</v>
      </c>
      <c r="L60" s="7">
        <v>42638800</v>
      </c>
      <c r="N60" s="7">
        <f t="shared" si="1"/>
        <v>250361200</v>
      </c>
      <c r="P60" s="7">
        <v>293000000</v>
      </c>
      <c r="R60" s="7">
        <f>5000000+28950000+285200000+6000000+3000000+8000000</f>
        <v>336150000</v>
      </c>
    </row>
    <row r="61" spans="1:18" s="7" customFormat="1" ht="12.75" customHeight="1" x14ac:dyDescent="0.2">
      <c r="A61" s="92" t="s">
        <v>61</v>
      </c>
      <c r="B61" s="137"/>
      <c r="C61" s="137"/>
      <c r="E61" s="138">
        <v>5</v>
      </c>
      <c r="F61" s="139" t="s">
        <v>12</v>
      </c>
      <c r="G61" s="138" t="s">
        <v>59</v>
      </c>
      <c r="H61" s="138" t="s">
        <v>8</v>
      </c>
      <c r="N61" s="7">
        <f>P61-L61</f>
        <v>1500000</v>
      </c>
      <c r="P61" s="7">
        <v>1500000</v>
      </c>
      <c r="R61" s="7">
        <v>1000000</v>
      </c>
    </row>
    <row r="62" spans="1:18" s="7" customFormat="1" ht="12.75" customHeight="1" x14ac:dyDescent="0.2">
      <c r="A62" s="92" t="s">
        <v>62</v>
      </c>
      <c r="B62" s="137"/>
      <c r="C62" s="137"/>
      <c r="E62" s="138">
        <v>5</v>
      </c>
      <c r="F62" s="139" t="s">
        <v>12</v>
      </c>
      <c r="G62" s="138" t="s">
        <v>59</v>
      </c>
      <c r="H62" s="138" t="s">
        <v>10</v>
      </c>
      <c r="N62" s="7">
        <f>P62-L62</f>
        <v>2672000</v>
      </c>
      <c r="P62" s="7">
        <v>2672000</v>
      </c>
      <c r="R62" s="7">
        <v>1500000</v>
      </c>
    </row>
    <row r="63" spans="1:18" s="7" customFormat="1" ht="12.75" customHeight="1" x14ac:dyDescent="0.2">
      <c r="A63" s="92" t="s">
        <v>156</v>
      </c>
      <c r="B63" s="137"/>
      <c r="C63" s="137"/>
      <c r="E63" s="138">
        <v>5</v>
      </c>
      <c r="F63" s="139" t="s">
        <v>12</v>
      </c>
      <c r="G63" s="140" t="s">
        <v>59</v>
      </c>
      <c r="H63" s="154" t="s">
        <v>17</v>
      </c>
      <c r="R63" s="7">
        <v>300000</v>
      </c>
    </row>
    <row r="64" spans="1:18" s="7" customFormat="1" ht="12.75" customHeight="1" x14ac:dyDescent="0.2">
      <c r="A64" s="92" t="s">
        <v>63</v>
      </c>
      <c r="B64" s="137"/>
      <c r="C64" s="137"/>
      <c r="E64" s="138">
        <v>5</v>
      </c>
      <c r="F64" s="139" t="s">
        <v>12</v>
      </c>
      <c r="G64" s="138" t="s">
        <v>59</v>
      </c>
      <c r="H64" s="138" t="s">
        <v>64</v>
      </c>
      <c r="J64" s="7">
        <v>82900</v>
      </c>
      <c r="L64" s="7">
        <v>245500</v>
      </c>
      <c r="N64" s="7">
        <f>P64-L64</f>
        <v>3254500</v>
      </c>
      <c r="P64" s="7">
        <v>3500000</v>
      </c>
      <c r="R64" s="7">
        <v>1000000</v>
      </c>
    </row>
    <row r="65" spans="1:18" s="7" customFormat="1" ht="12.75" customHeight="1" x14ac:dyDescent="0.2">
      <c r="A65" s="92" t="s">
        <v>342</v>
      </c>
      <c r="B65" s="137"/>
      <c r="C65" s="137"/>
      <c r="E65" s="138">
        <v>5</v>
      </c>
      <c r="F65" s="139" t="s">
        <v>12</v>
      </c>
      <c r="G65" s="140" t="s">
        <v>59</v>
      </c>
      <c r="H65" s="154" t="s">
        <v>60</v>
      </c>
      <c r="R65" s="7">
        <v>1000000</v>
      </c>
    </row>
    <row r="66" spans="1:18" s="7" customFormat="1" ht="12.75" customHeight="1" x14ac:dyDescent="0.2">
      <c r="A66" s="92" t="s">
        <v>65</v>
      </c>
      <c r="B66" s="137"/>
      <c r="C66" s="137"/>
      <c r="E66" s="138">
        <v>5</v>
      </c>
      <c r="F66" s="139" t="s">
        <v>12</v>
      </c>
      <c r="G66" s="138" t="s">
        <v>59</v>
      </c>
      <c r="H66" s="138" t="s">
        <v>19</v>
      </c>
      <c r="N66" s="7">
        <f>P66-L66</f>
        <v>350000</v>
      </c>
      <c r="P66" s="7">
        <v>350000</v>
      </c>
      <c r="R66" s="7">
        <v>150000</v>
      </c>
    </row>
    <row r="67" spans="1:18" s="7" customFormat="1" ht="12.75" customHeight="1" x14ac:dyDescent="0.2">
      <c r="A67" s="92" t="s">
        <v>81</v>
      </c>
      <c r="B67" s="137"/>
      <c r="C67" s="137"/>
      <c r="E67" s="138">
        <v>5</v>
      </c>
      <c r="F67" s="139" t="s">
        <v>12</v>
      </c>
      <c r="G67" s="138" t="s">
        <v>59</v>
      </c>
      <c r="H67" s="139" t="s">
        <v>82</v>
      </c>
      <c r="J67" s="7">
        <v>96163799.400000006</v>
      </c>
      <c r="L67" s="7">
        <v>35860360.700000003</v>
      </c>
      <c r="N67" s="7">
        <f t="shared" ref="N67" si="2">P67-L67</f>
        <v>121299639.3</v>
      </c>
      <c r="P67" s="7">
        <v>157160000</v>
      </c>
      <c r="R67" s="7">
        <f>250000+20000000+281800000+10000000+4000000+2660000+10000000</f>
        <v>328710000</v>
      </c>
    </row>
    <row r="68" spans="1:18" s="7" customFormat="1" ht="12.75" customHeight="1" x14ac:dyDescent="0.2">
      <c r="A68" s="92" t="s">
        <v>279</v>
      </c>
      <c r="B68" s="137"/>
      <c r="C68" s="137"/>
      <c r="E68" s="138">
        <v>5</v>
      </c>
      <c r="F68" s="139" t="s">
        <v>12</v>
      </c>
      <c r="G68" s="160">
        <v>99</v>
      </c>
      <c r="H68" s="161">
        <v>990</v>
      </c>
      <c r="J68" s="7">
        <v>108185087.76000001</v>
      </c>
      <c r="L68" s="7">
        <v>47350740.390000001</v>
      </c>
      <c r="N68" s="7">
        <f t="shared" si="1"/>
        <v>260073341.21000004</v>
      </c>
      <c r="P68" s="7">
        <v>307424081.60000002</v>
      </c>
      <c r="R68" s="7">
        <f>5454080+54000+1000000+8350000+3760000+3760000+1856336+95805600+567600+99052852.8+4910400+11145856.4</f>
        <v>235716725.20000002</v>
      </c>
    </row>
    <row r="69" spans="1:18" s="7" customFormat="1" ht="18.95" customHeight="1" x14ac:dyDescent="0.2">
      <c r="A69" s="202" t="s">
        <v>191</v>
      </c>
      <c r="B69" s="202"/>
      <c r="C69" s="202"/>
      <c r="J69" s="22">
        <f>SUM(J37:J68)</f>
        <v>368623226.98000002</v>
      </c>
      <c r="K69" s="18"/>
      <c r="L69" s="22">
        <f>SUM(L37:L68)</f>
        <v>173817364.96000001</v>
      </c>
      <c r="N69" s="22">
        <f>SUM(N37:N68)</f>
        <v>805511585.24000001</v>
      </c>
      <c r="P69" s="22">
        <f>SUM(P37:P68)</f>
        <v>979328950.20000005</v>
      </c>
      <c r="R69" s="22">
        <f>SUM(R37:R68)</f>
        <v>1127120764.5599999</v>
      </c>
    </row>
    <row r="70" spans="1:18" s="7" customFormat="1" ht="6" customHeight="1" x14ac:dyDescent="0.2">
      <c r="A70" s="20"/>
      <c r="B70" s="20"/>
      <c r="C70" s="20"/>
      <c r="J70" s="18"/>
      <c r="K70" s="18"/>
    </row>
    <row r="71" spans="1:18" s="7" customFormat="1" ht="12.75" customHeight="1" x14ac:dyDescent="0.2">
      <c r="A71" s="68" t="s">
        <v>190</v>
      </c>
      <c r="B71" s="11"/>
      <c r="C71" s="11"/>
    </row>
    <row r="72" spans="1:18" s="7" customFormat="1" ht="12.75" customHeight="1" x14ac:dyDescent="0.2">
      <c r="A72" s="92" t="s">
        <v>92</v>
      </c>
      <c r="B72" s="137"/>
      <c r="C72" s="137"/>
      <c r="E72" s="138">
        <v>1</v>
      </c>
      <c r="F72" s="139" t="s">
        <v>93</v>
      </c>
      <c r="G72" s="138" t="s">
        <v>7</v>
      </c>
      <c r="H72" s="138" t="s">
        <v>8</v>
      </c>
      <c r="N72" s="7">
        <f t="shared" ref="N72:N81" si="3">P72-L72</f>
        <v>100000000</v>
      </c>
      <c r="P72" s="7">
        <v>100000000</v>
      </c>
    </row>
    <row r="73" spans="1:18" s="7" customFormat="1" ht="12.75" hidden="1" customHeight="1" x14ac:dyDescent="0.2">
      <c r="A73" s="92" t="s">
        <v>94</v>
      </c>
      <c r="B73" s="137"/>
      <c r="C73" s="137"/>
      <c r="E73" s="138">
        <v>1</v>
      </c>
      <c r="F73" s="139" t="s">
        <v>93</v>
      </c>
      <c r="G73" s="138" t="s">
        <v>34</v>
      </c>
      <c r="H73" s="138" t="s">
        <v>8</v>
      </c>
      <c r="N73" s="7">
        <f t="shared" si="3"/>
        <v>0</v>
      </c>
    </row>
    <row r="74" spans="1:18" s="7" customFormat="1" ht="12.75" customHeight="1" x14ac:dyDescent="0.2">
      <c r="A74" s="92" t="s">
        <v>96</v>
      </c>
      <c r="B74" s="137"/>
      <c r="C74" s="137"/>
      <c r="E74" s="138">
        <v>1</v>
      </c>
      <c r="F74" s="139" t="s">
        <v>93</v>
      </c>
      <c r="G74" s="138" t="s">
        <v>54</v>
      </c>
      <c r="H74" s="140" t="s">
        <v>10</v>
      </c>
      <c r="J74" s="7">
        <v>3912244</v>
      </c>
      <c r="N74" s="7">
        <f t="shared" si="3"/>
        <v>1500000</v>
      </c>
      <c r="P74" s="7">
        <v>1500000</v>
      </c>
      <c r="R74" s="7">
        <v>390000</v>
      </c>
    </row>
    <row r="75" spans="1:18" s="7" customFormat="1" ht="12.75" customHeight="1" x14ac:dyDescent="0.2">
      <c r="A75" s="92" t="s">
        <v>98</v>
      </c>
      <c r="B75" s="142"/>
      <c r="C75" s="142"/>
      <c r="E75" s="138">
        <v>1</v>
      </c>
      <c r="F75" s="139" t="s">
        <v>93</v>
      </c>
      <c r="G75" s="138" t="s">
        <v>54</v>
      </c>
      <c r="H75" s="138" t="s">
        <v>15</v>
      </c>
      <c r="L75" s="7">
        <v>113860</v>
      </c>
      <c r="N75" s="7">
        <f t="shared" si="3"/>
        <v>15886140</v>
      </c>
      <c r="P75" s="7">
        <v>16000000</v>
      </c>
      <c r="R75" s="7">
        <v>5500000</v>
      </c>
    </row>
    <row r="76" spans="1:18" s="7" customFormat="1" ht="12.75" customHeight="1" x14ac:dyDescent="0.2">
      <c r="A76" s="92" t="s">
        <v>100</v>
      </c>
      <c r="B76" s="137"/>
      <c r="C76" s="137"/>
      <c r="E76" s="138">
        <v>1</v>
      </c>
      <c r="F76" s="139" t="s">
        <v>93</v>
      </c>
      <c r="G76" s="138" t="s">
        <v>54</v>
      </c>
      <c r="H76" s="138" t="s">
        <v>19</v>
      </c>
      <c r="N76" s="7">
        <f t="shared" si="3"/>
        <v>2261500</v>
      </c>
      <c r="P76" s="7">
        <v>2261500</v>
      </c>
    </row>
    <row r="77" spans="1:18" s="7" customFormat="1" ht="12.75" customHeight="1" x14ac:dyDescent="0.2">
      <c r="A77" s="92" t="s">
        <v>101</v>
      </c>
      <c r="B77" s="137"/>
      <c r="C77" s="137"/>
      <c r="E77" s="138">
        <v>1</v>
      </c>
      <c r="F77" s="139" t="s">
        <v>93</v>
      </c>
      <c r="G77" s="138" t="s">
        <v>54</v>
      </c>
      <c r="H77" s="138" t="s">
        <v>102</v>
      </c>
      <c r="J77" s="7">
        <v>3247200</v>
      </c>
      <c r="N77" s="7">
        <f t="shared" si="3"/>
        <v>28630000</v>
      </c>
      <c r="P77" s="7">
        <v>28630000</v>
      </c>
      <c r="R77" s="7">
        <v>3000000</v>
      </c>
    </row>
    <row r="78" spans="1:18" s="7" customFormat="1" ht="12.75" customHeight="1" x14ac:dyDescent="0.2">
      <c r="A78" s="92" t="s">
        <v>105</v>
      </c>
      <c r="B78" s="137"/>
      <c r="C78" s="137"/>
      <c r="D78" s="139"/>
      <c r="E78" s="138">
        <v>1</v>
      </c>
      <c r="F78" s="139" t="s">
        <v>93</v>
      </c>
      <c r="G78" s="138" t="s">
        <v>54</v>
      </c>
      <c r="H78" s="140" t="s">
        <v>49</v>
      </c>
      <c r="N78" s="7">
        <f t="shared" si="3"/>
        <v>1000000</v>
      </c>
      <c r="P78" s="7">
        <v>1000000</v>
      </c>
      <c r="R78" s="7">
        <v>1900000</v>
      </c>
    </row>
    <row r="79" spans="1:18" s="7" customFormat="1" ht="12.75" customHeight="1" x14ac:dyDescent="0.2">
      <c r="A79" s="92" t="s">
        <v>106</v>
      </c>
      <c r="B79" s="137"/>
      <c r="C79" s="137"/>
      <c r="D79" s="139"/>
      <c r="E79" s="138">
        <v>1</v>
      </c>
      <c r="F79" s="139" t="s">
        <v>93</v>
      </c>
      <c r="G79" s="140" t="s">
        <v>67</v>
      </c>
      <c r="H79" s="140" t="s">
        <v>8</v>
      </c>
      <c r="J79" s="7">
        <v>1905000</v>
      </c>
      <c r="N79" s="7">
        <f t="shared" si="3"/>
        <v>17350000</v>
      </c>
      <c r="P79" s="7">
        <v>17350000</v>
      </c>
      <c r="R79" s="7">
        <v>16000000</v>
      </c>
    </row>
    <row r="80" spans="1:18" s="7" customFormat="1" ht="12.75" customHeight="1" x14ac:dyDescent="0.2">
      <c r="A80" s="92" t="s">
        <v>306</v>
      </c>
      <c r="B80" s="137"/>
      <c r="C80" s="137"/>
      <c r="D80" s="139"/>
      <c r="E80" s="138">
        <v>1</v>
      </c>
      <c r="F80" s="139" t="s">
        <v>93</v>
      </c>
      <c r="G80" s="140" t="s">
        <v>93</v>
      </c>
      <c r="H80" s="140" t="s">
        <v>8</v>
      </c>
      <c r="N80" s="7">
        <f t="shared" si="3"/>
        <v>2900000</v>
      </c>
      <c r="P80" s="7">
        <v>2900000</v>
      </c>
      <c r="R80" s="7">
        <v>540000</v>
      </c>
    </row>
    <row r="81" spans="1:18" s="7" customFormat="1" ht="12.75" customHeight="1" x14ac:dyDescent="0.2">
      <c r="A81" s="92" t="s">
        <v>107</v>
      </c>
      <c r="B81" s="137"/>
      <c r="C81" s="137"/>
      <c r="D81" s="139"/>
      <c r="E81" s="138">
        <v>1</v>
      </c>
      <c r="F81" s="139" t="s">
        <v>93</v>
      </c>
      <c r="G81" s="138" t="s">
        <v>59</v>
      </c>
      <c r="H81" s="140" t="s">
        <v>49</v>
      </c>
      <c r="J81" s="7">
        <v>98446</v>
      </c>
      <c r="N81" s="7">
        <f t="shared" si="3"/>
        <v>17000000</v>
      </c>
      <c r="P81" s="7">
        <v>17000000</v>
      </c>
    </row>
    <row r="82" spans="1:18" s="7" customFormat="1" ht="12.75" customHeight="1" x14ac:dyDescent="0.2">
      <c r="A82" s="92" t="s">
        <v>290</v>
      </c>
      <c r="B82" s="137"/>
      <c r="C82" s="137"/>
      <c r="D82" s="139"/>
      <c r="E82" s="138">
        <v>1</v>
      </c>
      <c r="F82" s="154" t="s">
        <v>291</v>
      </c>
      <c r="G82" s="140" t="s">
        <v>7</v>
      </c>
      <c r="H82" s="140" t="s">
        <v>10</v>
      </c>
      <c r="N82" s="7">
        <f>P82-L82</f>
        <v>35000000</v>
      </c>
      <c r="P82" s="7">
        <v>35000000</v>
      </c>
    </row>
    <row r="83" spans="1:18" s="27" customFormat="1" ht="18.95" customHeight="1" x14ac:dyDescent="0.2">
      <c r="A83" s="124" t="s">
        <v>108</v>
      </c>
      <c r="B83" s="26"/>
      <c r="C83" s="26"/>
      <c r="J83" s="21">
        <f>SUM(J72:J81)</f>
        <v>9162890</v>
      </c>
      <c r="K83" s="23"/>
      <c r="L83" s="21">
        <f>SUM(L72:L78)</f>
        <v>113860</v>
      </c>
      <c r="N83" s="21">
        <f>SUM(N72:N81)</f>
        <v>186527640</v>
      </c>
      <c r="P83" s="21">
        <f>SUM(P72:P81)</f>
        <v>186641500</v>
      </c>
      <c r="R83" s="21">
        <f>SUM(R72:R81)</f>
        <v>27330000</v>
      </c>
    </row>
    <row r="84" spans="1:18" s="7" customFormat="1" ht="6" customHeight="1" x14ac:dyDescent="0.2"/>
    <row r="85" spans="1:18" s="7" customFormat="1" ht="20.100000000000001" customHeight="1" thickBot="1" x14ac:dyDescent="0.25">
      <c r="A85" s="11" t="s">
        <v>110</v>
      </c>
      <c r="B85" s="28"/>
      <c r="C85" s="28"/>
      <c r="J85" s="29">
        <f>J34+J69+J83</f>
        <v>550689337.50999999</v>
      </c>
      <c r="K85" s="23"/>
      <c r="L85" s="29">
        <f>L34+L69+L83</f>
        <v>256138310.88</v>
      </c>
      <c r="N85" s="29">
        <f>N34+N69+N83</f>
        <v>1196549821.3400002</v>
      </c>
      <c r="P85" s="29">
        <f>P34+P69+P83</f>
        <v>1452688132.22</v>
      </c>
      <c r="R85" s="29">
        <f>R34+R69+R83</f>
        <v>1453525430.72</v>
      </c>
    </row>
    <row r="86" spans="1:18" s="7" customFormat="1" ht="13.5" thickTop="1" x14ac:dyDescent="0.2">
      <c r="A86" s="31"/>
      <c r="B86" s="31"/>
      <c r="C86" s="31"/>
      <c r="D86" s="34"/>
      <c r="E86" s="31"/>
      <c r="F86" s="31"/>
      <c r="H86" s="35"/>
      <c r="I86" s="35"/>
      <c r="J86" s="35"/>
      <c r="K86" s="35"/>
      <c r="L86" s="35"/>
      <c r="M86" s="35"/>
    </row>
    <row r="87" spans="1:18" s="7" customFormat="1" x14ac:dyDescent="0.2">
      <c r="A87" s="31"/>
      <c r="B87" s="31"/>
      <c r="C87" s="31"/>
      <c r="D87" s="34"/>
      <c r="E87" s="31"/>
      <c r="F87" s="31"/>
      <c r="H87" s="35"/>
      <c r="I87" s="35"/>
      <c r="J87" s="35"/>
      <c r="K87" s="35"/>
      <c r="L87" s="35"/>
      <c r="M87" s="35"/>
    </row>
    <row r="88" spans="1:18" s="7" customFormat="1" ht="8.1" customHeight="1" x14ac:dyDescent="0.2">
      <c r="A88" s="31"/>
      <c r="B88" s="31"/>
      <c r="C88" s="31"/>
      <c r="D88" s="34"/>
      <c r="E88" s="31"/>
      <c r="F88" s="31"/>
      <c r="H88" s="35"/>
      <c r="I88" s="35"/>
      <c r="J88" s="35"/>
      <c r="K88" s="35"/>
      <c r="L88" s="35"/>
      <c r="M88" s="35"/>
    </row>
    <row r="89" spans="1:18" x14ac:dyDescent="0.2">
      <c r="A89" s="46"/>
      <c r="C89" s="181" t="s">
        <v>297</v>
      </c>
      <c r="D89" s="33"/>
      <c r="E89" s="32"/>
      <c r="G89" s="31"/>
      <c r="I89" s="31"/>
      <c r="M89" s="47"/>
      <c r="N89" s="199" t="s">
        <v>135</v>
      </c>
      <c r="O89" s="199"/>
      <c r="P89" s="199"/>
    </row>
    <row r="90" spans="1:18" ht="9.9499999999999993" customHeight="1" x14ac:dyDescent="0.2">
      <c r="A90" s="46"/>
      <c r="C90" s="181"/>
      <c r="D90" s="33"/>
      <c r="E90" s="32"/>
      <c r="G90" s="31"/>
      <c r="I90" s="31"/>
      <c r="M90" s="47"/>
      <c r="N90" s="178"/>
      <c r="O90" s="178"/>
      <c r="P90" s="178"/>
    </row>
    <row r="91" spans="1:18" x14ac:dyDescent="0.2">
      <c r="A91" s="50"/>
      <c r="C91" s="181"/>
      <c r="D91" s="33"/>
      <c r="E91" s="51"/>
      <c r="G91" s="31"/>
      <c r="I91" s="31"/>
      <c r="M91" s="181"/>
      <c r="N91" s="36"/>
      <c r="O91" s="36"/>
      <c r="P91" s="51"/>
    </row>
    <row r="92" spans="1:18" x14ac:dyDescent="0.2">
      <c r="A92" s="52"/>
      <c r="C92" s="31"/>
      <c r="D92" s="31"/>
      <c r="E92" s="53"/>
      <c r="G92" s="31"/>
      <c r="I92" s="31"/>
      <c r="M92" s="31"/>
      <c r="P92" s="53"/>
    </row>
    <row r="93" spans="1:18" x14ac:dyDescent="0.2">
      <c r="A93" s="54"/>
      <c r="C93" s="100" t="s">
        <v>319</v>
      </c>
      <c r="D93" s="55"/>
      <c r="E93" s="56"/>
      <c r="G93" s="31"/>
      <c r="I93" s="31"/>
      <c r="M93" s="57"/>
      <c r="N93" s="200" t="s">
        <v>137</v>
      </c>
      <c r="O93" s="200"/>
      <c r="P93" s="200"/>
    </row>
    <row r="94" spans="1:18" x14ac:dyDescent="0.2">
      <c r="A94" s="52"/>
      <c r="C94" s="30" t="s">
        <v>288</v>
      </c>
      <c r="D94" s="31"/>
      <c r="E94" s="32"/>
      <c r="G94" s="31"/>
      <c r="I94" s="31"/>
      <c r="M94" s="33"/>
      <c r="N94" s="201" t="s">
        <v>139</v>
      </c>
      <c r="O94" s="201"/>
      <c r="P94" s="201"/>
    </row>
  </sheetData>
  <customSheetViews>
    <customSheetView guid="{1998FCB8-1FEB-4076-ACE6-A225EE4366B3}" printArea="1" hiddenRows="1" view="pageBreakPreview">
      <pane xSplit="1" ySplit="14" topLeftCell="B15" activePane="bottomRight" state="frozen"/>
      <selection pane="bottomRight" sqref="A1:S1"/>
      <rowBreaks count="2" manualBreakCount="2">
        <brk id="40" max="18" man="1"/>
        <brk id="66" max="18" man="1"/>
      </rowBreaks>
      <pageMargins left="0.75" right="0.95" top="1" bottom="1" header="0.75" footer="0.5"/>
      <printOptions horizontalCentered="1"/>
      <pageSetup paperSize="5" scale="90" orientation="landscape" horizontalDpi="4294967293" verticalDpi="300" r:id="rId1"/>
      <headerFooter alignWithMargins="0">
        <oddHeader xml:space="preserve">&amp;L&amp;"Arial,Regular"&amp;9               LBP Form No. 2&amp;R&amp;"Arial,Regular"&amp;10Annex E                                                                                                           &amp;"Arial,Bold"               </oddHeader>
        <oddFooter>&amp;C&amp;10Page &amp;P of &amp;N</oddFooter>
      </headerFooter>
    </customSheetView>
    <customSheetView guid="{EE975321-C15E-44A7-AFC6-A307116A4F6E}" scale="90" showPageBreaks="1" printArea="1" hiddenRows="1" view="pageBreakPreview">
      <pane xSplit="1" ySplit="14" topLeftCell="D15" activePane="bottomRight" state="frozen"/>
      <selection pane="bottomRight" activeCell="R17" sqref="R17"/>
      <rowBreaks count="2" manualBreakCount="2">
        <brk id="39" max="18" man="1"/>
        <brk id="64" max="18" man="1"/>
      </rowBreaks>
      <pageMargins left="0.75" right="0.5" top="1" bottom="1" header="0.75" footer="0.5"/>
      <printOptions horizontalCentered="1"/>
      <pageSetup paperSize="5" scale="90" orientation="landscape" horizontalDpi="4294967293" verticalDpi="300" r:id="rId2"/>
      <headerFooter alignWithMargins="0">
        <oddHeader xml:space="preserve">&amp;L&amp;"Arial,Regular"&amp;9               LBP Form No. 2&amp;R&amp;"Arial,Bold"&amp;10Annex D                         </oddHeader>
        <oddFooter>&amp;C&amp;10Page &amp;P of &amp;N</oddFooter>
      </headerFooter>
    </customSheetView>
    <customSheetView guid="{DE3A1FFE-44A0-41BD-98AB-2A2226968564}" scale="90" showPageBreaks="1" printArea="1" view="pageBreakPreview">
      <pane xSplit="1" ySplit="14" topLeftCell="D25" activePane="bottomRight" state="frozen"/>
      <selection pane="bottomRight" activeCell="P84" sqref="P84"/>
      <rowBreaks count="2" manualBreakCount="2">
        <brk id="39" max="18" man="1"/>
        <brk id="64" max="18" man="1"/>
      </rowBreaks>
      <pageMargins left="0.75" right="0.5" top="1" bottom="1" header="0.75" footer="0.5"/>
      <printOptions horizontalCentered="1"/>
      <pageSetup paperSize="5" scale="90" orientation="landscape" horizontalDpi="4294967293" verticalDpi="300" r:id="rId3"/>
      <headerFooter alignWithMargins="0">
        <oddHeader xml:space="preserve">&amp;L&amp;"Arial,Regular"&amp;9               LBP Form No. 2&amp;R&amp;"Arial,Bold"&amp;10Annex D                         </oddHeader>
        <oddFooter>&amp;C&amp;10Page &amp;P of &amp;N</oddFooter>
      </headerFooter>
    </customSheetView>
    <customSheetView guid="{870B4CCF-089A-4C19-A059-259DAAB1F3BC}" scale="90" showPageBreaks="1" printArea="1" view="pageBreakPreview">
      <pane xSplit="1" ySplit="14" topLeftCell="B70" activePane="bottomRight" state="frozen"/>
      <selection pane="bottomRight" activeCell="A84" sqref="A84"/>
      <rowBreaks count="2" manualBreakCount="2">
        <brk id="39" max="18" man="1"/>
        <brk id="64" max="18" man="1"/>
      </rowBreaks>
      <pageMargins left="0.75" right="0.5" top="1" bottom="1" header="0.75" footer="0.5"/>
      <printOptions horizontalCentered="1"/>
      <pageSetup paperSize="5" scale="90" orientation="landscape" horizontalDpi="4294967293" verticalDpi="300" r:id="rId4"/>
      <headerFooter alignWithMargins="0">
        <oddHeader xml:space="preserve">&amp;L&amp;"Arial,Regular"&amp;9               LBP Form No. 2&amp;R&amp;"Arial,Bold"&amp;10Annex D                         </oddHeader>
        <oddFooter>&amp;C&amp;10Page &amp;P of &amp;N</oddFooter>
      </headerFooter>
    </customSheetView>
    <customSheetView guid="{B830B613-BE6E-4840-91D7-D447FD1BCCD2}" scale="90" showPageBreaks="1" printArea="1" hiddenRows="1" view="pageBreakPreview">
      <pane xSplit="1" ySplit="14" topLeftCell="D69" activePane="bottomRight" state="frozen"/>
      <selection pane="bottomRight" activeCell="K80" sqref="K80"/>
      <rowBreaks count="2" manualBreakCount="2">
        <brk id="39" max="18" man="1"/>
        <brk id="64" max="18" man="1"/>
      </rowBreaks>
      <pageMargins left="0.75" right="0.5" top="1" bottom="1" header="0.75" footer="0.5"/>
      <printOptions horizontalCentered="1"/>
      <pageSetup paperSize="5" scale="90" orientation="landscape" horizontalDpi="4294967293" verticalDpi="300" r:id="rId5"/>
      <headerFooter alignWithMargins="0">
        <oddHeader xml:space="preserve">&amp;L&amp;"Arial,Regular"&amp;9               LBP Form No. 2&amp;R&amp;"Arial,Bold"&amp;10Annex D                         </oddHeader>
        <oddFooter>&amp;C&amp;10Page &amp;P of &amp;N</oddFooter>
      </headerFooter>
    </customSheetView>
  </customSheetViews>
  <mergeCells count="12">
    <mergeCell ref="N89:P89"/>
    <mergeCell ref="N93:P93"/>
    <mergeCell ref="N94:P94"/>
    <mergeCell ref="A69:C69"/>
    <mergeCell ref="A1:S1"/>
    <mergeCell ref="A2:S2"/>
    <mergeCell ref="A11:C11"/>
    <mergeCell ref="A13:C13"/>
    <mergeCell ref="L9:P9"/>
    <mergeCell ref="E13:H13"/>
    <mergeCell ref="E11:H11"/>
    <mergeCell ref="P10:P12"/>
  </mergeCells>
  <printOptions horizontalCentered="1"/>
  <pageMargins left="0.75" right="0.95" top="1" bottom="1" header="0.75" footer="0.5"/>
  <pageSetup paperSize="5" scale="90" orientation="landscape" horizontalDpi="4294967293" verticalDpi="300" r:id="rId6"/>
  <headerFooter alignWithMargins="0">
    <oddHeader xml:space="preserve">&amp;L&amp;"Arial,Regular"&amp;10               LBP Form No. 2&amp;R&amp;"Arial,Regular"&amp;10Annex E                                   </oddHeader>
    <oddFooter>&amp;C&amp;10Page &amp;P of &amp;N</oddFooter>
  </headerFooter>
  <rowBreaks count="2" manualBreakCount="2">
    <brk id="40" max="18" man="1"/>
    <brk id="66" max="18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U159"/>
  <sheetViews>
    <sheetView view="pageBreakPreview" zoomScaleNormal="85" zoomScaleSheetLayoutView="100" workbookViewId="0">
      <pane xSplit="1" ySplit="13" topLeftCell="B42" activePane="bottomRight" state="frozen"/>
      <selection pane="topRight" activeCell="B1" sqref="B1"/>
      <selection pane="bottomLeft" activeCell="A14" sqref="A14"/>
      <selection pane="bottomRight" activeCell="J33" sqref="J33"/>
    </sheetView>
  </sheetViews>
  <sheetFormatPr defaultRowHeight="12.75" x14ac:dyDescent="0.2"/>
  <cols>
    <col min="1" max="1" width="16.77734375" style="1" customWidth="1"/>
    <col min="2" max="2" width="1.21875" style="1" customWidth="1"/>
    <col min="3" max="3" width="26.77734375" style="1" customWidth="1"/>
    <col min="4" max="4" width="1" style="1" customWidth="1"/>
    <col min="5" max="7" width="2.88671875" style="1" customWidth="1"/>
    <col min="8" max="8" width="3.77734375" style="1" customWidth="1"/>
    <col min="9" max="9" width="0.88671875" style="1" customWidth="1"/>
    <col min="10" max="10" width="13.77734375" style="1" customWidth="1"/>
    <col min="11" max="11" width="0.88671875" style="1" customWidth="1"/>
    <col min="12" max="12" width="13.77734375" style="1" customWidth="1"/>
    <col min="13" max="13" width="0.88671875" style="1" customWidth="1"/>
    <col min="14" max="14" width="13.77734375" style="1" customWidth="1"/>
    <col min="15" max="15" width="0.88671875" style="1" customWidth="1"/>
    <col min="16" max="16" width="13.77734375" style="1" customWidth="1"/>
    <col min="17" max="17" width="0.88671875" style="1" customWidth="1"/>
    <col min="18" max="18" width="13.77734375" style="1" customWidth="1"/>
    <col min="19" max="20" width="8.88671875" style="1"/>
    <col min="21" max="21" width="13.21875" style="1" customWidth="1"/>
    <col min="22" max="22" width="9.6640625" style="1" bestFit="1" customWidth="1"/>
    <col min="23" max="16384" width="8.88671875" style="1"/>
  </cols>
  <sheetData>
    <row r="1" spans="1:21" ht="15.75" x14ac:dyDescent="0.25">
      <c r="A1" s="203" t="s">
        <v>111</v>
      </c>
      <c r="B1" s="203"/>
      <c r="C1" s="203"/>
      <c r="D1" s="203"/>
      <c r="E1" s="203"/>
      <c r="F1" s="203"/>
      <c r="G1" s="203"/>
      <c r="H1" s="203"/>
      <c r="I1" s="203"/>
      <c r="J1" s="203"/>
      <c r="K1" s="203"/>
      <c r="L1" s="203"/>
      <c r="M1" s="203"/>
      <c r="N1" s="203"/>
      <c r="O1" s="203"/>
      <c r="P1" s="203"/>
      <c r="Q1" s="203"/>
      <c r="R1" s="203"/>
      <c r="S1" s="203"/>
    </row>
    <row r="2" spans="1:21" ht="15.75" customHeight="1" x14ac:dyDescent="0.2">
      <c r="A2" s="204" t="s">
        <v>0</v>
      </c>
      <c r="B2" s="204"/>
      <c r="C2" s="204"/>
      <c r="D2" s="204"/>
      <c r="E2" s="204"/>
      <c r="F2" s="204"/>
      <c r="G2" s="204"/>
      <c r="H2" s="204"/>
      <c r="I2" s="204"/>
      <c r="J2" s="204"/>
      <c r="K2" s="204"/>
      <c r="L2" s="204"/>
      <c r="M2" s="204"/>
      <c r="N2" s="204"/>
      <c r="O2" s="204"/>
      <c r="P2" s="204"/>
      <c r="Q2" s="204"/>
      <c r="R2" s="204"/>
      <c r="S2" s="204"/>
    </row>
    <row r="3" spans="1:21" ht="9" customHeight="1" x14ac:dyDescent="0.2"/>
    <row r="4" spans="1:21" ht="15" customHeight="1" x14ac:dyDescent="0.25">
      <c r="A4" s="2" t="s">
        <v>118</v>
      </c>
      <c r="B4" s="2" t="s">
        <v>113</v>
      </c>
      <c r="C4" s="73" t="s">
        <v>200</v>
      </c>
      <c r="H4" s="3"/>
      <c r="I4" s="3"/>
      <c r="R4" s="78">
        <v>1031</v>
      </c>
    </row>
    <row r="5" spans="1:21" ht="15" customHeight="1" x14ac:dyDescent="0.2">
      <c r="A5" s="5" t="s">
        <v>119</v>
      </c>
      <c r="B5" s="2" t="s">
        <v>113</v>
      </c>
      <c r="C5" s="5" t="s">
        <v>218</v>
      </c>
    </row>
    <row r="6" spans="1:21" ht="15" customHeight="1" x14ac:dyDescent="0.2">
      <c r="A6" s="5" t="s">
        <v>120</v>
      </c>
      <c r="B6" s="2" t="s">
        <v>113</v>
      </c>
      <c r="C6" s="5" t="s">
        <v>201</v>
      </c>
    </row>
    <row r="7" spans="1:21" ht="15" customHeight="1" x14ac:dyDescent="0.2">
      <c r="A7" s="6" t="s">
        <v>121</v>
      </c>
      <c r="B7" s="2" t="s">
        <v>113</v>
      </c>
      <c r="C7" s="6" t="s">
        <v>117</v>
      </c>
    </row>
    <row r="8" spans="1:21" ht="15" customHeight="1" x14ac:dyDescent="0.2">
      <c r="L8" s="207" t="s">
        <v>122</v>
      </c>
      <c r="M8" s="207"/>
      <c r="N8" s="207"/>
      <c r="O8" s="207"/>
      <c r="P8" s="207"/>
      <c r="Q8" s="184"/>
    </row>
    <row r="9" spans="1:21" ht="15" customHeight="1" x14ac:dyDescent="0.2">
      <c r="H9" s="8"/>
      <c r="I9" s="8"/>
      <c r="J9" s="8" t="s">
        <v>287</v>
      </c>
      <c r="K9" s="8"/>
      <c r="L9" s="62" t="s">
        <v>123</v>
      </c>
      <c r="M9" s="62"/>
      <c r="N9" s="62" t="s">
        <v>125</v>
      </c>
      <c r="O9" s="62"/>
      <c r="P9" s="209" t="s">
        <v>127</v>
      </c>
      <c r="Q9" s="45"/>
      <c r="R9" s="184" t="s">
        <v>132</v>
      </c>
    </row>
    <row r="10" spans="1:21" ht="15" customHeight="1" x14ac:dyDescent="0.2">
      <c r="A10" s="205" t="s">
        <v>186</v>
      </c>
      <c r="B10" s="205"/>
      <c r="C10" s="205"/>
      <c r="D10" s="9"/>
      <c r="E10" s="205" t="s">
        <v>112</v>
      </c>
      <c r="F10" s="205"/>
      <c r="G10" s="205"/>
      <c r="H10" s="205"/>
      <c r="I10" s="8"/>
      <c r="J10" s="93" t="s">
        <v>305</v>
      </c>
      <c r="K10" s="44"/>
      <c r="L10" s="44" t="s">
        <v>318</v>
      </c>
      <c r="M10" s="44"/>
      <c r="N10" s="44" t="s">
        <v>318</v>
      </c>
      <c r="O10" s="44"/>
      <c r="P10" s="210"/>
      <c r="Q10" s="45"/>
      <c r="R10" s="44">
        <v>2020</v>
      </c>
    </row>
    <row r="11" spans="1:21" ht="15" customHeight="1" x14ac:dyDescent="0.2">
      <c r="A11" s="183"/>
      <c r="B11" s="183"/>
      <c r="C11" s="183"/>
      <c r="D11" s="9"/>
      <c r="E11" s="183"/>
      <c r="F11" s="183"/>
      <c r="G11" s="183"/>
      <c r="H11" s="183"/>
      <c r="I11" s="8"/>
      <c r="J11" s="44" t="s">
        <v>124</v>
      </c>
      <c r="K11" s="44"/>
      <c r="L11" s="44" t="s">
        <v>124</v>
      </c>
      <c r="M11" s="44"/>
      <c r="N11" s="44" t="s">
        <v>126</v>
      </c>
      <c r="O11" s="44"/>
      <c r="P11" s="210"/>
      <c r="Q11" s="45"/>
      <c r="R11" s="185" t="s">
        <v>2</v>
      </c>
    </row>
    <row r="12" spans="1:21" ht="15" customHeight="1" x14ac:dyDescent="0.2">
      <c r="A12" s="206" t="s">
        <v>3</v>
      </c>
      <c r="B12" s="206"/>
      <c r="C12" s="206"/>
      <c r="D12" s="7"/>
      <c r="E12" s="208" t="s">
        <v>4</v>
      </c>
      <c r="F12" s="208"/>
      <c r="G12" s="208"/>
      <c r="H12" s="208"/>
      <c r="J12" s="10" t="s">
        <v>5</v>
      </c>
      <c r="K12" s="61"/>
      <c r="L12" s="10" t="s">
        <v>128</v>
      </c>
      <c r="M12" s="61"/>
      <c r="N12" s="10" t="s">
        <v>129</v>
      </c>
      <c r="O12" s="61"/>
      <c r="P12" s="10" t="s">
        <v>130</v>
      </c>
      <c r="Q12" s="61"/>
      <c r="R12" s="10" t="s">
        <v>131</v>
      </c>
    </row>
    <row r="13" spans="1:21" ht="6" customHeight="1" x14ac:dyDescent="0.2">
      <c r="K13" s="7"/>
      <c r="M13" s="7"/>
      <c r="O13" s="7"/>
      <c r="Q13" s="7"/>
    </row>
    <row r="14" spans="1:21" s="7" customFormat="1" ht="12.75" customHeight="1" x14ac:dyDescent="0.2">
      <c r="A14" s="68" t="s">
        <v>187</v>
      </c>
      <c r="B14" s="12"/>
      <c r="C14" s="12"/>
      <c r="J14" s="13"/>
      <c r="K14" s="13"/>
    </row>
    <row r="15" spans="1:21" s="7" customFormat="1" ht="12.75" customHeight="1" x14ac:dyDescent="0.2">
      <c r="A15" s="66" t="s">
        <v>6</v>
      </c>
      <c r="B15" s="40"/>
      <c r="C15" s="40"/>
      <c r="D15" s="14"/>
      <c r="E15" s="14">
        <v>5</v>
      </c>
      <c r="F15" s="15" t="s">
        <v>7</v>
      </c>
      <c r="G15" s="14" t="s">
        <v>7</v>
      </c>
      <c r="H15" s="14" t="s">
        <v>8</v>
      </c>
      <c r="I15" s="14"/>
      <c r="K15" s="13"/>
      <c r="R15" s="7">
        <f>2444545.55+727230.17</f>
        <v>3171775.7199999997</v>
      </c>
      <c r="U15" s="7">
        <f>'[2]1031-LEP 2016'!$N$184</f>
        <v>26443318.43</v>
      </c>
    </row>
    <row r="16" spans="1:21" s="7" customFormat="1" ht="12.75" hidden="1" customHeight="1" x14ac:dyDescent="0.2">
      <c r="A16" s="67" t="s">
        <v>9</v>
      </c>
      <c r="B16" s="41"/>
      <c r="C16" s="41"/>
      <c r="E16" s="38">
        <v>5</v>
      </c>
      <c r="F16" s="37" t="s">
        <v>7</v>
      </c>
      <c r="G16" s="38" t="s">
        <v>7</v>
      </c>
      <c r="H16" s="38" t="s">
        <v>10</v>
      </c>
      <c r="K16" s="39"/>
    </row>
    <row r="17" spans="1:21" s="7" customFormat="1" ht="12.75" customHeight="1" x14ac:dyDescent="0.2">
      <c r="A17" s="66" t="s">
        <v>11</v>
      </c>
      <c r="B17" s="40"/>
      <c r="C17" s="40"/>
      <c r="D17" s="14"/>
      <c r="E17" s="14">
        <v>5</v>
      </c>
      <c r="F17" s="15" t="s">
        <v>7</v>
      </c>
      <c r="G17" s="14" t="s">
        <v>12</v>
      </c>
      <c r="H17" s="14" t="s">
        <v>8</v>
      </c>
      <c r="K17" s="13"/>
      <c r="R17" s="7">
        <f>192000+96000</f>
        <v>288000</v>
      </c>
    </row>
    <row r="18" spans="1:21" s="7" customFormat="1" ht="12.75" hidden="1" customHeight="1" x14ac:dyDescent="0.2">
      <c r="A18" s="66" t="s">
        <v>13</v>
      </c>
      <c r="B18" s="40"/>
      <c r="C18" s="40"/>
      <c r="D18" s="14"/>
      <c r="E18" s="14">
        <v>5</v>
      </c>
      <c r="F18" s="15" t="s">
        <v>7</v>
      </c>
      <c r="G18" s="14" t="s">
        <v>12</v>
      </c>
      <c r="H18" s="14" t="s">
        <v>10</v>
      </c>
      <c r="K18" s="13"/>
    </row>
    <row r="19" spans="1:21" s="7" customFormat="1" ht="12.75" hidden="1" customHeight="1" x14ac:dyDescent="0.2">
      <c r="A19" s="66" t="s">
        <v>14</v>
      </c>
      <c r="B19" s="40"/>
      <c r="C19" s="40"/>
      <c r="D19" s="14"/>
      <c r="E19" s="14">
        <v>5</v>
      </c>
      <c r="F19" s="15" t="s">
        <v>7</v>
      </c>
      <c r="G19" s="14" t="s">
        <v>12</v>
      </c>
      <c r="H19" s="14" t="s">
        <v>15</v>
      </c>
      <c r="K19" s="13"/>
    </row>
    <row r="20" spans="1:21" s="7" customFormat="1" ht="12.75" customHeight="1" x14ac:dyDescent="0.2">
      <c r="A20" s="66" t="s">
        <v>16</v>
      </c>
      <c r="B20" s="40"/>
      <c r="C20" s="40"/>
      <c r="D20" s="14"/>
      <c r="E20" s="14">
        <v>5</v>
      </c>
      <c r="F20" s="15" t="s">
        <v>7</v>
      </c>
      <c r="G20" s="14" t="s">
        <v>12</v>
      </c>
      <c r="H20" s="14" t="s">
        <v>17</v>
      </c>
      <c r="K20" s="13"/>
      <c r="R20" s="7">
        <f>48000+24000</f>
        <v>72000</v>
      </c>
    </row>
    <row r="21" spans="1:21" s="7" customFormat="1" ht="12.75" hidden="1" customHeight="1" x14ac:dyDescent="0.2">
      <c r="A21" s="66" t="s">
        <v>141</v>
      </c>
      <c r="B21" s="40"/>
      <c r="C21" s="40"/>
      <c r="D21" s="14"/>
      <c r="E21" s="14">
        <v>5</v>
      </c>
      <c r="F21" s="15" t="s">
        <v>7</v>
      </c>
      <c r="G21" s="14" t="s">
        <v>12</v>
      </c>
      <c r="H21" s="14" t="s">
        <v>64</v>
      </c>
      <c r="K21" s="13"/>
    </row>
    <row r="22" spans="1:21" s="7" customFormat="1" ht="12.75" hidden="1" customHeight="1" x14ac:dyDescent="0.2">
      <c r="A22" s="66" t="s">
        <v>143</v>
      </c>
      <c r="B22" s="40"/>
      <c r="C22" s="40"/>
      <c r="E22" s="14">
        <v>5</v>
      </c>
      <c r="F22" s="15" t="s">
        <v>7</v>
      </c>
      <c r="G22" s="14" t="s">
        <v>12</v>
      </c>
      <c r="H22" s="14" t="s">
        <v>45</v>
      </c>
      <c r="K22" s="13"/>
    </row>
    <row r="23" spans="1:21" s="7" customFormat="1" ht="12.75" hidden="1" customHeight="1" x14ac:dyDescent="0.2">
      <c r="A23" s="66" t="s">
        <v>144</v>
      </c>
      <c r="B23" s="40"/>
      <c r="C23" s="40"/>
      <c r="D23" s="14"/>
      <c r="E23" s="14">
        <v>5</v>
      </c>
      <c r="F23" s="15" t="s">
        <v>7</v>
      </c>
      <c r="G23" s="14" t="s">
        <v>12</v>
      </c>
      <c r="H23" s="14" t="s">
        <v>60</v>
      </c>
      <c r="K23" s="13"/>
    </row>
    <row r="24" spans="1:21" s="7" customFormat="1" ht="12.75" hidden="1" customHeight="1" x14ac:dyDescent="0.2">
      <c r="A24" s="66" t="s">
        <v>18</v>
      </c>
      <c r="B24" s="40"/>
      <c r="C24" s="40"/>
      <c r="D24" s="14"/>
      <c r="E24" s="14">
        <v>5</v>
      </c>
      <c r="F24" s="15" t="s">
        <v>7</v>
      </c>
      <c r="G24" s="14" t="s">
        <v>12</v>
      </c>
      <c r="H24" s="14" t="s">
        <v>19</v>
      </c>
      <c r="K24" s="13"/>
    </row>
    <row r="25" spans="1:21" s="7" customFormat="1" ht="12.75" hidden="1" customHeight="1" x14ac:dyDescent="0.2">
      <c r="A25" s="66" t="s">
        <v>21</v>
      </c>
      <c r="B25" s="40"/>
      <c r="C25" s="40"/>
      <c r="D25" s="14"/>
      <c r="E25" s="14">
        <v>5</v>
      </c>
      <c r="F25" s="15" t="s">
        <v>7</v>
      </c>
      <c r="G25" s="14" t="s">
        <v>12</v>
      </c>
      <c r="H25" s="14" t="s">
        <v>102</v>
      </c>
      <c r="K25" s="13"/>
    </row>
    <row r="26" spans="1:21" s="7" customFormat="1" ht="12.75" hidden="1" customHeight="1" x14ac:dyDescent="0.2">
      <c r="A26" s="66" t="s">
        <v>22</v>
      </c>
      <c r="B26" s="40"/>
      <c r="C26" s="40"/>
      <c r="D26" s="14"/>
      <c r="E26" s="14">
        <v>5</v>
      </c>
      <c r="F26" s="15" t="s">
        <v>7</v>
      </c>
      <c r="G26" s="14" t="s">
        <v>12</v>
      </c>
      <c r="H26" s="16" t="s">
        <v>146</v>
      </c>
      <c r="K26" s="13"/>
    </row>
    <row r="27" spans="1:21" s="7" customFormat="1" ht="12.75" hidden="1" customHeight="1" x14ac:dyDescent="0.2">
      <c r="A27" s="66" t="s">
        <v>145</v>
      </c>
      <c r="B27" s="40"/>
      <c r="C27" s="40"/>
      <c r="D27" s="14"/>
      <c r="E27" s="14">
        <v>5</v>
      </c>
      <c r="F27" s="15" t="s">
        <v>7</v>
      </c>
      <c r="G27" s="14" t="s">
        <v>12</v>
      </c>
      <c r="H27" s="16" t="s">
        <v>47</v>
      </c>
    </row>
    <row r="28" spans="1:21" s="7" customFormat="1" ht="12.75" hidden="1" customHeight="1" x14ac:dyDescent="0.2">
      <c r="A28" s="66" t="s">
        <v>23</v>
      </c>
      <c r="B28" s="40"/>
      <c r="C28" s="40"/>
      <c r="D28" s="14"/>
      <c r="E28" s="14">
        <v>5</v>
      </c>
      <c r="F28" s="15" t="s">
        <v>7</v>
      </c>
      <c r="G28" s="14" t="s">
        <v>12</v>
      </c>
      <c r="H28" s="16" t="s">
        <v>24</v>
      </c>
    </row>
    <row r="29" spans="1:21" s="7" customFormat="1" ht="12.75" customHeight="1" x14ac:dyDescent="0.2">
      <c r="A29" s="66" t="s">
        <v>27</v>
      </c>
      <c r="B29" s="40"/>
      <c r="C29" s="40"/>
      <c r="D29" s="14"/>
      <c r="E29" s="14">
        <v>5</v>
      </c>
      <c r="F29" s="15" t="s">
        <v>7</v>
      </c>
      <c r="G29" s="14" t="s">
        <v>12</v>
      </c>
      <c r="H29" s="16" t="s">
        <v>28</v>
      </c>
      <c r="R29" s="7">
        <f>203748+60739</f>
        <v>264487</v>
      </c>
    </row>
    <row r="30" spans="1:21" s="7" customFormat="1" ht="12.75" customHeight="1" x14ac:dyDescent="0.2">
      <c r="A30" s="66" t="s">
        <v>25</v>
      </c>
      <c r="B30" s="40"/>
      <c r="C30" s="40"/>
      <c r="D30" s="14"/>
      <c r="E30" s="14">
        <v>5</v>
      </c>
      <c r="F30" s="15" t="s">
        <v>7</v>
      </c>
      <c r="G30" s="14" t="s">
        <v>12</v>
      </c>
      <c r="H30" s="16" t="s">
        <v>26</v>
      </c>
      <c r="R30" s="7">
        <f>40000+20000</f>
        <v>60000</v>
      </c>
    </row>
    <row r="31" spans="1:21" s="7" customFormat="1" ht="12.75" customHeight="1" x14ac:dyDescent="0.2">
      <c r="A31" s="66" t="s">
        <v>140</v>
      </c>
      <c r="B31" s="40"/>
      <c r="C31" s="40"/>
      <c r="D31" s="14"/>
      <c r="E31" s="14">
        <v>5</v>
      </c>
      <c r="F31" s="15" t="s">
        <v>7</v>
      </c>
      <c r="G31" s="14" t="s">
        <v>12</v>
      </c>
      <c r="H31" s="16" t="s">
        <v>49</v>
      </c>
      <c r="K31" s="13"/>
      <c r="R31" s="7">
        <f>203748+60739</f>
        <v>264487</v>
      </c>
    </row>
    <row r="32" spans="1:21" s="7" customFormat="1" ht="12.75" customHeight="1" x14ac:dyDescent="0.2">
      <c r="A32" s="66" t="s">
        <v>282</v>
      </c>
      <c r="B32" s="40"/>
      <c r="C32" s="40"/>
      <c r="D32" s="14"/>
      <c r="E32" s="14">
        <v>5</v>
      </c>
      <c r="F32" s="15" t="s">
        <v>7</v>
      </c>
      <c r="G32" s="14" t="s">
        <v>29</v>
      </c>
      <c r="H32" s="14" t="s">
        <v>8</v>
      </c>
      <c r="R32" s="7">
        <f>293397.12+87464.16</f>
        <v>380861.28</v>
      </c>
      <c r="U32" s="7">
        <f>'[2]1031-LEP 2016'!$N$193</f>
        <v>3170387.67</v>
      </c>
    </row>
    <row r="33" spans="1:18" s="7" customFormat="1" ht="12.75" customHeight="1" x14ac:dyDescent="0.2">
      <c r="A33" s="66" t="s">
        <v>30</v>
      </c>
      <c r="B33" s="40"/>
      <c r="C33" s="40"/>
      <c r="D33" s="14"/>
      <c r="E33" s="14">
        <v>5</v>
      </c>
      <c r="F33" s="15" t="s">
        <v>7</v>
      </c>
      <c r="G33" s="14" t="s">
        <v>29</v>
      </c>
      <c r="H33" s="14" t="s">
        <v>10</v>
      </c>
      <c r="R33" s="7">
        <f>9600+4800</f>
        <v>14400</v>
      </c>
    </row>
    <row r="34" spans="1:18" s="7" customFormat="1" ht="12.75" customHeight="1" x14ac:dyDescent="0.2">
      <c r="A34" s="66" t="s">
        <v>31</v>
      </c>
      <c r="B34" s="40"/>
      <c r="C34" s="40"/>
      <c r="D34" s="14"/>
      <c r="E34" s="14">
        <v>5</v>
      </c>
      <c r="F34" s="15" t="s">
        <v>7</v>
      </c>
      <c r="G34" s="14" t="s">
        <v>29</v>
      </c>
      <c r="H34" s="14" t="s">
        <v>15</v>
      </c>
      <c r="R34" s="7">
        <f>35717.22+10933.02</f>
        <v>46650.240000000005</v>
      </c>
    </row>
    <row r="35" spans="1:18" s="7" customFormat="1" ht="12.75" customHeight="1" x14ac:dyDescent="0.2">
      <c r="A35" s="66" t="s">
        <v>32</v>
      </c>
      <c r="B35" s="40"/>
      <c r="C35" s="40"/>
      <c r="D35" s="14"/>
      <c r="E35" s="14">
        <v>5</v>
      </c>
      <c r="F35" s="15" t="s">
        <v>7</v>
      </c>
      <c r="G35" s="14" t="s">
        <v>29</v>
      </c>
      <c r="H35" s="14" t="s">
        <v>17</v>
      </c>
      <c r="R35" s="7">
        <f>9600+4800</f>
        <v>14400</v>
      </c>
    </row>
    <row r="36" spans="1:18" s="7" customFormat="1" ht="12.75" hidden="1" customHeight="1" x14ac:dyDescent="0.2">
      <c r="A36" s="66" t="s">
        <v>147</v>
      </c>
      <c r="B36" s="40"/>
      <c r="C36" s="40"/>
      <c r="D36" s="14"/>
      <c r="E36" s="14">
        <v>5</v>
      </c>
      <c r="F36" s="15" t="s">
        <v>7</v>
      </c>
      <c r="G36" s="14" t="s">
        <v>34</v>
      </c>
      <c r="H36" s="14" t="s">
        <v>8</v>
      </c>
    </row>
    <row r="37" spans="1:18" s="7" customFormat="1" ht="12.75" hidden="1" customHeight="1" x14ac:dyDescent="0.2">
      <c r="A37" s="66" t="s">
        <v>148</v>
      </c>
      <c r="B37" s="40"/>
      <c r="C37" s="40"/>
      <c r="D37" s="14"/>
      <c r="E37" s="14">
        <v>5</v>
      </c>
      <c r="F37" s="15" t="s">
        <v>7</v>
      </c>
      <c r="G37" s="14" t="s">
        <v>34</v>
      </c>
      <c r="H37" s="14" t="s">
        <v>10</v>
      </c>
    </row>
    <row r="38" spans="1:18" s="7" customFormat="1" ht="12.75" hidden="1" customHeight="1" x14ac:dyDescent="0.2">
      <c r="A38" s="66" t="s">
        <v>33</v>
      </c>
      <c r="B38" s="40"/>
      <c r="C38" s="40"/>
      <c r="D38" s="14"/>
      <c r="E38" s="14">
        <v>5</v>
      </c>
      <c r="F38" s="15" t="s">
        <v>7</v>
      </c>
      <c r="G38" s="14" t="s">
        <v>34</v>
      </c>
      <c r="H38" s="14" t="s">
        <v>15</v>
      </c>
    </row>
    <row r="39" spans="1:18" s="7" customFormat="1" ht="12.75" customHeight="1" x14ac:dyDescent="0.2">
      <c r="A39" s="66" t="s">
        <v>35</v>
      </c>
      <c r="B39" s="40"/>
      <c r="C39" s="40"/>
      <c r="D39" s="14"/>
      <c r="E39" s="14">
        <v>5</v>
      </c>
      <c r="F39" s="15" t="s">
        <v>7</v>
      </c>
      <c r="G39" s="14" t="s">
        <v>34</v>
      </c>
      <c r="H39" s="14" t="s">
        <v>49</v>
      </c>
      <c r="R39" s="7">
        <f>40000+20000</f>
        <v>60000</v>
      </c>
    </row>
    <row r="40" spans="1:18" s="7" customFormat="1" ht="12.75" hidden="1" customHeight="1" x14ac:dyDescent="0.2">
      <c r="A40" s="66" t="s">
        <v>149</v>
      </c>
      <c r="B40" s="40"/>
      <c r="C40" s="40"/>
      <c r="D40" s="14"/>
      <c r="E40" s="14">
        <v>5</v>
      </c>
      <c r="F40" s="15" t="s">
        <v>7</v>
      </c>
      <c r="G40" s="14" t="s">
        <v>29</v>
      </c>
      <c r="H40" s="14" t="s">
        <v>64</v>
      </c>
    </row>
    <row r="41" spans="1:18" s="7" customFormat="1" ht="18.95" customHeight="1" x14ac:dyDescent="0.2">
      <c r="A41" s="63" t="s">
        <v>36</v>
      </c>
      <c r="B41" s="26"/>
      <c r="C41" s="26"/>
      <c r="J41" s="192">
        <f>SUM(J15:J40)</f>
        <v>0</v>
      </c>
      <c r="K41" s="193"/>
      <c r="L41" s="192">
        <f>SUM(L15:L40)</f>
        <v>0</v>
      </c>
      <c r="M41" s="36"/>
      <c r="N41" s="192">
        <f>SUM(N15:N40)</f>
        <v>0</v>
      </c>
      <c r="O41" s="36"/>
      <c r="P41" s="192">
        <f>SUM(P15:P40)</f>
        <v>0</v>
      </c>
      <c r="R41" s="22">
        <f>SUM(R15:R40)</f>
        <v>4637061.24</v>
      </c>
    </row>
    <row r="42" spans="1:18" s="7" customFormat="1" ht="6" customHeight="1" x14ac:dyDescent="0.2">
      <c r="A42" s="17"/>
      <c r="B42" s="17"/>
      <c r="C42" s="17"/>
      <c r="J42" s="18"/>
      <c r="K42" s="18"/>
    </row>
    <row r="43" spans="1:18" s="7" customFormat="1" ht="12.75" customHeight="1" x14ac:dyDescent="0.2">
      <c r="A43" s="68" t="s">
        <v>188</v>
      </c>
      <c r="B43" s="12"/>
      <c r="C43" s="12"/>
    </row>
    <row r="44" spans="1:18" s="7" customFormat="1" ht="12.75" customHeight="1" x14ac:dyDescent="0.2">
      <c r="A44" s="66" t="s">
        <v>37</v>
      </c>
      <c r="B44" s="40"/>
      <c r="C44" s="40"/>
      <c r="D44" s="14"/>
      <c r="E44" s="14">
        <v>5</v>
      </c>
      <c r="F44" s="15" t="s">
        <v>12</v>
      </c>
      <c r="G44" s="14" t="s">
        <v>7</v>
      </c>
      <c r="H44" s="14" t="s">
        <v>8</v>
      </c>
      <c r="R44" s="7">
        <v>33600</v>
      </c>
    </row>
    <row r="45" spans="1:18" s="7" customFormat="1" ht="12.75" hidden="1" customHeight="1" x14ac:dyDescent="0.2">
      <c r="A45" s="66" t="s">
        <v>38</v>
      </c>
      <c r="B45" s="40"/>
      <c r="C45" s="40"/>
      <c r="E45" s="14">
        <v>5</v>
      </c>
      <c r="F45" s="15" t="s">
        <v>12</v>
      </c>
      <c r="G45" s="14" t="s">
        <v>7</v>
      </c>
      <c r="H45" s="14" t="s">
        <v>10</v>
      </c>
    </row>
    <row r="46" spans="1:18" s="7" customFormat="1" ht="12.75" hidden="1" customHeight="1" x14ac:dyDescent="0.2">
      <c r="A46" s="66" t="s">
        <v>39</v>
      </c>
      <c r="B46" s="40"/>
      <c r="C46" s="40"/>
      <c r="E46" s="14">
        <v>5</v>
      </c>
      <c r="F46" s="15" t="s">
        <v>12</v>
      </c>
      <c r="G46" s="14" t="s">
        <v>12</v>
      </c>
      <c r="H46" s="14" t="s">
        <v>8</v>
      </c>
    </row>
    <row r="47" spans="1:18" s="7" customFormat="1" ht="12.75" hidden="1" customHeight="1" x14ac:dyDescent="0.2">
      <c r="A47" s="66" t="s">
        <v>142</v>
      </c>
      <c r="B47" s="40"/>
      <c r="C47" s="40"/>
      <c r="D47" s="14"/>
      <c r="E47" s="14">
        <v>5</v>
      </c>
      <c r="F47" s="15" t="s">
        <v>12</v>
      </c>
      <c r="G47" s="14" t="s">
        <v>12</v>
      </c>
      <c r="H47" s="14" t="s">
        <v>10</v>
      </c>
    </row>
    <row r="48" spans="1:18" s="7" customFormat="1" ht="12.75" hidden="1" customHeight="1" x14ac:dyDescent="0.2">
      <c r="A48" s="66" t="s">
        <v>40</v>
      </c>
      <c r="B48" s="40"/>
      <c r="C48" s="40"/>
      <c r="D48" s="14"/>
      <c r="E48" s="14">
        <v>5</v>
      </c>
      <c r="F48" s="15" t="s">
        <v>12</v>
      </c>
      <c r="G48" s="14" t="s">
        <v>29</v>
      </c>
      <c r="H48" s="14" t="s">
        <v>8</v>
      </c>
    </row>
    <row r="49" spans="1:21" s="7" customFormat="1" ht="12.75" hidden="1" customHeight="1" x14ac:dyDescent="0.2">
      <c r="A49" s="66" t="s">
        <v>41</v>
      </c>
      <c r="B49" s="40"/>
      <c r="C49" s="40"/>
      <c r="D49" s="14"/>
      <c r="E49" s="14">
        <v>5</v>
      </c>
      <c r="F49" s="15" t="s">
        <v>12</v>
      </c>
      <c r="G49" s="14" t="s">
        <v>29</v>
      </c>
      <c r="H49" s="14" t="s">
        <v>10</v>
      </c>
    </row>
    <row r="50" spans="1:21" s="7" customFormat="1" ht="12.75" hidden="1" customHeight="1" x14ac:dyDescent="0.2">
      <c r="A50" s="66" t="s">
        <v>42</v>
      </c>
      <c r="B50" s="40"/>
      <c r="C50" s="40"/>
      <c r="D50" s="14"/>
      <c r="E50" s="14">
        <v>5</v>
      </c>
      <c r="F50" s="15" t="s">
        <v>12</v>
      </c>
      <c r="G50" s="14" t="s">
        <v>29</v>
      </c>
      <c r="H50" s="14" t="s">
        <v>17</v>
      </c>
    </row>
    <row r="51" spans="1:21" s="7" customFormat="1" ht="12.75" hidden="1" customHeight="1" x14ac:dyDescent="0.2">
      <c r="A51" s="66" t="s">
        <v>43</v>
      </c>
      <c r="B51" s="40"/>
      <c r="C51" s="40"/>
      <c r="D51" s="14"/>
      <c r="E51" s="14">
        <v>5</v>
      </c>
      <c r="F51" s="15" t="s">
        <v>12</v>
      </c>
      <c r="G51" s="14" t="s">
        <v>29</v>
      </c>
      <c r="H51" s="14" t="s">
        <v>64</v>
      </c>
    </row>
    <row r="52" spans="1:21" s="7" customFormat="1" ht="12.75" hidden="1" customHeight="1" x14ac:dyDescent="0.2">
      <c r="A52" s="66" t="s">
        <v>88</v>
      </c>
      <c r="B52" s="40"/>
      <c r="C52" s="40"/>
      <c r="E52" s="14">
        <v>5</v>
      </c>
      <c r="F52" s="15" t="s">
        <v>12</v>
      </c>
      <c r="G52" s="14" t="s">
        <v>29</v>
      </c>
      <c r="H52" s="14" t="s">
        <v>60</v>
      </c>
    </row>
    <row r="53" spans="1:21" s="7" customFormat="1" ht="12.75" hidden="1" customHeight="1" x14ac:dyDescent="0.2">
      <c r="A53" s="66" t="s">
        <v>150</v>
      </c>
      <c r="B53" s="40"/>
      <c r="C53" s="40"/>
      <c r="D53" s="14"/>
      <c r="E53" s="14">
        <v>5</v>
      </c>
      <c r="F53" s="15" t="s">
        <v>12</v>
      </c>
      <c r="G53" s="14" t="s">
        <v>29</v>
      </c>
      <c r="H53" s="14" t="s">
        <v>19</v>
      </c>
      <c r="K53" s="19"/>
    </row>
    <row r="54" spans="1:21" s="7" customFormat="1" ht="12.75" hidden="1" customHeight="1" x14ac:dyDescent="0.2">
      <c r="A54" s="66" t="s">
        <v>151</v>
      </c>
      <c r="B54" s="40"/>
      <c r="C54" s="40"/>
      <c r="D54" s="14"/>
      <c r="E54" s="14">
        <v>5</v>
      </c>
      <c r="F54" s="15" t="s">
        <v>12</v>
      </c>
      <c r="G54" s="14" t="s">
        <v>29</v>
      </c>
      <c r="H54" s="14" t="s">
        <v>82</v>
      </c>
      <c r="K54" s="19"/>
    </row>
    <row r="55" spans="1:21" s="7" customFormat="1" ht="12.75" hidden="1" customHeight="1" x14ac:dyDescent="0.2">
      <c r="A55" s="66" t="s">
        <v>44</v>
      </c>
      <c r="B55" s="40"/>
      <c r="C55" s="40"/>
      <c r="D55" s="14"/>
      <c r="E55" s="14">
        <v>5</v>
      </c>
      <c r="F55" s="15" t="s">
        <v>12</v>
      </c>
      <c r="G55" s="14" t="s">
        <v>29</v>
      </c>
      <c r="H55" s="14" t="s">
        <v>45</v>
      </c>
      <c r="K55" s="19"/>
    </row>
    <row r="56" spans="1:21" s="7" customFormat="1" ht="12.75" hidden="1" customHeight="1" x14ac:dyDescent="0.2">
      <c r="A56" s="66" t="s">
        <v>152</v>
      </c>
      <c r="B56" s="40"/>
      <c r="C56" s="40"/>
      <c r="D56" s="14"/>
      <c r="E56" s="14">
        <v>5</v>
      </c>
      <c r="F56" s="15" t="s">
        <v>12</v>
      </c>
      <c r="G56" s="14" t="s">
        <v>29</v>
      </c>
      <c r="H56" s="14" t="s">
        <v>102</v>
      </c>
    </row>
    <row r="57" spans="1:21" s="7" customFormat="1" ht="12.75" hidden="1" customHeight="1" x14ac:dyDescent="0.2">
      <c r="A57" s="66" t="s">
        <v>153</v>
      </c>
      <c r="B57" s="40"/>
      <c r="C57" s="40"/>
      <c r="D57" s="14"/>
      <c r="E57" s="14">
        <v>5</v>
      </c>
      <c r="F57" s="15" t="s">
        <v>12</v>
      </c>
      <c r="G57" s="14" t="s">
        <v>29</v>
      </c>
      <c r="H57" s="14" t="s">
        <v>146</v>
      </c>
    </row>
    <row r="58" spans="1:21" s="7" customFormat="1" ht="12.75" hidden="1" customHeight="1" x14ac:dyDescent="0.2">
      <c r="A58" s="66" t="s">
        <v>46</v>
      </c>
      <c r="B58" s="40"/>
      <c r="C58" s="40"/>
      <c r="D58" s="14"/>
      <c r="E58" s="14">
        <v>5</v>
      </c>
      <c r="F58" s="15" t="s">
        <v>12</v>
      </c>
      <c r="G58" s="14" t="s">
        <v>29</v>
      </c>
      <c r="H58" s="14" t="s">
        <v>47</v>
      </c>
      <c r="U58" s="7">
        <v>41303766.329999998</v>
      </c>
    </row>
    <row r="59" spans="1:21" s="7" customFormat="1" ht="12.75" hidden="1" customHeight="1" x14ac:dyDescent="0.2">
      <c r="A59" s="66" t="s">
        <v>154</v>
      </c>
      <c r="B59" s="40"/>
      <c r="C59" s="40"/>
      <c r="E59" s="14">
        <v>5</v>
      </c>
      <c r="F59" s="15" t="s">
        <v>12</v>
      </c>
      <c r="G59" s="14" t="s">
        <v>29</v>
      </c>
      <c r="H59" s="14" t="s">
        <v>15</v>
      </c>
    </row>
    <row r="60" spans="1:21" s="7" customFormat="1" ht="12.75" hidden="1" customHeight="1" x14ac:dyDescent="0.2">
      <c r="A60" s="66" t="s">
        <v>51</v>
      </c>
      <c r="B60" s="40"/>
      <c r="C60" s="40"/>
      <c r="D60" s="14"/>
      <c r="E60" s="14">
        <v>5</v>
      </c>
      <c r="F60" s="15" t="s">
        <v>12</v>
      </c>
      <c r="G60" s="14" t="s">
        <v>29</v>
      </c>
      <c r="H60" s="14" t="s">
        <v>24</v>
      </c>
    </row>
    <row r="61" spans="1:21" s="7" customFormat="1" ht="12.75" customHeight="1" x14ac:dyDescent="0.2">
      <c r="A61" s="66" t="s">
        <v>48</v>
      </c>
      <c r="B61" s="40"/>
      <c r="C61" s="40"/>
      <c r="E61" s="14">
        <v>5</v>
      </c>
      <c r="F61" s="15" t="s">
        <v>12</v>
      </c>
      <c r="G61" s="14" t="s">
        <v>29</v>
      </c>
      <c r="H61" s="16" t="s">
        <v>49</v>
      </c>
      <c r="R61" s="7">
        <v>24860</v>
      </c>
      <c r="U61" s="7">
        <v>25392200</v>
      </c>
    </row>
    <row r="62" spans="1:21" s="7" customFormat="1" ht="12.75" hidden="1" customHeight="1" x14ac:dyDescent="0.2">
      <c r="A62" s="66" t="s">
        <v>50</v>
      </c>
      <c r="B62" s="40"/>
      <c r="C62" s="40"/>
      <c r="D62" s="14"/>
      <c r="E62" s="14">
        <v>5</v>
      </c>
      <c r="F62" s="15" t="s">
        <v>12</v>
      </c>
      <c r="G62" s="14" t="s">
        <v>34</v>
      </c>
      <c r="H62" s="14" t="s">
        <v>8</v>
      </c>
      <c r="U62" s="7">
        <v>1530000</v>
      </c>
    </row>
    <row r="63" spans="1:21" s="7" customFormat="1" ht="12.75" hidden="1" customHeight="1" x14ac:dyDescent="0.2">
      <c r="A63" s="66" t="s">
        <v>52</v>
      </c>
      <c r="B63" s="40"/>
      <c r="C63" s="40"/>
      <c r="D63" s="14"/>
      <c r="E63" s="14">
        <v>5</v>
      </c>
      <c r="F63" s="15" t="s">
        <v>12</v>
      </c>
      <c r="G63" s="14" t="s">
        <v>34</v>
      </c>
      <c r="H63" s="14" t="s">
        <v>10</v>
      </c>
      <c r="U63" s="7">
        <f>SUM(U58:U62)</f>
        <v>68225966.329999998</v>
      </c>
    </row>
    <row r="64" spans="1:21" s="7" customFormat="1" ht="12.75" hidden="1" customHeight="1" x14ac:dyDescent="0.2">
      <c r="A64" s="66" t="s">
        <v>48</v>
      </c>
      <c r="B64" s="40"/>
      <c r="C64" s="40"/>
      <c r="D64" s="14"/>
      <c r="E64" s="14">
        <v>5</v>
      </c>
      <c r="F64" s="15" t="s">
        <v>12</v>
      </c>
      <c r="G64" s="14" t="s">
        <v>29</v>
      </c>
      <c r="H64" s="16" t="s">
        <v>49</v>
      </c>
    </row>
    <row r="65" spans="1:8" s="7" customFormat="1" ht="12.75" hidden="1" customHeight="1" x14ac:dyDescent="0.2">
      <c r="A65" s="66" t="s">
        <v>53</v>
      </c>
      <c r="B65" s="40"/>
      <c r="C65" s="40"/>
      <c r="E65" s="14">
        <v>5</v>
      </c>
      <c r="F65" s="15" t="s">
        <v>12</v>
      </c>
      <c r="G65" s="14" t="s">
        <v>54</v>
      </c>
      <c r="H65" s="14" t="s">
        <v>8</v>
      </c>
    </row>
    <row r="66" spans="1:8" s="7" customFormat="1" ht="12.75" hidden="1" customHeight="1" x14ac:dyDescent="0.2">
      <c r="A66" s="66" t="s">
        <v>55</v>
      </c>
      <c r="B66" s="40"/>
      <c r="C66" s="40"/>
      <c r="E66" s="14">
        <v>5</v>
      </c>
      <c r="F66" s="15" t="s">
        <v>12</v>
      </c>
      <c r="G66" s="14" t="s">
        <v>54</v>
      </c>
      <c r="H66" s="14" t="s">
        <v>10</v>
      </c>
    </row>
    <row r="67" spans="1:8" s="7" customFormat="1" ht="12.75" hidden="1" customHeight="1" x14ac:dyDescent="0.2">
      <c r="A67" s="66" t="s">
        <v>56</v>
      </c>
      <c r="B67" s="40"/>
      <c r="C67" s="40"/>
      <c r="E67" s="14">
        <v>5</v>
      </c>
      <c r="F67" s="15" t="s">
        <v>12</v>
      </c>
      <c r="G67" s="14" t="s">
        <v>54</v>
      </c>
      <c r="H67" s="14" t="s">
        <v>15</v>
      </c>
    </row>
    <row r="68" spans="1:8" s="7" customFormat="1" ht="12.75" hidden="1" customHeight="1" x14ac:dyDescent="0.2">
      <c r="A68" s="66" t="s">
        <v>57</v>
      </c>
      <c r="B68" s="40"/>
      <c r="C68" s="40"/>
      <c r="E68" s="14">
        <v>5</v>
      </c>
      <c r="F68" s="15" t="s">
        <v>12</v>
      </c>
      <c r="G68" s="14" t="s">
        <v>54</v>
      </c>
      <c r="H68" s="14" t="s">
        <v>17</v>
      </c>
    </row>
    <row r="69" spans="1:8" s="7" customFormat="1" ht="12.75" hidden="1" customHeight="1" x14ac:dyDescent="0.2">
      <c r="A69" s="66" t="s">
        <v>68</v>
      </c>
      <c r="B69" s="40"/>
      <c r="C69" s="40"/>
      <c r="E69" s="14">
        <v>5</v>
      </c>
      <c r="F69" s="15" t="s">
        <v>12</v>
      </c>
      <c r="G69" s="16" t="s">
        <v>67</v>
      </c>
      <c r="H69" s="16" t="s">
        <v>10</v>
      </c>
    </row>
    <row r="70" spans="1:8" s="7" customFormat="1" ht="12.75" hidden="1" customHeight="1" x14ac:dyDescent="0.2">
      <c r="A70" s="66" t="s">
        <v>66</v>
      </c>
      <c r="B70" s="40"/>
      <c r="C70" s="40"/>
      <c r="E70" s="14">
        <v>5</v>
      </c>
      <c r="F70" s="15" t="s">
        <v>12</v>
      </c>
      <c r="G70" s="14" t="s">
        <v>67</v>
      </c>
      <c r="H70" s="14" t="s">
        <v>8</v>
      </c>
    </row>
    <row r="71" spans="1:8" s="7" customFormat="1" ht="12.75" hidden="1" customHeight="1" x14ac:dyDescent="0.2">
      <c r="A71" s="66" t="s">
        <v>63</v>
      </c>
      <c r="B71" s="40"/>
      <c r="C71" s="40"/>
      <c r="E71" s="14">
        <v>5</v>
      </c>
      <c r="F71" s="15" t="s">
        <v>12</v>
      </c>
      <c r="G71" s="14" t="s">
        <v>59</v>
      </c>
      <c r="H71" s="14" t="s">
        <v>64</v>
      </c>
    </row>
    <row r="72" spans="1:8" s="7" customFormat="1" ht="12.75" hidden="1" customHeight="1" x14ac:dyDescent="0.2">
      <c r="A72" s="66" t="s">
        <v>155</v>
      </c>
      <c r="B72" s="40"/>
      <c r="C72" s="40"/>
      <c r="E72" s="14">
        <v>5</v>
      </c>
      <c r="F72" s="15" t="s">
        <v>12</v>
      </c>
      <c r="G72" s="14" t="s">
        <v>59</v>
      </c>
      <c r="H72" s="14" t="s">
        <v>15</v>
      </c>
    </row>
    <row r="73" spans="1:8" s="7" customFormat="1" ht="12.75" hidden="1" customHeight="1" x14ac:dyDescent="0.2">
      <c r="A73" s="66" t="s">
        <v>156</v>
      </c>
      <c r="B73" s="40"/>
      <c r="C73" s="40"/>
      <c r="E73" s="14">
        <v>5</v>
      </c>
      <c r="F73" s="14" t="s">
        <v>12</v>
      </c>
      <c r="G73" s="14" t="s">
        <v>59</v>
      </c>
      <c r="H73" s="14" t="s">
        <v>17</v>
      </c>
    </row>
    <row r="74" spans="1:8" s="7" customFormat="1" ht="12.75" hidden="1" customHeight="1" x14ac:dyDescent="0.2">
      <c r="A74" s="66" t="s">
        <v>63</v>
      </c>
      <c r="B74" s="40"/>
      <c r="C74" s="40"/>
      <c r="E74" s="14">
        <v>5</v>
      </c>
      <c r="F74" s="15" t="s">
        <v>12</v>
      </c>
      <c r="G74" s="14" t="s">
        <v>59</v>
      </c>
      <c r="H74" s="14" t="s">
        <v>64</v>
      </c>
    </row>
    <row r="75" spans="1:8" s="7" customFormat="1" ht="12.75" hidden="1" customHeight="1" x14ac:dyDescent="0.2">
      <c r="A75" s="66" t="s">
        <v>157</v>
      </c>
      <c r="B75" s="40"/>
      <c r="C75" s="40"/>
      <c r="E75" s="14">
        <v>5</v>
      </c>
      <c r="F75" s="15" t="s">
        <v>12</v>
      </c>
      <c r="G75" s="14" t="s">
        <v>93</v>
      </c>
      <c r="H75" s="14" t="s">
        <v>8</v>
      </c>
    </row>
    <row r="76" spans="1:8" s="7" customFormat="1" ht="12.75" hidden="1" customHeight="1" x14ac:dyDescent="0.2">
      <c r="A76" s="66" t="s">
        <v>66</v>
      </c>
      <c r="B76" s="40"/>
      <c r="C76" s="40"/>
      <c r="E76" s="14">
        <v>5</v>
      </c>
      <c r="F76" s="15" t="s">
        <v>12</v>
      </c>
      <c r="G76" s="14" t="s">
        <v>67</v>
      </c>
      <c r="H76" s="14" t="s">
        <v>8</v>
      </c>
    </row>
    <row r="77" spans="1:8" s="7" customFormat="1" ht="12.75" hidden="1" customHeight="1" x14ac:dyDescent="0.2">
      <c r="A77" s="66" t="s">
        <v>68</v>
      </c>
      <c r="B77" s="40"/>
      <c r="C77" s="40"/>
      <c r="E77" s="14">
        <v>5</v>
      </c>
      <c r="F77" s="15" t="s">
        <v>12</v>
      </c>
      <c r="G77" s="14" t="s">
        <v>67</v>
      </c>
      <c r="H77" s="14" t="s">
        <v>10</v>
      </c>
    </row>
    <row r="78" spans="1:8" s="7" customFormat="1" ht="12.75" hidden="1" customHeight="1" x14ac:dyDescent="0.2">
      <c r="A78" s="66" t="s">
        <v>158</v>
      </c>
      <c r="B78" s="40"/>
      <c r="C78" s="40"/>
      <c r="E78" s="14">
        <v>5</v>
      </c>
      <c r="F78" s="15" t="s">
        <v>12</v>
      </c>
      <c r="G78" s="14" t="s">
        <v>70</v>
      </c>
      <c r="H78" s="14" t="s">
        <v>8</v>
      </c>
    </row>
    <row r="79" spans="1:8" s="7" customFormat="1" ht="12.75" hidden="1" customHeight="1" x14ac:dyDescent="0.2">
      <c r="A79" s="66" t="s">
        <v>159</v>
      </c>
      <c r="B79" s="40"/>
      <c r="C79" s="40"/>
      <c r="E79" s="14">
        <v>5</v>
      </c>
      <c r="F79" s="15" t="s">
        <v>12</v>
      </c>
      <c r="G79" s="14" t="s">
        <v>70</v>
      </c>
      <c r="H79" s="14" t="s">
        <v>10</v>
      </c>
    </row>
    <row r="80" spans="1:8" s="7" customFormat="1" ht="12.75" hidden="1" customHeight="1" x14ac:dyDescent="0.2">
      <c r="A80" s="66" t="s">
        <v>69</v>
      </c>
      <c r="B80" s="40"/>
      <c r="C80" s="40"/>
      <c r="E80" s="14">
        <v>5</v>
      </c>
      <c r="F80" s="15" t="s">
        <v>12</v>
      </c>
      <c r="G80" s="14" t="s">
        <v>70</v>
      </c>
      <c r="H80" s="14" t="s">
        <v>15</v>
      </c>
    </row>
    <row r="81" spans="1:8" s="7" customFormat="1" ht="12.75" hidden="1" customHeight="1" x14ac:dyDescent="0.2">
      <c r="A81" s="66" t="s">
        <v>160</v>
      </c>
      <c r="B81" s="40"/>
      <c r="C81" s="40"/>
      <c r="E81" s="14">
        <v>5</v>
      </c>
      <c r="F81" s="15" t="s">
        <v>12</v>
      </c>
      <c r="G81" s="14" t="s">
        <v>163</v>
      </c>
      <c r="H81" s="14" t="s">
        <v>8</v>
      </c>
    </row>
    <row r="82" spans="1:8" s="7" customFormat="1" ht="12.75" hidden="1" customHeight="1" x14ac:dyDescent="0.2">
      <c r="A82" s="66" t="s">
        <v>161</v>
      </c>
      <c r="B82" s="40"/>
      <c r="C82" s="40"/>
      <c r="E82" s="14">
        <v>5</v>
      </c>
      <c r="F82" s="15" t="s">
        <v>12</v>
      </c>
      <c r="G82" s="14" t="s">
        <v>163</v>
      </c>
      <c r="H82" s="16" t="s">
        <v>49</v>
      </c>
    </row>
    <row r="83" spans="1:8" s="7" customFormat="1" ht="12.75" hidden="1" customHeight="1" x14ac:dyDescent="0.2">
      <c r="A83" s="66" t="s">
        <v>71</v>
      </c>
      <c r="B83" s="40"/>
      <c r="C83" s="40"/>
      <c r="E83" s="14">
        <v>5</v>
      </c>
      <c r="F83" s="15" t="s">
        <v>12</v>
      </c>
      <c r="G83" s="14" t="s">
        <v>163</v>
      </c>
      <c r="H83" s="14" t="s">
        <v>10</v>
      </c>
    </row>
    <row r="84" spans="1:8" s="7" customFormat="1" ht="12.75" hidden="1" customHeight="1" x14ac:dyDescent="0.2">
      <c r="A84" s="66" t="s">
        <v>162</v>
      </c>
      <c r="B84" s="40"/>
      <c r="C84" s="40"/>
      <c r="E84" s="14">
        <v>5</v>
      </c>
      <c r="F84" s="15" t="s">
        <v>12</v>
      </c>
      <c r="G84" s="14" t="s">
        <v>163</v>
      </c>
      <c r="H84" s="14" t="s">
        <v>15</v>
      </c>
    </row>
    <row r="85" spans="1:8" s="7" customFormat="1" ht="12.75" hidden="1" customHeight="1" x14ac:dyDescent="0.2">
      <c r="A85" s="66" t="s">
        <v>72</v>
      </c>
      <c r="B85" s="40"/>
      <c r="C85" s="40"/>
      <c r="E85" s="14">
        <v>5</v>
      </c>
      <c r="F85" s="15" t="s">
        <v>12</v>
      </c>
      <c r="G85" s="14" t="s">
        <v>70</v>
      </c>
      <c r="H85" s="14" t="s">
        <v>49</v>
      </c>
    </row>
    <row r="86" spans="1:8" s="7" customFormat="1" ht="12.75" hidden="1" customHeight="1" x14ac:dyDescent="0.2">
      <c r="A86" s="66" t="s">
        <v>164</v>
      </c>
      <c r="B86" s="40"/>
      <c r="C86" s="40"/>
      <c r="E86" s="14">
        <v>5</v>
      </c>
      <c r="F86" s="15" t="s">
        <v>12</v>
      </c>
      <c r="G86" s="14" t="s">
        <v>74</v>
      </c>
      <c r="H86" s="14" t="s">
        <v>10</v>
      </c>
    </row>
    <row r="87" spans="1:8" s="7" customFormat="1" ht="12.75" hidden="1" customHeight="1" x14ac:dyDescent="0.2">
      <c r="A87" s="66" t="s">
        <v>165</v>
      </c>
      <c r="B87" s="40"/>
      <c r="C87" s="40"/>
      <c r="E87" s="14">
        <v>5</v>
      </c>
      <c r="F87" s="15" t="s">
        <v>12</v>
      </c>
      <c r="G87" s="14" t="s">
        <v>74</v>
      </c>
      <c r="H87" s="14" t="s">
        <v>15</v>
      </c>
    </row>
    <row r="88" spans="1:8" s="7" customFormat="1" ht="12.75" hidden="1" customHeight="1" x14ac:dyDescent="0.2">
      <c r="A88" s="66" t="s">
        <v>166</v>
      </c>
      <c r="B88" s="40"/>
      <c r="C88" s="40"/>
      <c r="E88" s="14">
        <v>5</v>
      </c>
      <c r="F88" s="15" t="s">
        <v>12</v>
      </c>
      <c r="G88" s="14" t="s">
        <v>74</v>
      </c>
      <c r="H88" s="14" t="s">
        <v>17</v>
      </c>
    </row>
    <row r="89" spans="1:8" s="7" customFormat="1" ht="12.75" hidden="1" customHeight="1" x14ac:dyDescent="0.2">
      <c r="A89" s="66" t="s">
        <v>167</v>
      </c>
      <c r="B89" s="40"/>
      <c r="C89" s="40"/>
      <c r="E89" s="14">
        <v>5</v>
      </c>
      <c r="F89" s="15" t="s">
        <v>12</v>
      </c>
      <c r="G89" s="14" t="s">
        <v>74</v>
      </c>
      <c r="H89" s="14" t="s">
        <v>8</v>
      </c>
    </row>
    <row r="90" spans="1:8" s="7" customFormat="1" ht="12.75" hidden="1" customHeight="1" x14ac:dyDescent="0.2">
      <c r="A90" s="66" t="s">
        <v>168</v>
      </c>
      <c r="B90" s="40"/>
      <c r="C90" s="40"/>
      <c r="E90" s="14">
        <v>5</v>
      </c>
      <c r="F90" s="15" t="s">
        <v>12</v>
      </c>
      <c r="G90" s="14" t="s">
        <v>74</v>
      </c>
      <c r="H90" s="14" t="s">
        <v>45</v>
      </c>
    </row>
    <row r="91" spans="1:8" s="7" customFormat="1" ht="12.75" hidden="1" customHeight="1" x14ac:dyDescent="0.2">
      <c r="A91" s="66" t="s">
        <v>73</v>
      </c>
      <c r="B91" s="40"/>
      <c r="C91" s="40"/>
      <c r="E91" s="14">
        <v>5</v>
      </c>
      <c r="F91" s="15" t="s">
        <v>12</v>
      </c>
      <c r="G91" s="14" t="s">
        <v>74</v>
      </c>
      <c r="H91" s="14" t="s">
        <v>64</v>
      </c>
    </row>
    <row r="92" spans="1:8" s="7" customFormat="1" ht="12.75" hidden="1" customHeight="1" x14ac:dyDescent="0.2">
      <c r="A92" s="66" t="s">
        <v>75</v>
      </c>
      <c r="B92" s="40"/>
      <c r="C92" s="40"/>
      <c r="E92" s="14">
        <v>5</v>
      </c>
      <c r="F92" s="15" t="s">
        <v>12</v>
      </c>
      <c r="G92" s="14" t="s">
        <v>74</v>
      </c>
      <c r="H92" s="14" t="s">
        <v>19</v>
      </c>
    </row>
    <row r="93" spans="1:8" s="7" customFormat="1" ht="12.75" hidden="1" customHeight="1" x14ac:dyDescent="0.2">
      <c r="A93" s="66" t="s">
        <v>76</v>
      </c>
      <c r="B93" s="40"/>
      <c r="C93" s="40"/>
      <c r="E93" s="14">
        <v>5</v>
      </c>
      <c r="F93" s="15" t="s">
        <v>12</v>
      </c>
      <c r="G93" s="14" t="s">
        <v>74</v>
      </c>
      <c r="H93" s="14" t="s">
        <v>60</v>
      </c>
    </row>
    <row r="94" spans="1:8" s="7" customFormat="1" ht="12.75" hidden="1" customHeight="1" x14ac:dyDescent="0.2">
      <c r="A94" s="66" t="s">
        <v>77</v>
      </c>
      <c r="B94" s="40"/>
      <c r="C94" s="40"/>
      <c r="E94" s="14">
        <v>5</v>
      </c>
      <c r="F94" s="15" t="s">
        <v>12</v>
      </c>
      <c r="G94" s="14" t="s">
        <v>74</v>
      </c>
      <c r="H94" s="14" t="s">
        <v>49</v>
      </c>
    </row>
    <row r="95" spans="1:8" s="7" customFormat="1" ht="12.75" hidden="1" customHeight="1" x14ac:dyDescent="0.2">
      <c r="A95" s="66" t="s">
        <v>165</v>
      </c>
      <c r="B95" s="40"/>
      <c r="C95" s="40"/>
      <c r="E95" s="14">
        <v>5</v>
      </c>
      <c r="F95" s="15" t="s">
        <v>12</v>
      </c>
      <c r="G95" s="14" t="s">
        <v>74</v>
      </c>
      <c r="H95" s="14" t="s">
        <v>15</v>
      </c>
    </row>
    <row r="96" spans="1:8" s="7" customFormat="1" ht="12.75" hidden="1" customHeight="1" x14ac:dyDescent="0.2">
      <c r="A96" s="66" t="s">
        <v>78</v>
      </c>
      <c r="B96" s="40"/>
      <c r="C96" s="40"/>
      <c r="E96" s="14">
        <v>5</v>
      </c>
      <c r="F96" s="15" t="s">
        <v>12</v>
      </c>
      <c r="G96" s="14" t="s">
        <v>79</v>
      </c>
      <c r="H96" s="14" t="s">
        <v>10</v>
      </c>
    </row>
    <row r="97" spans="1:18" s="7" customFormat="1" ht="12.75" hidden="1" customHeight="1" x14ac:dyDescent="0.2">
      <c r="A97" s="66" t="s">
        <v>80</v>
      </c>
      <c r="B97" s="40"/>
      <c r="C97" s="40"/>
      <c r="E97" s="14">
        <v>5</v>
      </c>
      <c r="F97" s="15" t="s">
        <v>12</v>
      </c>
      <c r="G97" s="14" t="s">
        <v>79</v>
      </c>
      <c r="H97" s="14" t="s">
        <v>15</v>
      </c>
    </row>
    <row r="98" spans="1:18" s="7" customFormat="1" ht="12.75" hidden="1" customHeight="1" x14ac:dyDescent="0.2">
      <c r="A98" s="66" t="s">
        <v>169</v>
      </c>
      <c r="B98" s="40"/>
      <c r="C98" s="40"/>
      <c r="E98" s="14">
        <v>5</v>
      </c>
      <c r="F98" s="15" t="s">
        <v>12</v>
      </c>
      <c r="G98" s="14" t="s">
        <v>79</v>
      </c>
      <c r="H98" s="15" t="s">
        <v>60</v>
      </c>
    </row>
    <row r="99" spans="1:18" s="7" customFormat="1" ht="12.75" hidden="1" customHeight="1" x14ac:dyDescent="0.2">
      <c r="A99" s="66" t="s">
        <v>170</v>
      </c>
      <c r="B99" s="40"/>
      <c r="C99" s="40"/>
      <c r="E99" s="14">
        <v>5</v>
      </c>
      <c r="F99" s="15" t="s">
        <v>12</v>
      </c>
      <c r="G99" s="14" t="s">
        <v>79</v>
      </c>
      <c r="H99" s="15" t="s">
        <v>19</v>
      </c>
    </row>
    <row r="100" spans="1:18" s="7" customFormat="1" ht="12.75" hidden="1" customHeight="1" x14ac:dyDescent="0.2">
      <c r="A100" s="66" t="s">
        <v>171</v>
      </c>
      <c r="B100" s="40"/>
      <c r="C100" s="40"/>
      <c r="E100" s="14">
        <v>5</v>
      </c>
      <c r="F100" s="15" t="s">
        <v>12</v>
      </c>
      <c r="G100" s="14" t="s">
        <v>79</v>
      </c>
      <c r="H100" s="15" t="s">
        <v>82</v>
      </c>
    </row>
    <row r="101" spans="1:18" s="7" customFormat="1" ht="12.75" hidden="1" customHeight="1" x14ac:dyDescent="0.2">
      <c r="A101" s="66" t="s">
        <v>81</v>
      </c>
      <c r="B101" s="40"/>
      <c r="C101" s="40"/>
      <c r="E101" s="14">
        <v>5</v>
      </c>
      <c r="F101" s="15" t="s">
        <v>12</v>
      </c>
      <c r="G101" s="14" t="s">
        <v>59</v>
      </c>
      <c r="H101" s="15" t="s">
        <v>82</v>
      </c>
    </row>
    <row r="102" spans="1:18" s="7" customFormat="1" ht="12.75" hidden="1" customHeight="1" x14ac:dyDescent="0.2">
      <c r="A102" s="66" t="s">
        <v>83</v>
      </c>
      <c r="B102" s="40"/>
      <c r="C102" s="40"/>
      <c r="E102" s="14">
        <v>5</v>
      </c>
      <c r="F102" s="15" t="s">
        <v>12</v>
      </c>
      <c r="G102" s="14" t="s">
        <v>84</v>
      </c>
      <c r="H102" s="15" t="s">
        <v>8</v>
      </c>
    </row>
    <row r="103" spans="1:18" s="7" customFormat="1" ht="12.75" hidden="1" customHeight="1" x14ac:dyDescent="0.2">
      <c r="A103" s="66" t="s">
        <v>85</v>
      </c>
      <c r="B103" s="40"/>
      <c r="C103" s="40"/>
      <c r="E103" s="14">
        <v>5</v>
      </c>
      <c r="F103" s="15" t="s">
        <v>12</v>
      </c>
      <c r="G103" s="14" t="s">
        <v>84</v>
      </c>
      <c r="H103" s="15" t="s">
        <v>10</v>
      </c>
    </row>
    <row r="104" spans="1:18" s="7" customFormat="1" ht="12.75" hidden="1" customHeight="1" x14ac:dyDescent="0.2">
      <c r="A104" s="66" t="s">
        <v>86</v>
      </c>
      <c r="B104" s="40"/>
      <c r="C104" s="40"/>
      <c r="E104" s="14">
        <v>5</v>
      </c>
      <c r="F104" s="15" t="s">
        <v>12</v>
      </c>
      <c r="G104" s="14" t="s">
        <v>84</v>
      </c>
      <c r="H104" s="15" t="s">
        <v>15</v>
      </c>
    </row>
    <row r="105" spans="1:18" s="7" customFormat="1" ht="12.75" hidden="1" customHeight="1" x14ac:dyDescent="0.2">
      <c r="A105" s="66" t="s">
        <v>172</v>
      </c>
      <c r="B105" s="40"/>
      <c r="C105" s="40"/>
      <c r="E105" s="14">
        <v>5</v>
      </c>
      <c r="F105" s="15" t="s">
        <v>12</v>
      </c>
      <c r="G105" s="14" t="s">
        <v>174</v>
      </c>
      <c r="H105" s="15" t="s">
        <v>8</v>
      </c>
    </row>
    <row r="106" spans="1:18" s="7" customFormat="1" ht="12.75" hidden="1" customHeight="1" x14ac:dyDescent="0.2">
      <c r="A106" s="66" t="s">
        <v>173</v>
      </c>
      <c r="B106" s="40"/>
      <c r="C106" s="40"/>
      <c r="E106" s="14">
        <v>5</v>
      </c>
      <c r="F106" s="15" t="s">
        <v>12</v>
      </c>
      <c r="G106" s="14" t="s">
        <v>174</v>
      </c>
      <c r="H106" s="15" t="s">
        <v>10</v>
      </c>
    </row>
    <row r="107" spans="1:18" s="7" customFormat="1" ht="12.75" hidden="1" customHeight="1" x14ac:dyDescent="0.2">
      <c r="A107" s="66" t="s">
        <v>87</v>
      </c>
      <c r="B107" s="40"/>
      <c r="C107" s="40"/>
      <c r="E107" s="14">
        <v>5</v>
      </c>
      <c r="F107" s="15" t="s">
        <v>12</v>
      </c>
      <c r="G107" s="14" t="s">
        <v>174</v>
      </c>
      <c r="H107" s="15" t="s">
        <v>15</v>
      </c>
    </row>
    <row r="108" spans="1:18" s="7" customFormat="1" ht="12.75" hidden="1" customHeight="1" x14ac:dyDescent="0.2">
      <c r="A108" s="66" t="s">
        <v>61</v>
      </c>
      <c r="B108" s="40"/>
      <c r="C108" s="40"/>
      <c r="E108" s="14">
        <v>5</v>
      </c>
      <c r="F108" s="15" t="s">
        <v>12</v>
      </c>
      <c r="G108" s="14" t="s">
        <v>59</v>
      </c>
      <c r="H108" s="14" t="s">
        <v>8</v>
      </c>
    </row>
    <row r="109" spans="1:18" s="7" customFormat="1" ht="12.75" hidden="1" customHeight="1" x14ac:dyDescent="0.2">
      <c r="A109" s="66" t="s">
        <v>62</v>
      </c>
      <c r="B109" s="40"/>
      <c r="C109" s="40"/>
      <c r="E109" s="14">
        <v>5</v>
      </c>
      <c r="F109" s="15" t="s">
        <v>12</v>
      </c>
      <c r="G109" s="14" t="s">
        <v>59</v>
      </c>
      <c r="H109" s="14" t="s">
        <v>10</v>
      </c>
    </row>
    <row r="110" spans="1:18" s="7" customFormat="1" ht="12.75" hidden="1" customHeight="1" x14ac:dyDescent="0.2">
      <c r="A110" s="66" t="s">
        <v>58</v>
      </c>
      <c r="B110" s="40"/>
      <c r="C110" s="40"/>
      <c r="E110" s="14">
        <v>5</v>
      </c>
      <c r="F110" s="14" t="s">
        <v>12</v>
      </c>
      <c r="G110" s="14" t="s">
        <v>59</v>
      </c>
      <c r="H110" s="14" t="s">
        <v>60</v>
      </c>
    </row>
    <row r="111" spans="1:18" s="7" customFormat="1" ht="12.75" hidden="1" customHeight="1" x14ac:dyDescent="0.2">
      <c r="A111" s="66" t="s">
        <v>65</v>
      </c>
      <c r="B111" s="40"/>
      <c r="C111" s="40"/>
      <c r="E111" s="14">
        <v>5</v>
      </c>
      <c r="F111" s="15" t="s">
        <v>12</v>
      </c>
      <c r="G111" s="14" t="s">
        <v>59</v>
      </c>
      <c r="H111" s="14" t="s">
        <v>19</v>
      </c>
    </row>
    <row r="112" spans="1:18" s="7" customFormat="1" ht="12.75" customHeight="1" x14ac:dyDescent="0.2">
      <c r="A112" s="66" t="s">
        <v>279</v>
      </c>
      <c r="B112" s="40"/>
      <c r="C112" s="40"/>
      <c r="E112" s="14">
        <v>5</v>
      </c>
      <c r="F112" s="15" t="s">
        <v>12</v>
      </c>
      <c r="G112" s="81">
        <v>99</v>
      </c>
      <c r="H112" s="85">
        <v>990</v>
      </c>
      <c r="R112" s="7">
        <v>100000</v>
      </c>
    </row>
    <row r="113" spans="1:18" s="7" customFormat="1" ht="18.95" customHeight="1" x14ac:dyDescent="0.2">
      <c r="A113" s="213" t="s">
        <v>191</v>
      </c>
      <c r="B113" s="213"/>
      <c r="C113" s="213"/>
      <c r="J113" s="192">
        <f>SUM(J44:J112)</f>
        <v>0</v>
      </c>
      <c r="K113" s="193"/>
      <c r="L113" s="192">
        <f>SUM(L44:L112)</f>
        <v>0</v>
      </c>
      <c r="M113" s="36"/>
      <c r="N113" s="192">
        <f>SUM(N44:N112)</f>
        <v>0</v>
      </c>
      <c r="O113" s="36"/>
      <c r="P113" s="192">
        <f>SUM(P44:P112)</f>
        <v>0</v>
      </c>
      <c r="R113" s="22">
        <f>SUM(R44:R112)</f>
        <v>158460</v>
      </c>
    </row>
    <row r="114" spans="1:18" s="7" customFormat="1" ht="6" customHeight="1" x14ac:dyDescent="0.2">
      <c r="A114" s="20"/>
      <c r="B114" s="20"/>
      <c r="C114" s="20"/>
      <c r="J114" s="18"/>
      <c r="K114" s="18"/>
    </row>
    <row r="115" spans="1:18" s="7" customFormat="1" ht="12" hidden="1" customHeight="1" x14ac:dyDescent="0.2">
      <c r="A115" s="69" t="s">
        <v>189</v>
      </c>
    </row>
    <row r="116" spans="1:18" s="7" customFormat="1" ht="12" hidden="1" customHeight="1" x14ac:dyDescent="0.2">
      <c r="A116" s="66" t="s">
        <v>109</v>
      </c>
      <c r="E116" s="14">
        <v>5</v>
      </c>
      <c r="F116" s="15" t="s">
        <v>29</v>
      </c>
      <c r="G116" s="14" t="s">
        <v>7</v>
      </c>
      <c r="H116" s="14" t="s">
        <v>17</v>
      </c>
    </row>
    <row r="117" spans="1:18" s="7" customFormat="1" ht="12" hidden="1" customHeight="1" x14ac:dyDescent="0.2">
      <c r="A117" s="66" t="s">
        <v>180</v>
      </c>
      <c r="E117" s="14">
        <v>5</v>
      </c>
      <c r="F117" s="15" t="s">
        <v>29</v>
      </c>
      <c r="G117" s="14" t="s">
        <v>7</v>
      </c>
      <c r="H117" s="14" t="s">
        <v>64</v>
      </c>
    </row>
    <row r="118" spans="1:18" s="7" customFormat="1" ht="12" hidden="1" customHeight="1" x14ac:dyDescent="0.2">
      <c r="A118" s="66" t="s">
        <v>181</v>
      </c>
      <c r="E118" s="14">
        <v>5</v>
      </c>
      <c r="F118" s="15" t="s">
        <v>29</v>
      </c>
      <c r="G118" s="14" t="s">
        <v>7</v>
      </c>
      <c r="H118" s="16" t="s">
        <v>49</v>
      </c>
    </row>
    <row r="119" spans="1:18" s="7" customFormat="1" ht="12" hidden="1" customHeight="1" x14ac:dyDescent="0.2">
      <c r="A119" s="66" t="s">
        <v>181</v>
      </c>
      <c r="E119" s="14">
        <v>5</v>
      </c>
      <c r="F119" s="15" t="s">
        <v>29</v>
      </c>
      <c r="G119" s="14" t="s">
        <v>7</v>
      </c>
      <c r="H119" s="16" t="s">
        <v>49</v>
      </c>
    </row>
    <row r="120" spans="1:18" s="7" customFormat="1" ht="12" hidden="1" customHeight="1" x14ac:dyDescent="0.2">
      <c r="A120" s="66" t="s">
        <v>182</v>
      </c>
      <c r="E120" s="14">
        <v>5</v>
      </c>
      <c r="F120" s="15" t="s">
        <v>29</v>
      </c>
      <c r="G120" s="14" t="s">
        <v>7</v>
      </c>
      <c r="H120" s="14" t="s">
        <v>10</v>
      </c>
    </row>
    <row r="121" spans="1:18" s="7" customFormat="1" ht="12" hidden="1" customHeight="1" x14ac:dyDescent="0.2">
      <c r="A121" s="66" t="s">
        <v>181</v>
      </c>
      <c r="E121" s="14">
        <v>5</v>
      </c>
      <c r="F121" s="15" t="s">
        <v>29</v>
      </c>
      <c r="G121" s="14" t="s">
        <v>7</v>
      </c>
      <c r="H121" s="16" t="s">
        <v>49</v>
      </c>
    </row>
    <row r="122" spans="1:18" s="7" customFormat="1" ht="12" hidden="1" customHeight="1" x14ac:dyDescent="0.2">
      <c r="A122" s="66" t="s">
        <v>183</v>
      </c>
      <c r="E122" s="14">
        <v>5</v>
      </c>
      <c r="F122" s="15" t="s">
        <v>29</v>
      </c>
      <c r="G122" s="14" t="s">
        <v>7</v>
      </c>
      <c r="H122" s="14" t="s">
        <v>8</v>
      </c>
    </row>
    <row r="123" spans="1:18" s="7" customFormat="1" ht="12" hidden="1" customHeight="1" x14ac:dyDescent="0.2">
      <c r="A123" s="66" t="s">
        <v>184</v>
      </c>
      <c r="E123" s="14">
        <v>5</v>
      </c>
      <c r="F123" s="15" t="s">
        <v>29</v>
      </c>
      <c r="G123" s="14" t="s">
        <v>7</v>
      </c>
      <c r="H123" s="14" t="s">
        <v>15</v>
      </c>
    </row>
    <row r="124" spans="1:18" s="7" customFormat="1" ht="18.95" hidden="1" customHeight="1" x14ac:dyDescent="0.2">
      <c r="A124" s="63" t="s">
        <v>185</v>
      </c>
      <c r="J124" s="64">
        <f>SUM(J116:J123)</f>
        <v>0</v>
      </c>
      <c r="K124" s="27"/>
      <c r="L124" s="64">
        <f>SUM(L116:L123)</f>
        <v>0</v>
      </c>
      <c r="M124" s="27"/>
      <c r="N124" s="64">
        <f>SUM(N116:N123)</f>
        <v>0</v>
      </c>
      <c r="O124" s="27"/>
      <c r="P124" s="64">
        <f>SUM(P116:P123)</f>
        <v>0</v>
      </c>
      <c r="Q124" s="27"/>
      <c r="R124" s="64">
        <f>SUM(R116:R123)</f>
        <v>0</v>
      </c>
    </row>
    <row r="125" spans="1:18" s="7" customFormat="1" ht="6" hidden="1" customHeight="1" x14ac:dyDescent="0.2"/>
    <row r="126" spans="1:18" s="7" customFormat="1" ht="12.75" hidden="1" customHeight="1" x14ac:dyDescent="0.2">
      <c r="A126" s="68" t="s">
        <v>190</v>
      </c>
      <c r="B126" s="11"/>
      <c r="C126" s="11"/>
    </row>
    <row r="127" spans="1:18" s="7" customFormat="1" ht="12.75" hidden="1" customHeight="1" x14ac:dyDescent="0.2">
      <c r="A127" s="11" t="s">
        <v>89</v>
      </c>
      <c r="B127" s="24"/>
      <c r="C127" s="24"/>
    </row>
    <row r="128" spans="1:18" s="7" customFormat="1" ht="12.75" hidden="1" customHeight="1" x14ac:dyDescent="0.2">
      <c r="A128" s="70" t="s">
        <v>90</v>
      </c>
      <c r="B128" s="9"/>
      <c r="C128" s="9"/>
      <c r="E128" s="14">
        <v>1</v>
      </c>
      <c r="F128" s="15" t="s">
        <v>12</v>
      </c>
      <c r="G128" s="14" t="s">
        <v>54</v>
      </c>
      <c r="H128" s="16" t="s">
        <v>10</v>
      </c>
    </row>
    <row r="129" spans="1:14" s="7" customFormat="1" ht="12.75" hidden="1" customHeight="1" x14ac:dyDescent="0.2">
      <c r="A129" s="66" t="s">
        <v>92</v>
      </c>
      <c r="B129" s="40"/>
      <c r="C129" s="40"/>
      <c r="E129" s="14">
        <v>1</v>
      </c>
      <c r="F129" s="15" t="s">
        <v>93</v>
      </c>
      <c r="G129" s="14" t="s">
        <v>7</v>
      </c>
      <c r="H129" s="14" t="s">
        <v>8</v>
      </c>
    </row>
    <row r="130" spans="1:14" s="7" customFormat="1" ht="12.75" hidden="1" customHeight="1" x14ac:dyDescent="0.2">
      <c r="A130" s="70" t="s">
        <v>90</v>
      </c>
      <c r="B130" s="40"/>
      <c r="C130" s="40"/>
      <c r="D130" s="15"/>
      <c r="E130" s="14">
        <v>1</v>
      </c>
      <c r="F130" s="15" t="s">
        <v>12</v>
      </c>
      <c r="G130" s="14" t="s">
        <v>54</v>
      </c>
      <c r="H130" s="14" t="s">
        <v>10</v>
      </c>
    </row>
    <row r="131" spans="1:14" s="7" customFormat="1" ht="12.75" hidden="1" customHeight="1" x14ac:dyDescent="0.2">
      <c r="A131" s="66" t="s">
        <v>94</v>
      </c>
      <c r="B131" s="40"/>
      <c r="C131" s="40"/>
      <c r="E131" s="14">
        <v>1</v>
      </c>
      <c r="F131" s="15" t="s">
        <v>93</v>
      </c>
      <c r="G131" s="14" t="s">
        <v>34</v>
      </c>
      <c r="H131" s="14" t="s">
        <v>8</v>
      </c>
    </row>
    <row r="132" spans="1:14" s="7" customFormat="1" ht="12.75" hidden="1" customHeight="1" x14ac:dyDescent="0.2">
      <c r="A132" s="66" t="s">
        <v>95</v>
      </c>
      <c r="B132" s="42"/>
      <c r="C132" s="42"/>
      <c r="E132" s="14">
        <v>1</v>
      </c>
      <c r="F132" s="15" t="s">
        <v>93</v>
      </c>
      <c r="G132" s="14" t="s">
        <v>34</v>
      </c>
      <c r="H132" s="14" t="s">
        <v>49</v>
      </c>
    </row>
    <row r="133" spans="1:14" s="7" customFormat="1" ht="12.75" hidden="1" customHeight="1" x14ac:dyDescent="0.2">
      <c r="A133" s="66" t="s">
        <v>96</v>
      </c>
      <c r="B133" s="42"/>
      <c r="C133" s="42"/>
      <c r="D133" s="15"/>
      <c r="E133" s="14">
        <v>1</v>
      </c>
      <c r="F133" s="15" t="s">
        <v>93</v>
      </c>
      <c r="G133" s="14" t="s">
        <v>54</v>
      </c>
      <c r="H133" s="14" t="s">
        <v>10</v>
      </c>
    </row>
    <row r="134" spans="1:14" s="7" customFormat="1" ht="12.75" hidden="1" customHeight="1" x14ac:dyDescent="0.2">
      <c r="A134" s="66" t="s">
        <v>98</v>
      </c>
      <c r="B134" s="42"/>
      <c r="C134" s="42"/>
      <c r="E134" s="14">
        <v>1</v>
      </c>
      <c r="F134" s="15" t="s">
        <v>93</v>
      </c>
      <c r="G134" s="14" t="s">
        <v>54</v>
      </c>
      <c r="H134" s="14" t="s">
        <v>15</v>
      </c>
    </row>
    <row r="135" spans="1:14" s="7" customFormat="1" ht="12.75" hidden="1" customHeight="1" x14ac:dyDescent="0.2">
      <c r="A135" s="66" t="s">
        <v>101</v>
      </c>
      <c r="B135" s="42"/>
      <c r="C135" s="42"/>
      <c r="E135" s="14">
        <v>1</v>
      </c>
      <c r="F135" s="89" t="s">
        <v>93</v>
      </c>
      <c r="G135" s="16" t="s">
        <v>54</v>
      </c>
      <c r="H135" s="90" t="s">
        <v>102</v>
      </c>
      <c r="N135" s="36"/>
    </row>
    <row r="136" spans="1:14" s="7" customFormat="1" ht="12.75" hidden="1" customHeight="1" x14ac:dyDescent="0.2">
      <c r="A136" s="66" t="s">
        <v>99</v>
      </c>
      <c r="B136" s="42"/>
      <c r="C136" s="42"/>
      <c r="D136" s="15"/>
      <c r="E136" s="14">
        <v>1</v>
      </c>
      <c r="F136" s="15" t="s">
        <v>93</v>
      </c>
      <c r="G136" s="14" t="s">
        <v>93</v>
      </c>
      <c r="H136" s="14" t="s">
        <v>10</v>
      </c>
    </row>
    <row r="137" spans="1:14" s="7" customFormat="1" ht="12.75" hidden="1" customHeight="1" x14ac:dyDescent="0.2">
      <c r="A137" s="66" t="s">
        <v>100</v>
      </c>
      <c r="B137" s="40"/>
      <c r="C137" s="40"/>
      <c r="E137" s="14">
        <v>1</v>
      </c>
      <c r="F137" s="15" t="s">
        <v>93</v>
      </c>
      <c r="G137" s="14" t="s">
        <v>54</v>
      </c>
      <c r="H137" s="14" t="s">
        <v>19</v>
      </c>
    </row>
    <row r="138" spans="1:14" s="7" customFormat="1" ht="12.75" hidden="1" customHeight="1" x14ac:dyDescent="0.2">
      <c r="A138" s="66" t="s">
        <v>175</v>
      </c>
      <c r="B138" s="40"/>
      <c r="C138" s="40"/>
      <c r="E138" s="14">
        <v>1</v>
      </c>
      <c r="F138" s="15" t="s">
        <v>93</v>
      </c>
      <c r="G138" s="14" t="s">
        <v>54</v>
      </c>
      <c r="H138" s="14" t="s">
        <v>82</v>
      </c>
    </row>
    <row r="139" spans="1:14" s="7" customFormat="1" ht="12.75" hidden="1" customHeight="1" x14ac:dyDescent="0.2">
      <c r="A139" s="66" t="s">
        <v>176</v>
      </c>
      <c r="B139" s="40"/>
      <c r="C139" s="40"/>
      <c r="E139" s="14">
        <v>1</v>
      </c>
      <c r="F139" s="15" t="s">
        <v>93</v>
      </c>
      <c r="G139" s="14" t="s">
        <v>54</v>
      </c>
      <c r="H139" s="14" t="s">
        <v>45</v>
      </c>
    </row>
    <row r="140" spans="1:14" s="7" customFormat="1" ht="12.75" hidden="1" customHeight="1" x14ac:dyDescent="0.2">
      <c r="A140" s="66" t="s">
        <v>177</v>
      </c>
      <c r="B140" s="40"/>
      <c r="C140" s="40"/>
      <c r="E140" s="14">
        <v>1</v>
      </c>
      <c r="F140" s="15" t="s">
        <v>93</v>
      </c>
      <c r="G140" s="14" t="s">
        <v>54</v>
      </c>
      <c r="H140" s="14" t="s">
        <v>146</v>
      </c>
    </row>
    <row r="141" spans="1:14" s="7" customFormat="1" ht="12.75" hidden="1" customHeight="1" x14ac:dyDescent="0.2">
      <c r="A141" s="66" t="s">
        <v>101</v>
      </c>
      <c r="B141" s="40"/>
      <c r="C141" s="40"/>
      <c r="E141" s="14">
        <v>1</v>
      </c>
      <c r="F141" s="15" t="s">
        <v>93</v>
      </c>
      <c r="G141" s="14" t="s">
        <v>54</v>
      </c>
      <c r="H141" s="14" t="s">
        <v>102</v>
      </c>
    </row>
    <row r="142" spans="1:14" s="7" customFormat="1" ht="12.75" hidden="1" customHeight="1" x14ac:dyDescent="0.2">
      <c r="A142" s="66" t="s">
        <v>103</v>
      </c>
      <c r="B142" s="40"/>
      <c r="C142" s="40"/>
      <c r="E142" s="14">
        <v>1</v>
      </c>
      <c r="F142" s="15" t="s">
        <v>93</v>
      </c>
      <c r="G142" s="14" t="s">
        <v>54</v>
      </c>
      <c r="H142" s="14" t="s">
        <v>24</v>
      </c>
    </row>
    <row r="143" spans="1:14" s="7" customFormat="1" ht="12.75" hidden="1" customHeight="1" x14ac:dyDescent="0.2">
      <c r="A143" s="66" t="s">
        <v>104</v>
      </c>
      <c r="B143" s="40"/>
      <c r="C143" s="40"/>
      <c r="E143" s="14">
        <v>1</v>
      </c>
      <c r="F143" s="15" t="s">
        <v>93</v>
      </c>
      <c r="G143" s="14" t="s">
        <v>54</v>
      </c>
      <c r="H143" s="14" t="s">
        <v>28</v>
      </c>
    </row>
    <row r="144" spans="1:14" s="7" customFormat="1" ht="12.75" hidden="1" customHeight="1" x14ac:dyDescent="0.2">
      <c r="A144" s="66" t="s">
        <v>105</v>
      </c>
      <c r="B144" s="40"/>
      <c r="C144" s="40"/>
      <c r="D144" s="15"/>
      <c r="E144" s="14">
        <v>1</v>
      </c>
      <c r="F144" s="15" t="s">
        <v>93</v>
      </c>
      <c r="G144" s="14" t="s">
        <v>54</v>
      </c>
      <c r="H144" s="16" t="s">
        <v>49</v>
      </c>
    </row>
    <row r="145" spans="1:18" s="7" customFormat="1" ht="12.75" hidden="1" customHeight="1" x14ac:dyDescent="0.2">
      <c r="A145" s="66" t="s">
        <v>106</v>
      </c>
      <c r="B145" s="40"/>
      <c r="C145" s="40"/>
      <c r="D145" s="15"/>
      <c r="E145" s="14">
        <v>1</v>
      </c>
      <c r="F145" s="15" t="s">
        <v>93</v>
      </c>
      <c r="G145" s="14" t="s">
        <v>67</v>
      </c>
      <c r="H145" s="14" t="s">
        <v>8</v>
      </c>
    </row>
    <row r="146" spans="1:18" s="7" customFormat="1" ht="12.75" hidden="1" customHeight="1" x14ac:dyDescent="0.2">
      <c r="A146" s="66" t="s">
        <v>97</v>
      </c>
      <c r="B146" s="40"/>
      <c r="C146" s="40"/>
      <c r="E146" s="14">
        <v>1</v>
      </c>
      <c r="F146" s="15" t="s">
        <v>93</v>
      </c>
      <c r="G146" s="14" t="s">
        <v>93</v>
      </c>
      <c r="H146" s="14" t="s">
        <v>8</v>
      </c>
    </row>
    <row r="147" spans="1:18" s="7" customFormat="1" ht="12.75" hidden="1" customHeight="1" x14ac:dyDescent="0.2">
      <c r="A147" s="66" t="s">
        <v>107</v>
      </c>
      <c r="B147" s="40"/>
      <c r="C147" s="40"/>
      <c r="D147" s="15"/>
      <c r="E147" s="14">
        <v>1</v>
      </c>
      <c r="F147" s="15" t="s">
        <v>93</v>
      </c>
      <c r="G147" s="14" t="s">
        <v>59</v>
      </c>
      <c r="H147" s="16" t="s">
        <v>49</v>
      </c>
      <c r="N147" s="36"/>
    </row>
    <row r="148" spans="1:18" s="7" customFormat="1" ht="12.75" hidden="1" customHeight="1" x14ac:dyDescent="0.2">
      <c r="A148" s="66" t="s">
        <v>178</v>
      </c>
      <c r="B148" s="40"/>
      <c r="C148" s="40"/>
      <c r="D148" s="15"/>
      <c r="E148" s="14">
        <v>1</v>
      </c>
      <c r="F148" s="15" t="s">
        <v>93</v>
      </c>
      <c r="G148" s="14" t="s">
        <v>29</v>
      </c>
      <c r="H148" s="14" t="s">
        <v>8</v>
      </c>
    </row>
    <row r="149" spans="1:18" s="7" customFormat="1" ht="12.75" hidden="1" customHeight="1" x14ac:dyDescent="0.2">
      <c r="A149" s="66" t="s">
        <v>179</v>
      </c>
      <c r="B149" s="40"/>
      <c r="C149" s="40"/>
      <c r="D149" s="15"/>
      <c r="E149" s="14">
        <v>1</v>
      </c>
      <c r="F149" s="15" t="s">
        <v>93</v>
      </c>
      <c r="G149" s="14" t="s">
        <v>29</v>
      </c>
      <c r="H149" s="14" t="s">
        <v>45</v>
      </c>
    </row>
    <row r="150" spans="1:18" s="27" customFormat="1" ht="17.25" hidden="1" customHeight="1" x14ac:dyDescent="0.2">
      <c r="A150" s="63" t="s">
        <v>108</v>
      </c>
      <c r="B150" s="26"/>
      <c r="C150" s="26"/>
      <c r="J150" s="21">
        <f>SUM(J129:J149)</f>
        <v>0</v>
      </c>
      <c r="K150" s="23"/>
      <c r="L150" s="21">
        <f>SUM(L129:L144)</f>
        <v>0</v>
      </c>
      <c r="N150" s="21">
        <f>SUM(N129:N149)</f>
        <v>0</v>
      </c>
      <c r="P150" s="21">
        <f>SUM(P129:P147)</f>
        <v>0</v>
      </c>
      <c r="R150" s="21">
        <f>SUM(R129:R149)</f>
        <v>0</v>
      </c>
    </row>
    <row r="151" spans="1:18" s="7" customFormat="1" ht="6" hidden="1" customHeight="1" x14ac:dyDescent="0.2"/>
    <row r="152" spans="1:18" s="7" customFormat="1" ht="15.75" customHeight="1" thickBot="1" x14ac:dyDescent="0.25">
      <c r="A152" s="11" t="s">
        <v>110</v>
      </c>
      <c r="B152" s="28"/>
      <c r="C152" s="28"/>
      <c r="J152" s="29">
        <f>J41+J113+J124+J150</f>
        <v>0</v>
      </c>
      <c r="K152" s="23"/>
      <c r="L152" s="29">
        <f>L41+L113+L124+L150</f>
        <v>0</v>
      </c>
      <c r="N152" s="29">
        <f>N41+N113+N124+N150</f>
        <v>0</v>
      </c>
      <c r="P152" s="29">
        <f>P41+P113+P124+P150</f>
        <v>0</v>
      </c>
      <c r="R152" s="29">
        <f>SUM(R41+R113+R150)</f>
        <v>4795521.24</v>
      </c>
    </row>
    <row r="153" spans="1:18" s="7" customFormat="1" ht="13.5" thickTop="1" x14ac:dyDescent="0.2">
      <c r="A153" s="31"/>
      <c r="B153" s="31"/>
      <c r="C153" s="31"/>
      <c r="D153" s="34"/>
      <c r="E153" s="31"/>
      <c r="F153" s="31"/>
      <c r="H153" s="35"/>
      <c r="I153" s="35"/>
      <c r="J153" s="35"/>
      <c r="K153" s="35"/>
      <c r="L153" s="35"/>
      <c r="M153" s="35"/>
    </row>
    <row r="154" spans="1:18" x14ac:dyDescent="0.2">
      <c r="A154" s="211" t="s">
        <v>133</v>
      </c>
      <c r="B154" s="211"/>
      <c r="C154" s="211"/>
      <c r="D154" s="33"/>
      <c r="E154" s="32"/>
      <c r="G154" s="31"/>
      <c r="I154" s="31"/>
      <c r="J154" s="211" t="s">
        <v>297</v>
      </c>
      <c r="K154" s="211"/>
      <c r="L154" s="211"/>
      <c r="M154" s="47"/>
      <c r="N154" s="49"/>
      <c r="O154" s="49"/>
      <c r="P154" s="199" t="s">
        <v>135</v>
      </c>
      <c r="Q154" s="199"/>
      <c r="R154" s="199"/>
    </row>
    <row r="155" spans="1:18" x14ac:dyDescent="0.2">
      <c r="A155" s="50"/>
      <c r="D155" s="33"/>
      <c r="E155" s="51"/>
      <c r="G155" s="31"/>
      <c r="I155" s="31"/>
      <c r="J155" s="185"/>
      <c r="M155" s="185"/>
      <c r="N155" s="36"/>
      <c r="O155" s="36"/>
      <c r="P155" s="51"/>
    </row>
    <row r="156" spans="1:18" x14ac:dyDescent="0.2">
      <c r="A156" s="50"/>
      <c r="D156" s="33"/>
      <c r="E156" s="51"/>
      <c r="G156" s="31"/>
      <c r="I156" s="31"/>
      <c r="J156" s="185"/>
      <c r="M156" s="185"/>
      <c r="N156" s="36"/>
      <c r="O156" s="36"/>
      <c r="P156" s="51"/>
    </row>
    <row r="157" spans="1:18" x14ac:dyDescent="0.2">
      <c r="A157" s="52"/>
      <c r="D157" s="31"/>
      <c r="E157" s="53"/>
      <c r="G157" s="31"/>
      <c r="I157" s="31"/>
      <c r="J157" s="31"/>
      <c r="M157" s="31"/>
      <c r="P157" s="53"/>
    </row>
    <row r="158" spans="1:18" x14ac:dyDescent="0.2">
      <c r="A158" s="212" t="s">
        <v>298</v>
      </c>
      <c r="B158" s="212"/>
      <c r="C158" s="212"/>
      <c r="D158" s="55"/>
      <c r="E158" s="56"/>
      <c r="G158" s="31"/>
      <c r="I158" s="31"/>
      <c r="J158" s="212" t="s">
        <v>319</v>
      </c>
      <c r="K158" s="212"/>
      <c r="L158" s="212"/>
      <c r="M158" s="57"/>
      <c r="N158" s="59"/>
      <c r="O158" s="59"/>
      <c r="P158" s="200" t="s">
        <v>137</v>
      </c>
      <c r="Q158" s="200"/>
      <c r="R158" s="200"/>
    </row>
    <row r="159" spans="1:18" x14ac:dyDescent="0.2">
      <c r="A159" s="211" t="s">
        <v>323</v>
      </c>
      <c r="B159" s="211"/>
      <c r="C159" s="211"/>
      <c r="D159" s="31"/>
      <c r="E159" s="32"/>
      <c r="G159" s="31"/>
      <c r="I159" s="31"/>
      <c r="J159" s="211" t="s">
        <v>288</v>
      </c>
      <c r="K159" s="211"/>
      <c r="L159" s="211"/>
      <c r="M159" s="33"/>
      <c r="N159" s="35"/>
      <c r="O159" s="35"/>
      <c r="P159" s="201" t="s">
        <v>139</v>
      </c>
      <c r="Q159" s="201"/>
      <c r="R159" s="201"/>
    </row>
  </sheetData>
  <customSheetViews>
    <customSheetView guid="{1998FCB8-1FEB-4076-ACE6-A225EE4366B3}" showPageBreaks="1" printArea="1" hiddenRows="1" view="pageBreakPreview">
      <pane xSplit="1" ySplit="13" topLeftCell="B42" activePane="bottomRight" state="frozen"/>
      <selection pane="bottomRight" activeCell="J33" sqref="J33"/>
      <pageMargins left="0.75" right="0.5" top="1" bottom="1" header="0.75" footer="0.5"/>
      <printOptions horizontalCentered="1"/>
      <pageSetup paperSize="5" scale="90" orientation="landscape" horizontalDpi="4294967293" verticalDpi="300" r:id="rId1"/>
      <headerFooter alignWithMargins="0">
        <oddHeader xml:space="preserve">&amp;L&amp;"Arial,Regular"&amp;9               LBP Form No. 2&amp;R&amp;"Arial,Bold"&amp;10Annex E                         </oddHeader>
        <oddFooter>&amp;C&amp;10Page &amp;P of &amp;N</oddFooter>
      </headerFooter>
    </customSheetView>
    <customSheetView guid="{EE975321-C15E-44A7-AFC6-A307116A4F6E}" showPageBreaks="1" printArea="1" hiddenRows="1" view="pageBreakPreview">
      <pane xSplit="1" ySplit="13" topLeftCell="B42" activePane="bottomRight" state="frozen"/>
      <selection pane="bottomRight" activeCell="J33" sqref="J33"/>
      <pageMargins left="0.75" right="0.5" top="1" bottom="1" header="0.75" footer="0.5"/>
      <printOptions horizontalCentered="1"/>
      <pageSetup paperSize="5" scale="90" orientation="landscape" horizontalDpi="4294967293" verticalDpi="300" r:id="rId2"/>
      <headerFooter alignWithMargins="0">
        <oddHeader xml:space="preserve">&amp;L&amp;"Arial,Regular"&amp;9               LBP Form No. 2&amp;R&amp;"Arial,Bold"&amp;10Annex E                         </oddHeader>
        <oddFooter>&amp;C&amp;10Page &amp;P of &amp;N</oddFooter>
      </headerFooter>
    </customSheetView>
  </customSheetViews>
  <mergeCells count="18">
    <mergeCell ref="P154:R154"/>
    <mergeCell ref="A1:S1"/>
    <mergeCell ref="A2:S2"/>
    <mergeCell ref="L8:P8"/>
    <mergeCell ref="P9:P11"/>
    <mergeCell ref="A10:C10"/>
    <mergeCell ref="E10:H10"/>
    <mergeCell ref="A12:C12"/>
    <mergeCell ref="E12:H12"/>
    <mergeCell ref="A113:C113"/>
    <mergeCell ref="A154:C154"/>
    <mergeCell ref="J154:L154"/>
    <mergeCell ref="A158:C158"/>
    <mergeCell ref="J158:L158"/>
    <mergeCell ref="P158:R158"/>
    <mergeCell ref="A159:C159"/>
    <mergeCell ref="J159:L159"/>
    <mergeCell ref="P159:R159"/>
  </mergeCells>
  <printOptions horizontalCentered="1"/>
  <pageMargins left="0.75" right="0.5" top="1" bottom="1" header="0.75" footer="0.5"/>
  <pageSetup paperSize="5" scale="90" orientation="landscape" horizontalDpi="4294967293" verticalDpi="300" r:id="rId3"/>
  <headerFooter alignWithMargins="0">
    <oddHeader xml:space="preserve">&amp;L&amp;"Arial,Regular"&amp;9               LBP Form No. 2&amp;R&amp;"Arial,Bold"&amp;10Annex E                         </oddHeader>
    <oddFooter>&amp;C&amp;10Page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S159"/>
  <sheetViews>
    <sheetView view="pageBreakPreview" zoomScaleNormal="85" zoomScaleSheetLayoutView="100" workbookViewId="0">
      <pane xSplit="1" ySplit="14" topLeftCell="B46" activePane="bottomRight" state="frozen"/>
      <selection pane="topRight" activeCell="B1" sqref="B1"/>
      <selection pane="bottomLeft" activeCell="A15" sqref="A15"/>
      <selection pane="bottomRight" activeCell="L114" sqref="L114"/>
    </sheetView>
  </sheetViews>
  <sheetFormatPr defaultRowHeight="12.75" x14ac:dyDescent="0.2"/>
  <cols>
    <col min="1" max="1" width="16.77734375" style="1" customWidth="1"/>
    <col min="2" max="2" width="1.21875" style="1" customWidth="1"/>
    <col min="3" max="3" width="26.77734375" style="1" customWidth="1"/>
    <col min="4" max="4" width="1" style="1" customWidth="1"/>
    <col min="5" max="7" width="2.88671875" style="1" customWidth="1"/>
    <col min="8" max="8" width="3.77734375" style="1" customWidth="1"/>
    <col min="9" max="9" width="0.88671875" style="1" customWidth="1"/>
    <col min="10" max="10" width="13.77734375" style="1" customWidth="1"/>
    <col min="11" max="11" width="0.88671875" style="1" customWidth="1"/>
    <col min="12" max="12" width="13.77734375" style="1" customWidth="1"/>
    <col min="13" max="13" width="0.88671875" style="1" customWidth="1"/>
    <col min="14" max="14" width="13.77734375" style="1" customWidth="1"/>
    <col min="15" max="15" width="0.88671875" style="1" customWidth="1"/>
    <col min="16" max="16" width="13.77734375" style="1" customWidth="1"/>
    <col min="17" max="17" width="0.88671875" style="1" customWidth="1"/>
    <col min="18" max="18" width="13.77734375" style="1" customWidth="1"/>
    <col min="19" max="16384" width="8.88671875" style="1"/>
  </cols>
  <sheetData>
    <row r="1" spans="1:19" ht="15.75" x14ac:dyDescent="0.25">
      <c r="A1" s="203" t="s">
        <v>111</v>
      </c>
      <c r="B1" s="203"/>
      <c r="C1" s="203"/>
      <c r="D1" s="203"/>
      <c r="E1" s="203"/>
      <c r="F1" s="203"/>
      <c r="G1" s="203"/>
      <c r="H1" s="203"/>
      <c r="I1" s="203"/>
      <c r="J1" s="203"/>
      <c r="K1" s="203"/>
      <c r="L1" s="203"/>
      <c r="M1" s="203"/>
      <c r="N1" s="203"/>
      <c r="O1" s="203"/>
      <c r="P1" s="203"/>
      <c r="Q1" s="203"/>
      <c r="R1" s="203"/>
      <c r="S1" s="203"/>
    </row>
    <row r="2" spans="1:19" ht="15.75" customHeight="1" x14ac:dyDescent="0.2">
      <c r="A2" s="204" t="s">
        <v>0</v>
      </c>
      <c r="B2" s="204"/>
      <c r="C2" s="204"/>
      <c r="D2" s="204"/>
      <c r="E2" s="204"/>
      <c r="F2" s="204"/>
      <c r="G2" s="204"/>
      <c r="H2" s="204"/>
      <c r="I2" s="204"/>
      <c r="J2" s="204"/>
      <c r="K2" s="204"/>
      <c r="L2" s="204"/>
      <c r="M2" s="204"/>
      <c r="N2" s="204"/>
      <c r="O2" s="204"/>
      <c r="P2" s="204"/>
      <c r="Q2" s="204"/>
      <c r="R2" s="204"/>
      <c r="S2" s="204"/>
    </row>
    <row r="3" spans="1:19" ht="9" customHeight="1" x14ac:dyDescent="0.2"/>
    <row r="4" spans="1:19" ht="15" customHeight="1" x14ac:dyDescent="0.25">
      <c r="A4" s="2" t="s">
        <v>118</v>
      </c>
      <c r="B4" s="2" t="s">
        <v>113</v>
      </c>
      <c r="C4" s="73" t="s">
        <v>202</v>
      </c>
      <c r="H4" s="3"/>
      <c r="I4" s="3"/>
      <c r="R4" s="78">
        <v>1032</v>
      </c>
    </row>
    <row r="5" spans="1:19" ht="15" customHeight="1" x14ac:dyDescent="0.2">
      <c r="A5" s="5" t="s">
        <v>119</v>
      </c>
      <c r="B5" s="2" t="s">
        <v>113</v>
      </c>
      <c r="C5" s="5" t="s">
        <v>115</v>
      </c>
    </row>
    <row r="6" spans="1:19" ht="15" customHeight="1" x14ac:dyDescent="0.2">
      <c r="A6" s="5" t="s">
        <v>120</v>
      </c>
      <c r="B6" s="2" t="s">
        <v>113</v>
      </c>
      <c r="C6" s="5" t="s">
        <v>203</v>
      </c>
    </row>
    <row r="7" spans="1:19" ht="15" customHeight="1" x14ac:dyDescent="0.2">
      <c r="A7" s="6" t="s">
        <v>121</v>
      </c>
      <c r="B7" s="2" t="s">
        <v>113</v>
      </c>
      <c r="C7" s="6" t="s">
        <v>117</v>
      </c>
    </row>
    <row r="8" spans="1:19" ht="9" customHeight="1" x14ac:dyDescent="0.2">
      <c r="A8" s="6"/>
      <c r="B8" s="2"/>
      <c r="C8" s="6"/>
    </row>
    <row r="9" spans="1:19" ht="15" customHeight="1" x14ac:dyDescent="0.2">
      <c r="L9" s="207" t="s">
        <v>122</v>
      </c>
      <c r="M9" s="207"/>
      <c r="N9" s="207"/>
      <c r="O9" s="207"/>
      <c r="P9" s="207"/>
      <c r="Q9" s="65"/>
    </row>
    <row r="10" spans="1:19" ht="15" customHeight="1" x14ac:dyDescent="0.2">
      <c r="H10" s="8"/>
      <c r="I10" s="8"/>
      <c r="J10" s="8" t="s">
        <v>287</v>
      </c>
      <c r="K10" s="8"/>
      <c r="L10" s="62" t="s">
        <v>123</v>
      </c>
      <c r="M10" s="62"/>
      <c r="N10" s="62" t="s">
        <v>125</v>
      </c>
      <c r="O10" s="62"/>
      <c r="P10" s="209" t="s">
        <v>127</v>
      </c>
      <c r="Q10" s="45"/>
      <c r="R10" s="129" t="s">
        <v>132</v>
      </c>
    </row>
    <row r="11" spans="1:19" ht="15" customHeight="1" x14ac:dyDescent="0.2">
      <c r="A11" s="205" t="s">
        <v>186</v>
      </c>
      <c r="B11" s="205"/>
      <c r="C11" s="205"/>
      <c r="D11" s="9"/>
      <c r="E11" s="205" t="s">
        <v>112</v>
      </c>
      <c r="F11" s="205"/>
      <c r="G11" s="205"/>
      <c r="H11" s="205"/>
      <c r="I11" s="8"/>
      <c r="J11" s="93" t="s">
        <v>305</v>
      </c>
      <c r="K11" s="44"/>
      <c r="L11" s="44" t="s">
        <v>318</v>
      </c>
      <c r="M11" s="44"/>
      <c r="N11" s="44" t="s">
        <v>318</v>
      </c>
      <c r="O11" s="44"/>
      <c r="P11" s="210"/>
      <c r="Q11" s="45"/>
      <c r="R11" s="44">
        <v>2020</v>
      </c>
    </row>
    <row r="12" spans="1:19" ht="15" customHeight="1" x14ac:dyDescent="0.2">
      <c r="A12" s="91"/>
      <c r="B12" s="91"/>
      <c r="C12" s="91"/>
      <c r="D12" s="9"/>
      <c r="E12" s="91"/>
      <c r="F12" s="91"/>
      <c r="G12" s="91"/>
      <c r="H12" s="91"/>
      <c r="I12" s="8"/>
      <c r="J12" s="44" t="s">
        <v>124</v>
      </c>
      <c r="K12" s="44"/>
      <c r="L12" s="44" t="s">
        <v>124</v>
      </c>
      <c r="M12" s="44"/>
      <c r="N12" s="44" t="s">
        <v>126</v>
      </c>
      <c r="O12" s="44"/>
      <c r="P12" s="210"/>
      <c r="Q12" s="45"/>
      <c r="R12" s="130" t="s">
        <v>2</v>
      </c>
    </row>
    <row r="13" spans="1:19" ht="15" customHeight="1" x14ac:dyDescent="0.2">
      <c r="A13" s="206" t="s">
        <v>3</v>
      </c>
      <c r="B13" s="206"/>
      <c r="C13" s="206"/>
      <c r="D13" s="7"/>
      <c r="E13" s="208" t="s">
        <v>4</v>
      </c>
      <c r="F13" s="208"/>
      <c r="G13" s="208"/>
      <c r="H13" s="208"/>
      <c r="J13" s="10" t="s">
        <v>5</v>
      </c>
      <c r="K13" s="61"/>
      <c r="L13" s="10" t="s">
        <v>128</v>
      </c>
      <c r="M13" s="61"/>
      <c r="N13" s="10" t="s">
        <v>129</v>
      </c>
      <c r="O13" s="61"/>
      <c r="P13" s="10" t="s">
        <v>130</v>
      </c>
      <c r="Q13" s="61"/>
      <c r="R13" s="10" t="s">
        <v>131</v>
      </c>
    </row>
    <row r="14" spans="1:19" ht="6" customHeight="1" x14ac:dyDescent="0.2">
      <c r="K14" s="7"/>
      <c r="M14" s="7"/>
      <c r="O14" s="7"/>
      <c r="Q14" s="7"/>
    </row>
    <row r="15" spans="1:19" s="7" customFormat="1" ht="12.75" customHeight="1" x14ac:dyDescent="0.2">
      <c r="A15" s="68" t="s">
        <v>187</v>
      </c>
      <c r="B15" s="12"/>
      <c r="C15" s="12"/>
      <c r="J15" s="13"/>
      <c r="K15" s="13"/>
    </row>
    <row r="16" spans="1:19" s="7" customFormat="1" ht="6" customHeight="1" x14ac:dyDescent="0.2">
      <c r="A16" s="68"/>
      <c r="B16" s="12"/>
      <c r="C16" s="12"/>
      <c r="J16" s="13"/>
      <c r="K16" s="13"/>
    </row>
    <row r="17" spans="1:18" s="7" customFormat="1" ht="12.75" customHeight="1" x14ac:dyDescent="0.2">
      <c r="A17" s="66" t="s">
        <v>6</v>
      </c>
      <c r="B17" s="40"/>
      <c r="C17" s="40"/>
      <c r="D17" s="14"/>
      <c r="E17" s="14">
        <v>5</v>
      </c>
      <c r="F17" s="15" t="s">
        <v>7</v>
      </c>
      <c r="G17" s="14" t="s">
        <v>7</v>
      </c>
      <c r="H17" s="14" t="s">
        <v>8</v>
      </c>
      <c r="I17" s="14"/>
      <c r="J17" s="13">
        <v>9467553.1300000008</v>
      </c>
      <c r="K17" s="13"/>
      <c r="L17" s="7">
        <v>5044282.79</v>
      </c>
      <c r="N17" s="7">
        <f t="shared" ref="N17:N22" si="0">P17-L17</f>
        <v>6664137.54</v>
      </c>
      <c r="P17" s="7">
        <v>11708420.33</v>
      </c>
      <c r="R17" s="7">
        <v>11644251.35</v>
      </c>
    </row>
    <row r="18" spans="1:18" s="7" customFormat="1" ht="12.75" hidden="1" customHeight="1" x14ac:dyDescent="0.2">
      <c r="A18" s="67" t="s">
        <v>9</v>
      </c>
      <c r="B18" s="41"/>
      <c r="C18" s="41"/>
      <c r="E18" s="38">
        <v>5</v>
      </c>
      <c r="F18" s="37" t="s">
        <v>7</v>
      </c>
      <c r="G18" s="38" t="s">
        <v>7</v>
      </c>
      <c r="H18" s="38" t="s">
        <v>10</v>
      </c>
      <c r="J18" s="39"/>
      <c r="K18" s="39"/>
      <c r="N18" s="7">
        <f t="shared" si="0"/>
        <v>0</v>
      </c>
    </row>
    <row r="19" spans="1:18" s="7" customFormat="1" ht="12.75" customHeight="1" x14ac:dyDescent="0.2">
      <c r="A19" s="66" t="s">
        <v>11</v>
      </c>
      <c r="B19" s="40"/>
      <c r="C19" s="40"/>
      <c r="D19" s="14"/>
      <c r="E19" s="14">
        <v>5</v>
      </c>
      <c r="F19" s="15" t="s">
        <v>7</v>
      </c>
      <c r="G19" s="14" t="s">
        <v>12</v>
      </c>
      <c r="H19" s="14" t="s">
        <v>8</v>
      </c>
      <c r="J19" s="13">
        <v>735325.81</v>
      </c>
      <c r="K19" s="13"/>
      <c r="L19" s="7">
        <v>362000</v>
      </c>
      <c r="N19" s="7">
        <f t="shared" si="0"/>
        <v>454000</v>
      </c>
      <c r="P19" s="7">
        <v>816000</v>
      </c>
      <c r="R19" s="7">
        <v>816000</v>
      </c>
    </row>
    <row r="20" spans="1:18" s="7" customFormat="1" ht="12.75" customHeight="1" x14ac:dyDescent="0.2">
      <c r="A20" s="66" t="s">
        <v>13</v>
      </c>
      <c r="B20" s="40"/>
      <c r="C20" s="40"/>
      <c r="D20" s="14"/>
      <c r="E20" s="14">
        <v>5</v>
      </c>
      <c r="F20" s="15" t="s">
        <v>7</v>
      </c>
      <c r="G20" s="14" t="s">
        <v>12</v>
      </c>
      <c r="H20" s="14" t="s">
        <v>10</v>
      </c>
      <c r="J20" s="13">
        <v>195500</v>
      </c>
      <c r="K20" s="13"/>
      <c r="L20" s="7">
        <v>51000</v>
      </c>
      <c r="N20" s="7">
        <f t="shared" si="0"/>
        <v>51000</v>
      </c>
      <c r="P20" s="7">
        <v>102000</v>
      </c>
      <c r="R20" s="7">
        <v>102000</v>
      </c>
    </row>
    <row r="21" spans="1:18" s="7" customFormat="1" ht="12.75" customHeight="1" x14ac:dyDescent="0.2">
      <c r="A21" s="66" t="s">
        <v>14</v>
      </c>
      <c r="B21" s="40"/>
      <c r="C21" s="40"/>
      <c r="D21" s="14"/>
      <c r="E21" s="14">
        <v>5</v>
      </c>
      <c r="F21" s="15" t="s">
        <v>7</v>
      </c>
      <c r="G21" s="14" t="s">
        <v>12</v>
      </c>
      <c r="H21" s="14" t="s">
        <v>15</v>
      </c>
      <c r="J21" s="13">
        <v>195500</v>
      </c>
      <c r="K21" s="13"/>
      <c r="L21" s="7">
        <v>51000</v>
      </c>
      <c r="N21" s="7">
        <f t="shared" si="0"/>
        <v>51000</v>
      </c>
      <c r="P21" s="7">
        <v>102000</v>
      </c>
      <c r="R21" s="7">
        <v>102000</v>
      </c>
    </row>
    <row r="22" spans="1:18" s="7" customFormat="1" ht="12.75" customHeight="1" x14ac:dyDescent="0.2">
      <c r="A22" s="66" t="s">
        <v>16</v>
      </c>
      <c r="B22" s="40"/>
      <c r="C22" s="40"/>
      <c r="D22" s="14"/>
      <c r="E22" s="14">
        <v>5</v>
      </c>
      <c r="F22" s="15" t="s">
        <v>7</v>
      </c>
      <c r="G22" s="14" t="s">
        <v>12</v>
      </c>
      <c r="H22" s="14" t="s">
        <v>17</v>
      </c>
      <c r="J22" s="13">
        <v>186000</v>
      </c>
      <c r="K22" s="13"/>
      <c r="L22" s="7">
        <v>180000</v>
      </c>
      <c r="N22" s="7">
        <f t="shared" si="0"/>
        <v>24000</v>
      </c>
      <c r="P22" s="7">
        <v>204000</v>
      </c>
      <c r="R22" s="7">
        <v>204000</v>
      </c>
    </row>
    <row r="23" spans="1:18" s="7" customFormat="1" ht="12.75" hidden="1" customHeight="1" x14ac:dyDescent="0.2">
      <c r="A23" s="66" t="s">
        <v>141</v>
      </c>
      <c r="B23" s="40"/>
      <c r="C23" s="40"/>
      <c r="D23" s="14"/>
      <c r="E23" s="14">
        <v>5</v>
      </c>
      <c r="F23" s="15" t="s">
        <v>7</v>
      </c>
      <c r="G23" s="14" t="s">
        <v>12</v>
      </c>
      <c r="H23" s="14" t="s">
        <v>64</v>
      </c>
      <c r="J23" s="13"/>
      <c r="K23" s="13"/>
    </row>
    <row r="24" spans="1:18" s="7" customFormat="1" ht="12.75" hidden="1" customHeight="1" x14ac:dyDescent="0.2">
      <c r="A24" s="66" t="s">
        <v>143</v>
      </c>
      <c r="B24" s="40"/>
      <c r="C24" s="40"/>
      <c r="E24" s="14">
        <v>5</v>
      </c>
      <c r="F24" s="15" t="s">
        <v>7</v>
      </c>
      <c r="G24" s="14" t="s">
        <v>12</v>
      </c>
      <c r="H24" s="14" t="s">
        <v>45</v>
      </c>
      <c r="J24" s="13"/>
      <c r="K24" s="13"/>
    </row>
    <row r="25" spans="1:18" s="7" customFormat="1" ht="12.75" hidden="1" customHeight="1" x14ac:dyDescent="0.2">
      <c r="A25" s="66" t="s">
        <v>144</v>
      </c>
      <c r="B25" s="40"/>
      <c r="C25" s="40"/>
      <c r="D25" s="14"/>
      <c r="E25" s="14">
        <v>5</v>
      </c>
      <c r="F25" s="15" t="s">
        <v>7</v>
      </c>
      <c r="G25" s="14" t="s">
        <v>12</v>
      </c>
      <c r="H25" s="14" t="s">
        <v>60</v>
      </c>
      <c r="J25" s="13"/>
      <c r="K25" s="13"/>
      <c r="N25" s="7">
        <f t="shared" ref="N25:N41" si="1">P25-L25</f>
        <v>0</v>
      </c>
    </row>
    <row r="26" spans="1:18" s="7" customFormat="1" ht="12.75" hidden="1" customHeight="1" x14ac:dyDescent="0.2">
      <c r="A26" s="66" t="s">
        <v>18</v>
      </c>
      <c r="B26" s="40"/>
      <c r="C26" s="40"/>
      <c r="D26" s="14"/>
      <c r="E26" s="14">
        <v>5</v>
      </c>
      <c r="F26" s="15" t="s">
        <v>7</v>
      </c>
      <c r="G26" s="14" t="s">
        <v>12</v>
      </c>
      <c r="H26" s="14" t="s">
        <v>19</v>
      </c>
      <c r="J26" s="13"/>
      <c r="K26" s="13"/>
      <c r="N26" s="7">
        <f t="shared" si="1"/>
        <v>0</v>
      </c>
    </row>
    <row r="27" spans="1:18" s="7" customFormat="1" ht="12.75" hidden="1" customHeight="1" x14ac:dyDescent="0.2">
      <c r="A27" s="66" t="s">
        <v>21</v>
      </c>
      <c r="B27" s="40"/>
      <c r="C27" s="40"/>
      <c r="D27" s="14"/>
      <c r="E27" s="14">
        <v>5</v>
      </c>
      <c r="F27" s="15" t="s">
        <v>7</v>
      </c>
      <c r="G27" s="14" t="s">
        <v>12</v>
      </c>
      <c r="H27" s="14" t="s">
        <v>102</v>
      </c>
      <c r="J27" s="13"/>
      <c r="K27" s="13"/>
      <c r="N27" s="7">
        <f t="shared" si="1"/>
        <v>0</v>
      </c>
    </row>
    <row r="28" spans="1:18" s="7" customFormat="1" ht="12.75" hidden="1" customHeight="1" x14ac:dyDescent="0.2">
      <c r="A28" s="66" t="s">
        <v>22</v>
      </c>
      <c r="B28" s="40"/>
      <c r="C28" s="40"/>
      <c r="D28" s="14"/>
      <c r="E28" s="14">
        <v>5</v>
      </c>
      <c r="F28" s="15" t="s">
        <v>7</v>
      </c>
      <c r="G28" s="14" t="s">
        <v>12</v>
      </c>
      <c r="H28" s="16" t="s">
        <v>146</v>
      </c>
      <c r="J28" s="13"/>
      <c r="K28" s="13"/>
      <c r="N28" s="7">
        <f t="shared" si="1"/>
        <v>0</v>
      </c>
    </row>
    <row r="29" spans="1:18" s="7" customFormat="1" ht="12.75" hidden="1" customHeight="1" x14ac:dyDescent="0.2">
      <c r="A29" s="66" t="s">
        <v>145</v>
      </c>
      <c r="B29" s="40"/>
      <c r="C29" s="40"/>
      <c r="D29" s="14"/>
      <c r="E29" s="14">
        <v>5</v>
      </c>
      <c r="F29" s="15" t="s">
        <v>7</v>
      </c>
      <c r="G29" s="14" t="s">
        <v>12</v>
      </c>
      <c r="H29" s="16" t="s">
        <v>47</v>
      </c>
      <c r="N29" s="7">
        <f t="shared" si="1"/>
        <v>0</v>
      </c>
    </row>
    <row r="30" spans="1:18" s="7" customFormat="1" ht="12.75" hidden="1" customHeight="1" x14ac:dyDescent="0.2">
      <c r="A30" s="66" t="s">
        <v>23</v>
      </c>
      <c r="B30" s="40"/>
      <c r="C30" s="40"/>
      <c r="D30" s="14"/>
      <c r="E30" s="14">
        <v>5</v>
      </c>
      <c r="F30" s="15" t="s">
        <v>7</v>
      </c>
      <c r="G30" s="14" t="s">
        <v>12</v>
      </c>
      <c r="H30" s="16" t="s">
        <v>24</v>
      </c>
      <c r="N30" s="7">
        <f t="shared" si="1"/>
        <v>0</v>
      </c>
    </row>
    <row r="31" spans="1:18" s="7" customFormat="1" ht="12.75" customHeight="1" x14ac:dyDescent="0.2">
      <c r="A31" s="66" t="s">
        <v>27</v>
      </c>
      <c r="B31" s="40"/>
      <c r="C31" s="40"/>
      <c r="D31" s="14"/>
      <c r="E31" s="14">
        <v>5</v>
      </c>
      <c r="F31" s="15" t="s">
        <v>7</v>
      </c>
      <c r="G31" s="14" t="s">
        <v>12</v>
      </c>
      <c r="H31" s="16" t="s">
        <v>28</v>
      </c>
      <c r="J31" s="7">
        <v>801006.2</v>
      </c>
      <c r="N31" s="7">
        <f>P31-L31</f>
        <v>977640</v>
      </c>
      <c r="P31" s="7">
        <v>977640</v>
      </c>
      <c r="R31" s="7">
        <v>975026</v>
      </c>
    </row>
    <row r="32" spans="1:18" s="7" customFormat="1" ht="12.75" customHeight="1" x14ac:dyDescent="0.2">
      <c r="A32" s="66" t="s">
        <v>25</v>
      </c>
      <c r="B32" s="40"/>
      <c r="C32" s="40"/>
      <c r="D32" s="14"/>
      <c r="E32" s="14">
        <v>5</v>
      </c>
      <c r="F32" s="15" t="s">
        <v>7</v>
      </c>
      <c r="G32" s="14" t="s">
        <v>12</v>
      </c>
      <c r="H32" s="16" t="s">
        <v>26</v>
      </c>
      <c r="J32" s="7">
        <v>153500</v>
      </c>
      <c r="N32" s="7">
        <f t="shared" si="1"/>
        <v>170000</v>
      </c>
      <c r="P32" s="7">
        <v>170000</v>
      </c>
      <c r="R32" s="7">
        <v>170000</v>
      </c>
    </row>
    <row r="33" spans="1:18" s="7" customFormat="1" ht="12.75" customHeight="1" x14ac:dyDescent="0.2">
      <c r="A33" s="66" t="s">
        <v>140</v>
      </c>
      <c r="B33" s="40"/>
      <c r="C33" s="40"/>
      <c r="D33" s="14"/>
      <c r="E33" s="14">
        <v>5</v>
      </c>
      <c r="F33" s="15" t="s">
        <v>7</v>
      </c>
      <c r="G33" s="14" t="s">
        <v>12</v>
      </c>
      <c r="H33" s="16" t="s">
        <v>49</v>
      </c>
      <c r="J33" s="13">
        <v>788337</v>
      </c>
      <c r="K33" s="13"/>
      <c r="L33" s="7">
        <v>809958</v>
      </c>
      <c r="N33" s="7">
        <f>P33-L33</f>
        <v>166682</v>
      </c>
      <c r="P33" s="7">
        <v>976640</v>
      </c>
      <c r="R33" s="7">
        <v>975026</v>
      </c>
    </row>
    <row r="34" spans="1:18" s="7" customFormat="1" ht="12.75" customHeight="1" x14ac:dyDescent="0.2">
      <c r="A34" s="66" t="s">
        <v>282</v>
      </c>
      <c r="B34" s="40"/>
      <c r="C34" s="40"/>
      <c r="D34" s="14"/>
      <c r="E34" s="14">
        <v>5</v>
      </c>
      <c r="F34" s="15" t="s">
        <v>7</v>
      </c>
      <c r="G34" s="14" t="s">
        <v>29</v>
      </c>
      <c r="H34" s="14" t="s">
        <v>8</v>
      </c>
      <c r="J34" s="7">
        <v>1136772.6200000001</v>
      </c>
      <c r="L34" s="7">
        <v>604077.66</v>
      </c>
      <c r="N34" s="7">
        <f t="shared" si="1"/>
        <v>803723.94000000006</v>
      </c>
      <c r="P34" s="7">
        <v>1407801.6</v>
      </c>
      <c r="R34" s="7">
        <v>1404037.44</v>
      </c>
    </row>
    <row r="35" spans="1:18" s="7" customFormat="1" ht="12.75" customHeight="1" x14ac:dyDescent="0.2">
      <c r="A35" s="66" t="s">
        <v>30</v>
      </c>
      <c r="B35" s="40"/>
      <c r="C35" s="40"/>
      <c r="D35" s="14"/>
      <c r="E35" s="14">
        <v>5</v>
      </c>
      <c r="F35" s="15" t="s">
        <v>7</v>
      </c>
      <c r="G35" s="14" t="s">
        <v>29</v>
      </c>
      <c r="H35" s="14" t="s">
        <v>10</v>
      </c>
      <c r="J35" s="7">
        <v>36900</v>
      </c>
      <c r="L35" s="7">
        <v>18100</v>
      </c>
      <c r="N35" s="7">
        <f t="shared" si="1"/>
        <v>22700</v>
      </c>
      <c r="P35" s="7">
        <v>40800</v>
      </c>
      <c r="R35" s="7">
        <v>40800</v>
      </c>
    </row>
    <row r="36" spans="1:18" s="7" customFormat="1" ht="12.75" customHeight="1" x14ac:dyDescent="0.2">
      <c r="A36" s="66" t="s">
        <v>31</v>
      </c>
      <c r="B36" s="40"/>
      <c r="C36" s="40"/>
      <c r="D36" s="14"/>
      <c r="E36" s="14">
        <v>5</v>
      </c>
      <c r="F36" s="15" t="s">
        <v>7</v>
      </c>
      <c r="G36" s="14" t="s">
        <v>29</v>
      </c>
      <c r="H36" s="14" t="s">
        <v>15</v>
      </c>
      <c r="J36" s="7">
        <v>113582.73</v>
      </c>
      <c r="L36" s="7">
        <v>57659.7</v>
      </c>
      <c r="N36" s="7">
        <f t="shared" si="1"/>
        <v>74275.289999999994</v>
      </c>
      <c r="P36" s="7">
        <v>131934.99</v>
      </c>
      <c r="R36" s="7">
        <v>160985.16</v>
      </c>
    </row>
    <row r="37" spans="1:18" s="7" customFormat="1" ht="12.75" customHeight="1" x14ac:dyDescent="0.2">
      <c r="A37" s="66" t="s">
        <v>32</v>
      </c>
      <c r="B37" s="40"/>
      <c r="C37" s="40"/>
      <c r="D37" s="14"/>
      <c r="E37" s="14">
        <v>5</v>
      </c>
      <c r="F37" s="15" t="s">
        <v>7</v>
      </c>
      <c r="G37" s="14" t="s">
        <v>29</v>
      </c>
      <c r="H37" s="14" t="s">
        <v>17</v>
      </c>
      <c r="J37" s="7">
        <v>36864.839999999997</v>
      </c>
      <c r="L37" s="7">
        <v>18058.8</v>
      </c>
      <c r="N37" s="7">
        <f t="shared" si="1"/>
        <v>22741.200000000001</v>
      </c>
      <c r="P37" s="7">
        <v>40800</v>
      </c>
      <c r="R37" s="7">
        <v>40800</v>
      </c>
    </row>
    <row r="38" spans="1:18" s="7" customFormat="1" ht="12.75" hidden="1" customHeight="1" x14ac:dyDescent="0.2">
      <c r="A38" s="66" t="s">
        <v>147</v>
      </c>
      <c r="B38" s="40"/>
      <c r="C38" s="40"/>
      <c r="D38" s="14"/>
      <c r="E38" s="14">
        <v>5</v>
      </c>
      <c r="F38" s="15" t="s">
        <v>7</v>
      </c>
      <c r="G38" s="14" t="s">
        <v>34</v>
      </c>
      <c r="H38" s="14" t="s">
        <v>8</v>
      </c>
      <c r="N38" s="7">
        <f t="shared" si="1"/>
        <v>0</v>
      </c>
    </row>
    <row r="39" spans="1:18" s="7" customFormat="1" ht="12.75" hidden="1" customHeight="1" x14ac:dyDescent="0.2">
      <c r="A39" s="66" t="s">
        <v>148</v>
      </c>
      <c r="B39" s="40"/>
      <c r="C39" s="40"/>
      <c r="D39" s="14"/>
      <c r="E39" s="14">
        <v>5</v>
      </c>
      <c r="F39" s="15" t="s">
        <v>7</v>
      </c>
      <c r="G39" s="14" t="s">
        <v>34</v>
      </c>
      <c r="H39" s="14" t="s">
        <v>10</v>
      </c>
      <c r="N39" s="7">
        <f t="shared" si="1"/>
        <v>0</v>
      </c>
    </row>
    <row r="40" spans="1:18" s="7" customFormat="1" ht="12.75" customHeight="1" x14ac:dyDescent="0.2">
      <c r="A40" s="66" t="s">
        <v>33</v>
      </c>
      <c r="B40" s="40"/>
      <c r="C40" s="40"/>
      <c r="D40" s="14"/>
      <c r="E40" s="14">
        <v>5</v>
      </c>
      <c r="F40" s="15" t="s">
        <v>7</v>
      </c>
      <c r="G40" s="14" t="s">
        <v>34</v>
      </c>
      <c r="H40" s="14" t="s">
        <v>15</v>
      </c>
      <c r="N40" s="7">
        <f t="shared" si="1"/>
        <v>48529.03</v>
      </c>
      <c r="P40" s="7">
        <v>48529.03</v>
      </c>
      <c r="R40" s="7">
        <v>3392753.46</v>
      </c>
    </row>
    <row r="41" spans="1:18" s="7" customFormat="1" ht="12.75" customHeight="1" x14ac:dyDescent="0.2">
      <c r="A41" s="66" t="s">
        <v>35</v>
      </c>
      <c r="B41" s="40"/>
      <c r="C41" s="40"/>
      <c r="D41" s="14"/>
      <c r="E41" s="14">
        <v>5</v>
      </c>
      <c r="F41" s="15" t="s">
        <v>7</v>
      </c>
      <c r="G41" s="14" t="s">
        <v>34</v>
      </c>
      <c r="H41" s="14" t="s">
        <v>49</v>
      </c>
      <c r="J41" s="7">
        <v>501534.94</v>
      </c>
      <c r="N41" s="7">
        <f t="shared" si="1"/>
        <v>170000</v>
      </c>
      <c r="P41" s="7">
        <v>170000</v>
      </c>
      <c r="R41" s="7">
        <v>170000</v>
      </c>
    </row>
    <row r="42" spans="1:18" s="7" customFormat="1" ht="12.75" hidden="1" customHeight="1" x14ac:dyDescent="0.2">
      <c r="A42" s="66" t="s">
        <v>149</v>
      </c>
      <c r="B42" s="40"/>
      <c r="C42" s="40"/>
      <c r="D42" s="14"/>
      <c r="E42" s="14">
        <v>5</v>
      </c>
      <c r="F42" s="15" t="s">
        <v>7</v>
      </c>
      <c r="G42" s="14" t="s">
        <v>29</v>
      </c>
      <c r="H42" s="14" t="s">
        <v>64</v>
      </c>
    </row>
    <row r="43" spans="1:18" s="7" customFormat="1" ht="18.95" customHeight="1" x14ac:dyDescent="0.2">
      <c r="A43" s="63" t="s">
        <v>36</v>
      </c>
      <c r="B43" s="26"/>
      <c r="C43" s="26"/>
      <c r="J43" s="22">
        <f>SUM(J17:J42)</f>
        <v>14348377.270000001</v>
      </c>
      <c r="K43" s="18"/>
      <c r="L43" s="22">
        <f>SUM(L17:L42)</f>
        <v>7196136.9500000002</v>
      </c>
      <c r="N43" s="22">
        <f>SUM(N17:N42)</f>
        <v>9700428.9999999963</v>
      </c>
      <c r="P43" s="22">
        <f>SUM(P17:P42)</f>
        <v>16896565.949999999</v>
      </c>
      <c r="R43" s="22">
        <f>SUM(R17:R42)</f>
        <v>20197679.41</v>
      </c>
    </row>
    <row r="44" spans="1:18" s="7" customFormat="1" ht="6" customHeight="1" x14ac:dyDescent="0.2">
      <c r="A44" s="17"/>
      <c r="B44" s="17"/>
      <c r="C44" s="17"/>
      <c r="J44" s="18"/>
      <c r="K44" s="18"/>
    </row>
    <row r="45" spans="1:18" s="7" customFormat="1" ht="12.75" customHeight="1" x14ac:dyDescent="0.2">
      <c r="A45" s="68" t="s">
        <v>188</v>
      </c>
      <c r="B45" s="12"/>
      <c r="C45" s="12"/>
    </row>
    <row r="46" spans="1:18" s="7" customFormat="1" ht="6" customHeight="1" x14ac:dyDescent="0.2">
      <c r="A46" s="68"/>
      <c r="B46" s="12"/>
      <c r="C46" s="12"/>
    </row>
    <row r="47" spans="1:18" s="7" customFormat="1" ht="12.75" customHeight="1" x14ac:dyDescent="0.2">
      <c r="A47" s="66" t="s">
        <v>37</v>
      </c>
      <c r="B47" s="40"/>
      <c r="C47" s="40"/>
      <c r="D47" s="14"/>
      <c r="E47" s="14">
        <v>5</v>
      </c>
      <c r="F47" s="15" t="s">
        <v>12</v>
      </c>
      <c r="G47" s="14" t="s">
        <v>7</v>
      </c>
      <c r="H47" s="14" t="s">
        <v>8</v>
      </c>
      <c r="J47" s="7">
        <v>20430</v>
      </c>
      <c r="L47" s="7">
        <v>3830</v>
      </c>
      <c r="N47" s="7">
        <f t="shared" ref="N47:N72" si="2">P47-L47</f>
        <v>68170</v>
      </c>
      <c r="P47" s="7">
        <v>72000</v>
      </c>
      <c r="R47" s="7">
        <v>100800</v>
      </c>
    </row>
    <row r="48" spans="1:18" s="7" customFormat="1" ht="12.75" hidden="1" customHeight="1" x14ac:dyDescent="0.2">
      <c r="A48" s="66" t="s">
        <v>38</v>
      </c>
      <c r="B48" s="40"/>
      <c r="C48" s="40"/>
      <c r="E48" s="14">
        <v>5</v>
      </c>
      <c r="F48" s="15" t="s">
        <v>12</v>
      </c>
      <c r="G48" s="14" t="s">
        <v>7</v>
      </c>
      <c r="H48" s="14" t="s">
        <v>10</v>
      </c>
      <c r="N48" s="7">
        <f t="shared" si="2"/>
        <v>0</v>
      </c>
    </row>
    <row r="49" spans="1:18" s="7" customFormat="1" ht="12.75" customHeight="1" x14ac:dyDescent="0.2">
      <c r="A49" s="66" t="s">
        <v>39</v>
      </c>
      <c r="B49" s="40"/>
      <c r="C49" s="40"/>
      <c r="E49" s="14">
        <v>5</v>
      </c>
      <c r="F49" s="15" t="s">
        <v>12</v>
      </c>
      <c r="G49" s="14" t="s">
        <v>12</v>
      </c>
      <c r="H49" s="14" t="s">
        <v>8</v>
      </c>
      <c r="J49" s="7">
        <v>315701.90999999997</v>
      </c>
      <c r="L49" s="7">
        <v>50240</v>
      </c>
      <c r="N49" s="7">
        <f t="shared" si="2"/>
        <v>2228510</v>
      </c>
      <c r="P49" s="7">
        <v>2278750</v>
      </c>
      <c r="R49" s="7">
        <f>4070111+146000</f>
        <v>4216111</v>
      </c>
    </row>
    <row r="50" spans="1:18" s="7" customFormat="1" ht="12.75" hidden="1" customHeight="1" x14ac:dyDescent="0.2">
      <c r="A50" s="66" t="s">
        <v>142</v>
      </c>
      <c r="B50" s="40"/>
      <c r="C50" s="40"/>
      <c r="D50" s="14"/>
      <c r="E50" s="14">
        <v>5</v>
      </c>
      <c r="F50" s="15" t="s">
        <v>12</v>
      </c>
      <c r="G50" s="14" t="s">
        <v>12</v>
      </c>
      <c r="H50" s="14" t="s">
        <v>10</v>
      </c>
      <c r="N50" s="7">
        <f t="shared" si="2"/>
        <v>0</v>
      </c>
    </row>
    <row r="51" spans="1:18" s="7" customFormat="1" ht="12.75" hidden="1" customHeight="1" x14ac:dyDescent="0.2">
      <c r="A51" s="66" t="s">
        <v>41</v>
      </c>
      <c r="B51" s="40"/>
      <c r="C51" s="40"/>
      <c r="D51" s="14"/>
      <c r="E51" s="14">
        <v>5</v>
      </c>
      <c r="F51" s="15" t="s">
        <v>12</v>
      </c>
      <c r="G51" s="14" t="s">
        <v>29</v>
      </c>
      <c r="H51" s="14" t="s">
        <v>10</v>
      </c>
      <c r="N51" s="7">
        <f t="shared" si="2"/>
        <v>0</v>
      </c>
    </row>
    <row r="52" spans="1:18" s="7" customFormat="1" ht="12.75" hidden="1" customHeight="1" x14ac:dyDescent="0.2">
      <c r="A52" s="66" t="s">
        <v>42</v>
      </c>
      <c r="B52" s="40"/>
      <c r="C52" s="40"/>
      <c r="D52" s="14"/>
      <c r="E52" s="14">
        <v>5</v>
      </c>
      <c r="F52" s="15" t="s">
        <v>12</v>
      </c>
      <c r="G52" s="14" t="s">
        <v>29</v>
      </c>
      <c r="H52" s="14" t="s">
        <v>17</v>
      </c>
      <c r="N52" s="7">
        <f t="shared" si="2"/>
        <v>0</v>
      </c>
    </row>
    <row r="53" spans="1:18" s="7" customFormat="1" ht="12.75" hidden="1" customHeight="1" x14ac:dyDescent="0.2">
      <c r="A53" s="66" t="s">
        <v>43</v>
      </c>
      <c r="B53" s="40"/>
      <c r="C53" s="40"/>
      <c r="D53" s="14"/>
      <c r="E53" s="14">
        <v>5</v>
      </c>
      <c r="F53" s="15" t="s">
        <v>12</v>
      </c>
      <c r="G53" s="14" t="s">
        <v>29</v>
      </c>
      <c r="H53" s="14" t="s">
        <v>64</v>
      </c>
      <c r="N53" s="7">
        <f t="shared" si="2"/>
        <v>0</v>
      </c>
    </row>
    <row r="54" spans="1:18" s="7" customFormat="1" ht="12.75" hidden="1" customHeight="1" x14ac:dyDescent="0.2">
      <c r="A54" s="66" t="s">
        <v>88</v>
      </c>
      <c r="B54" s="40"/>
      <c r="C54" s="40"/>
      <c r="E54" s="14">
        <v>5</v>
      </c>
      <c r="F54" s="15" t="s">
        <v>12</v>
      </c>
      <c r="G54" s="14" t="s">
        <v>29</v>
      </c>
      <c r="H54" s="14" t="s">
        <v>60</v>
      </c>
      <c r="N54" s="7">
        <f t="shared" si="2"/>
        <v>0</v>
      </c>
    </row>
    <row r="55" spans="1:18" s="7" customFormat="1" ht="12.75" hidden="1" customHeight="1" x14ac:dyDescent="0.2">
      <c r="A55" s="66" t="s">
        <v>150</v>
      </c>
      <c r="B55" s="40"/>
      <c r="C55" s="40"/>
      <c r="D55" s="14"/>
      <c r="E55" s="14">
        <v>5</v>
      </c>
      <c r="F55" s="15" t="s">
        <v>12</v>
      </c>
      <c r="G55" s="14" t="s">
        <v>29</v>
      </c>
      <c r="H55" s="14" t="s">
        <v>19</v>
      </c>
      <c r="J55" s="19"/>
      <c r="K55" s="19"/>
      <c r="N55" s="7">
        <f t="shared" si="2"/>
        <v>0</v>
      </c>
    </row>
    <row r="56" spans="1:18" s="7" customFormat="1" ht="12.75" hidden="1" customHeight="1" x14ac:dyDescent="0.2">
      <c r="A56" s="66" t="s">
        <v>151</v>
      </c>
      <c r="B56" s="40"/>
      <c r="C56" s="40"/>
      <c r="D56" s="14"/>
      <c r="E56" s="14">
        <v>5</v>
      </c>
      <c r="F56" s="15" t="s">
        <v>12</v>
      </c>
      <c r="G56" s="14" t="s">
        <v>29</v>
      </c>
      <c r="H56" s="14" t="s">
        <v>82</v>
      </c>
      <c r="J56" s="19"/>
      <c r="K56" s="19"/>
      <c r="N56" s="7">
        <f t="shared" si="2"/>
        <v>0</v>
      </c>
    </row>
    <row r="57" spans="1:18" s="7" customFormat="1" ht="12.75" hidden="1" customHeight="1" x14ac:dyDescent="0.2">
      <c r="A57" s="66" t="s">
        <v>44</v>
      </c>
      <c r="B57" s="40"/>
      <c r="C57" s="40"/>
      <c r="D57" s="14"/>
      <c r="E57" s="14">
        <v>5</v>
      </c>
      <c r="F57" s="15" t="s">
        <v>12</v>
      </c>
      <c r="G57" s="14" t="s">
        <v>29</v>
      </c>
      <c r="H57" s="14" t="s">
        <v>45</v>
      </c>
      <c r="J57" s="19"/>
      <c r="K57" s="19"/>
      <c r="N57" s="7">
        <f t="shared" si="2"/>
        <v>0</v>
      </c>
    </row>
    <row r="58" spans="1:18" s="7" customFormat="1" ht="12.75" hidden="1" customHeight="1" x14ac:dyDescent="0.2">
      <c r="A58" s="66" t="s">
        <v>152</v>
      </c>
      <c r="B58" s="40"/>
      <c r="C58" s="40"/>
      <c r="D58" s="14"/>
      <c r="E58" s="14">
        <v>5</v>
      </c>
      <c r="F58" s="15" t="s">
        <v>12</v>
      </c>
      <c r="G58" s="14" t="s">
        <v>29</v>
      </c>
      <c r="H58" s="14" t="s">
        <v>102</v>
      </c>
      <c r="N58" s="7">
        <f t="shared" si="2"/>
        <v>0</v>
      </c>
    </row>
    <row r="59" spans="1:18" s="7" customFormat="1" ht="12.75" hidden="1" customHeight="1" x14ac:dyDescent="0.2">
      <c r="A59" s="66" t="s">
        <v>153</v>
      </c>
      <c r="B59" s="40"/>
      <c r="C59" s="40"/>
      <c r="D59" s="14"/>
      <c r="E59" s="14">
        <v>5</v>
      </c>
      <c r="F59" s="15" t="s">
        <v>12</v>
      </c>
      <c r="G59" s="14" t="s">
        <v>29</v>
      </c>
      <c r="H59" s="14" t="s">
        <v>146</v>
      </c>
      <c r="N59" s="7">
        <f t="shared" si="2"/>
        <v>0</v>
      </c>
    </row>
    <row r="60" spans="1:18" s="7" customFormat="1" ht="12.75" hidden="1" customHeight="1" x14ac:dyDescent="0.2">
      <c r="A60" s="66" t="s">
        <v>46</v>
      </c>
      <c r="B60" s="40"/>
      <c r="C60" s="40"/>
      <c r="D60" s="14"/>
      <c r="E60" s="14">
        <v>5</v>
      </c>
      <c r="F60" s="15" t="s">
        <v>12</v>
      </c>
      <c r="G60" s="14" t="s">
        <v>29</v>
      </c>
      <c r="H60" s="14" t="s">
        <v>47</v>
      </c>
      <c r="N60" s="7">
        <f t="shared" si="2"/>
        <v>0</v>
      </c>
    </row>
    <row r="61" spans="1:18" s="7" customFormat="1" ht="12.75" hidden="1" customHeight="1" x14ac:dyDescent="0.2">
      <c r="A61" s="66" t="s">
        <v>154</v>
      </c>
      <c r="B61" s="40"/>
      <c r="C61" s="40"/>
      <c r="E61" s="14">
        <v>5</v>
      </c>
      <c r="F61" s="15" t="s">
        <v>12</v>
      </c>
      <c r="G61" s="14" t="s">
        <v>29</v>
      </c>
      <c r="H61" s="14" t="s">
        <v>15</v>
      </c>
      <c r="N61" s="7">
        <f t="shared" si="2"/>
        <v>0</v>
      </c>
    </row>
    <row r="62" spans="1:18" s="7" customFormat="1" ht="12.75" hidden="1" customHeight="1" x14ac:dyDescent="0.2">
      <c r="A62" s="66" t="s">
        <v>51</v>
      </c>
      <c r="B62" s="40"/>
      <c r="C62" s="40"/>
      <c r="D62" s="14"/>
      <c r="E62" s="14">
        <v>5</v>
      </c>
      <c r="F62" s="15" t="s">
        <v>12</v>
      </c>
      <c r="G62" s="14" t="s">
        <v>29</v>
      </c>
      <c r="H62" s="14" t="s">
        <v>24</v>
      </c>
      <c r="N62" s="7">
        <f t="shared" si="2"/>
        <v>0</v>
      </c>
    </row>
    <row r="63" spans="1:18" s="7" customFormat="1" ht="12.75" customHeight="1" x14ac:dyDescent="0.2">
      <c r="A63" s="66" t="s">
        <v>48</v>
      </c>
      <c r="B63" s="40"/>
      <c r="C63" s="40"/>
      <c r="E63" s="14">
        <v>5</v>
      </c>
      <c r="F63" s="15" t="s">
        <v>12</v>
      </c>
      <c r="G63" s="14" t="s">
        <v>29</v>
      </c>
      <c r="H63" s="16" t="s">
        <v>49</v>
      </c>
      <c r="J63" s="7">
        <v>22380</v>
      </c>
      <c r="L63" s="7">
        <v>8600</v>
      </c>
      <c r="N63" s="7">
        <f t="shared" si="2"/>
        <v>1400</v>
      </c>
      <c r="P63" s="7">
        <v>10000</v>
      </c>
      <c r="R63" s="7">
        <v>236640</v>
      </c>
    </row>
    <row r="64" spans="1:18" s="7" customFormat="1" ht="12.75" hidden="1" customHeight="1" x14ac:dyDescent="0.2">
      <c r="A64" s="66" t="s">
        <v>50</v>
      </c>
      <c r="B64" s="40"/>
      <c r="C64" s="40"/>
      <c r="D64" s="14"/>
      <c r="E64" s="14">
        <v>5</v>
      </c>
      <c r="F64" s="15" t="s">
        <v>12</v>
      </c>
      <c r="G64" s="14" t="s">
        <v>34</v>
      </c>
      <c r="H64" s="14" t="s">
        <v>8</v>
      </c>
      <c r="N64" s="7">
        <f t="shared" si="2"/>
        <v>0</v>
      </c>
    </row>
    <row r="65" spans="1:18" s="7" customFormat="1" ht="12.75" hidden="1" customHeight="1" x14ac:dyDescent="0.2">
      <c r="A65" s="66" t="s">
        <v>52</v>
      </c>
      <c r="B65" s="40"/>
      <c r="C65" s="40"/>
      <c r="D65" s="14"/>
      <c r="E65" s="14">
        <v>5</v>
      </c>
      <c r="F65" s="15" t="s">
        <v>12</v>
      </c>
      <c r="G65" s="14" t="s">
        <v>34</v>
      </c>
      <c r="H65" s="14" t="s">
        <v>10</v>
      </c>
      <c r="N65" s="7">
        <f t="shared" si="2"/>
        <v>0</v>
      </c>
    </row>
    <row r="66" spans="1:18" s="7" customFormat="1" ht="12.75" hidden="1" customHeight="1" x14ac:dyDescent="0.2">
      <c r="A66" s="66" t="s">
        <v>48</v>
      </c>
      <c r="B66" s="40"/>
      <c r="C66" s="40"/>
      <c r="D66" s="14"/>
      <c r="E66" s="14">
        <v>5</v>
      </c>
      <c r="F66" s="15" t="s">
        <v>12</v>
      </c>
      <c r="G66" s="14" t="s">
        <v>29</v>
      </c>
      <c r="H66" s="16" t="s">
        <v>49</v>
      </c>
      <c r="N66" s="7">
        <f t="shared" si="2"/>
        <v>0</v>
      </c>
    </row>
    <row r="67" spans="1:18" s="7" customFormat="1" ht="12.75" hidden="1" customHeight="1" x14ac:dyDescent="0.2">
      <c r="A67" s="66" t="s">
        <v>53</v>
      </c>
      <c r="B67" s="40"/>
      <c r="C67" s="40"/>
      <c r="E67" s="14">
        <v>5</v>
      </c>
      <c r="F67" s="15" t="s">
        <v>12</v>
      </c>
      <c r="G67" s="14" t="s">
        <v>54</v>
      </c>
      <c r="H67" s="14" t="s">
        <v>8</v>
      </c>
      <c r="N67" s="7">
        <f t="shared" si="2"/>
        <v>0</v>
      </c>
    </row>
    <row r="68" spans="1:18" s="7" customFormat="1" ht="12.75" hidden="1" customHeight="1" x14ac:dyDescent="0.2">
      <c r="A68" s="66" t="s">
        <v>55</v>
      </c>
      <c r="B68" s="40"/>
      <c r="C68" s="40"/>
      <c r="E68" s="14">
        <v>5</v>
      </c>
      <c r="F68" s="15" t="s">
        <v>12</v>
      </c>
      <c r="G68" s="14" t="s">
        <v>54</v>
      </c>
      <c r="H68" s="14" t="s">
        <v>10</v>
      </c>
      <c r="N68" s="7">
        <f t="shared" si="2"/>
        <v>0</v>
      </c>
    </row>
    <row r="69" spans="1:18" s="7" customFormat="1" ht="12.75" hidden="1" customHeight="1" x14ac:dyDescent="0.2">
      <c r="A69" s="66" t="s">
        <v>56</v>
      </c>
      <c r="B69" s="40"/>
      <c r="C69" s="40"/>
      <c r="E69" s="14">
        <v>5</v>
      </c>
      <c r="F69" s="15" t="s">
        <v>12</v>
      </c>
      <c r="G69" s="14" t="s">
        <v>54</v>
      </c>
      <c r="H69" s="14" t="s">
        <v>15</v>
      </c>
      <c r="N69" s="7">
        <f t="shared" si="2"/>
        <v>0</v>
      </c>
    </row>
    <row r="70" spans="1:18" s="7" customFormat="1" ht="12.75" hidden="1" customHeight="1" x14ac:dyDescent="0.2">
      <c r="A70" s="66" t="s">
        <v>57</v>
      </c>
      <c r="B70" s="40"/>
      <c r="C70" s="40"/>
      <c r="E70" s="14">
        <v>5</v>
      </c>
      <c r="F70" s="15" t="s">
        <v>12</v>
      </c>
      <c r="G70" s="14" t="s">
        <v>54</v>
      </c>
      <c r="H70" s="14" t="s">
        <v>17</v>
      </c>
      <c r="N70" s="7">
        <f t="shared" si="2"/>
        <v>0</v>
      </c>
    </row>
    <row r="71" spans="1:18" s="7" customFormat="1" ht="12.75" hidden="1" customHeight="1" x14ac:dyDescent="0.2">
      <c r="A71" s="66" t="s">
        <v>58</v>
      </c>
      <c r="B71" s="40"/>
      <c r="C71" s="40"/>
      <c r="E71" s="14">
        <v>5</v>
      </c>
      <c r="F71" s="14" t="s">
        <v>12</v>
      </c>
      <c r="G71" s="14" t="s">
        <v>59</v>
      </c>
      <c r="H71" s="14" t="s">
        <v>60</v>
      </c>
      <c r="N71" s="7">
        <f t="shared" si="2"/>
        <v>0</v>
      </c>
    </row>
    <row r="72" spans="1:18" s="7" customFormat="1" ht="12.75" customHeight="1" x14ac:dyDescent="0.2">
      <c r="A72" s="66" t="s">
        <v>66</v>
      </c>
      <c r="B72" s="40"/>
      <c r="C72" s="40"/>
      <c r="E72" s="14">
        <v>5</v>
      </c>
      <c r="F72" s="15" t="s">
        <v>12</v>
      </c>
      <c r="G72" s="14" t="s">
        <v>67</v>
      </c>
      <c r="H72" s="14" t="s">
        <v>8</v>
      </c>
      <c r="N72" s="7">
        <f t="shared" si="2"/>
        <v>100000</v>
      </c>
      <c r="P72" s="7">
        <v>100000</v>
      </c>
      <c r="R72" s="7">
        <v>110000</v>
      </c>
    </row>
    <row r="73" spans="1:18" s="7" customFormat="1" ht="12.75" hidden="1" customHeight="1" x14ac:dyDescent="0.2">
      <c r="A73" s="66" t="s">
        <v>61</v>
      </c>
      <c r="B73" s="40"/>
      <c r="C73" s="40"/>
      <c r="E73" s="14">
        <v>5</v>
      </c>
      <c r="F73" s="15" t="s">
        <v>12</v>
      </c>
      <c r="G73" s="14" t="s">
        <v>59</v>
      </c>
      <c r="H73" s="14" t="s">
        <v>8</v>
      </c>
    </row>
    <row r="74" spans="1:18" s="7" customFormat="1" ht="12.75" hidden="1" customHeight="1" x14ac:dyDescent="0.2">
      <c r="A74" s="66" t="s">
        <v>62</v>
      </c>
      <c r="B74" s="40"/>
      <c r="C74" s="40"/>
      <c r="E74" s="14">
        <v>5</v>
      </c>
      <c r="F74" s="15" t="s">
        <v>12</v>
      </c>
      <c r="G74" s="14" t="s">
        <v>59</v>
      </c>
      <c r="H74" s="14" t="s">
        <v>10</v>
      </c>
    </row>
    <row r="75" spans="1:18" s="7" customFormat="1" ht="12.75" hidden="1" customHeight="1" x14ac:dyDescent="0.2">
      <c r="A75" s="66" t="s">
        <v>63</v>
      </c>
      <c r="B75" s="40"/>
      <c r="C75" s="40"/>
      <c r="E75" s="14">
        <v>5</v>
      </c>
      <c r="F75" s="15" t="s">
        <v>12</v>
      </c>
      <c r="G75" s="14" t="s">
        <v>59</v>
      </c>
      <c r="H75" s="14" t="s">
        <v>64</v>
      </c>
    </row>
    <row r="76" spans="1:18" s="7" customFormat="1" ht="12.75" hidden="1" customHeight="1" x14ac:dyDescent="0.2">
      <c r="A76" s="66" t="s">
        <v>155</v>
      </c>
      <c r="B76" s="40"/>
      <c r="C76" s="40"/>
      <c r="E76" s="14">
        <v>5</v>
      </c>
      <c r="F76" s="15" t="s">
        <v>12</v>
      </c>
      <c r="G76" s="14" t="s">
        <v>59</v>
      </c>
      <c r="H76" s="14" t="s">
        <v>15</v>
      </c>
    </row>
    <row r="77" spans="1:18" s="7" customFormat="1" ht="12.75" hidden="1" customHeight="1" x14ac:dyDescent="0.2">
      <c r="A77" s="66" t="s">
        <v>156</v>
      </c>
      <c r="B77" s="40"/>
      <c r="C77" s="40"/>
      <c r="E77" s="14">
        <v>5</v>
      </c>
      <c r="F77" s="14" t="s">
        <v>12</v>
      </c>
      <c r="G77" s="14" t="s">
        <v>59</v>
      </c>
      <c r="H77" s="14" t="s">
        <v>17</v>
      </c>
    </row>
    <row r="78" spans="1:18" s="7" customFormat="1" ht="12.75" hidden="1" customHeight="1" x14ac:dyDescent="0.2">
      <c r="A78" s="66" t="s">
        <v>63</v>
      </c>
      <c r="B78" s="40"/>
      <c r="C78" s="40"/>
      <c r="E78" s="14">
        <v>5</v>
      </c>
      <c r="F78" s="15" t="s">
        <v>12</v>
      </c>
      <c r="G78" s="14" t="s">
        <v>59</v>
      </c>
      <c r="H78" s="14" t="s">
        <v>64</v>
      </c>
    </row>
    <row r="79" spans="1:18" s="7" customFormat="1" ht="12.75" hidden="1" customHeight="1" x14ac:dyDescent="0.2">
      <c r="A79" s="66" t="s">
        <v>65</v>
      </c>
      <c r="B79" s="40"/>
      <c r="C79" s="40"/>
      <c r="E79" s="14">
        <v>5</v>
      </c>
      <c r="F79" s="15" t="s">
        <v>12</v>
      </c>
      <c r="G79" s="14" t="s">
        <v>59</v>
      </c>
      <c r="H79" s="14" t="s">
        <v>19</v>
      </c>
    </row>
    <row r="80" spans="1:18" s="7" customFormat="1" ht="12.75" hidden="1" customHeight="1" x14ac:dyDescent="0.2">
      <c r="A80" s="66" t="s">
        <v>157</v>
      </c>
      <c r="B80" s="40"/>
      <c r="C80" s="40"/>
      <c r="E80" s="14">
        <v>5</v>
      </c>
      <c r="F80" s="15" t="s">
        <v>12</v>
      </c>
      <c r="G80" s="14" t="s">
        <v>93</v>
      </c>
      <c r="H80" s="14" t="s">
        <v>8</v>
      </c>
    </row>
    <row r="81" spans="1:18" s="7" customFormat="1" ht="12.75" hidden="1" customHeight="1" x14ac:dyDescent="0.2">
      <c r="A81" s="66" t="s">
        <v>66</v>
      </c>
      <c r="B81" s="40"/>
      <c r="C81" s="40"/>
      <c r="E81" s="14">
        <v>5</v>
      </c>
      <c r="F81" s="15" t="s">
        <v>12</v>
      </c>
      <c r="G81" s="14" t="s">
        <v>67</v>
      </c>
      <c r="H81" s="14" t="s">
        <v>8</v>
      </c>
    </row>
    <row r="82" spans="1:18" s="7" customFormat="1" ht="12.75" customHeight="1" x14ac:dyDescent="0.2">
      <c r="A82" s="66" t="s">
        <v>68</v>
      </c>
      <c r="B82" s="40"/>
      <c r="C82" s="40"/>
      <c r="E82" s="14">
        <v>5</v>
      </c>
      <c r="F82" s="15" t="s">
        <v>12</v>
      </c>
      <c r="G82" s="14" t="s">
        <v>67</v>
      </c>
      <c r="H82" s="14" t="s">
        <v>10</v>
      </c>
      <c r="J82" s="7">
        <v>47600</v>
      </c>
      <c r="N82" s="7">
        <v>100000</v>
      </c>
      <c r="P82" s="7">
        <v>100000</v>
      </c>
      <c r="R82" s="7">
        <v>370700</v>
      </c>
    </row>
    <row r="83" spans="1:18" s="7" customFormat="1" ht="12.75" hidden="1" customHeight="1" x14ac:dyDescent="0.2">
      <c r="A83" s="66" t="s">
        <v>158</v>
      </c>
      <c r="B83" s="40"/>
      <c r="C83" s="40"/>
      <c r="E83" s="14">
        <v>5</v>
      </c>
      <c r="F83" s="15" t="s">
        <v>12</v>
      </c>
      <c r="G83" s="14" t="s">
        <v>70</v>
      </c>
      <c r="H83" s="14" t="s">
        <v>8</v>
      </c>
    </row>
    <row r="84" spans="1:18" s="7" customFormat="1" ht="12.75" hidden="1" customHeight="1" x14ac:dyDescent="0.2">
      <c r="A84" s="66" t="s">
        <v>159</v>
      </c>
      <c r="B84" s="40"/>
      <c r="C84" s="40"/>
      <c r="E84" s="14">
        <v>5</v>
      </c>
      <c r="F84" s="15" t="s">
        <v>12</v>
      </c>
      <c r="G84" s="14" t="s">
        <v>70</v>
      </c>
      <c r="H84" s="14" t="s">
        <v>10</v>
      </c>
    </row>
    <row r="85" spans="1:18" s="7" customFormat="1" ht="12.75" hidden="1" customHeight="1" x14ac:dyDescent="0.2">
      <c r="A85" s="66" t="s">
        <v>69</v>
      </c>
      <c r="B85" s="40"/>
      <c r="C85" s="40"/>
      <c r="E85" s="14">
        <v>5</v>
      </c>
      <c r="F85" s="15" t="s">
        <v>12</v>
      </c>
      <c r="G85" s="14" t="s">
        <v>70</v>
      </c>
      <c r="H85" s="14" t="s">
        <v>15</v>
      </c>
    </row>
    <row r="86" spans="1:18" s="7" customFormat="1" ht="12.75" hidden="1" customHeight="1" x14ac:dyDescent="0.2">
      <c r="A86" s="66" t="s">
        <v>160</v>
      </c>
      <c r="B86" s="40"/>
      <c r="C86" s="40"/>
      <c r="E86" s="14">
        <v>5</v>
      </c>
      <c r="F86" s="15" t="s">
        <v>12</v>
      </c>
      <c r="G86" s="14" t="s">
        <v>163</v>
      </c>
      <c r="H86" s="14" t="s">
        <v>8</v>
      </c>
    </row>
    <row r="87" spans="1:18" s="7" customFormat="1" ht="12.75" hidden="1" customHeight="1" x14ac:dyDescent="0.2">
      <c r="A87" s="66" t="s">
        <v>161</v>
      </c>
      <c r="B87" s="40"/>
      <c r="C87" s="40"/>
      <c r="E87" s="14">
        <v>5</v>
      </c>
      <c r="F87" s="15" t="s">
        <v>12</v>
      </c>
      <c r="G87" s="14" t="s">
        <v>163</v>
      </c>
      <c r="H87" s="16" t="s">
        <v>49</v>
      </c>
    </row>
    <row r="88" spans="1:18" s="7" customFormat="1" ht="12.75" hidden="1" customHeight="1" x14ac:dyDescent="0.2">
      <c r="A88" s="66" t="s">
        <v>71</v>
      </c>
      <c r="B88" s="40"/>
      <c r="C88" s="40"/>
      <c r="E88" s="14">
        <v>5</v>
      </c>
      <c r="F88" s="15" t="s">
        <v>12</v>
      </c>
      <c r="G88" s="14" t="s">
        <v>163</v>
      </c>
      <c r="H88" s="14" t="s">
        <v>10</v>
      </c>
    </row>
    <row r="89" spans="1:18" s="7" customFormat="1" ht="12.75" hidden="1" customHeight="1" x14ac:dyDescent="0.2">
      <c r="A89" s="66" t="s">
        <v>162</v>
      </c>
      <c r="B89" s="40"/>
      <c r="C89" s="40"/>
      <c r="E89" s="14">
        <v>5</v>
      </c>
      <c r="F89" s="15" t="s">
        <v>12</v>
      </c>
      <c r="G89" s="14" t="s">
        <v>163</v>
      </c>
      <c r="H89" s="14" t="s">
        <v>15</v>
      </c>
    </row>
    <row r="90" spans="1:18" s="7" customFormat="1" ht="12.75" hidden="1" customHeight="1" x14ac:dyDescent="0.2">
      <c r="A90" s="66" t="s">
        <v>72</v>
      </c>
      <c r="B90" s="40"/>
      <c r="C90" s="40"/>
      <c r="E90" s="14">
        <v>5</v>
      </c>
      <c r="F90" s="15" t="s">
        <v>12</v>
      </c>
      <c r="G90" s="14" t="s">
        <v>70</v>
      </c>
      <c r="H90" s="14" t="s">
        <v>49</v>
      </c>
    </row>
    <row r="91" spans="1:18" s="7" customFormat="1" ht="12.75" hidden="1" customHeight="1" x14ac:dyDescent="0.2">
      <c r="A91" s="66" t="s">
        <v>164</v>
      </c>
      <c r="B91" s="40"/>
      <c r="C91" s="40"/>
      <c r="E91" s="14">
        <v>5</v>
      </c>
      <c r="F91" s="15" t="s">
        <v>12</v>
      </c>
      <c r="G91" s="14" t="s">
        <v>74</v>
      </c>
      <c r="H91" s="14" t="s">
        <v>10</v>
      </c>
    </row>
    <row r="92" spans="1:18" s="7" customFormat="1" ht="12.75" hidden="1" customHeight="1" x14ac:dyDescent="0.2">
      <c r="A92" s="66" t="s">
        <v>165</v>
      </c>
      <c r="B92" s="40"/>
      <c r="C92" s="40"/>
      <c r="E92" s="14">
        <v>5</v>
      </c>
      <c r="F92" s="15" t="s">
        <v>12</v>
      </c>
      <c r="G92" s="14" t="s">
        <v>74</v>
      </c>
      <c r="H92" s="14" t="s">
        <v>15</v>
      </c>
    </row>
    <row r="93" spans="1:18" s="7" customFormat="1" ht="12.75" hidden="1" customHeight="1" x14ac:dyDescent="0.2">
      <c r="A93" s="66" t="s">
        <v>166</v>
      </c>
      <c r="B93" s="40"/>
      <c r="C93" s="40"/>
      <c r="E93" s="14">
        <v>5</v>
      </c>
      <c r="F93" s="15" t="s">
        <v>12</v>
      </c>
      <c r="G93" s="14" t="s">
        <v>74</v>
      </c>
      <c r="H93" s="14" t="s">
        <v>17</v>
      </c>
    </row>
    <row r="94" spans="1:18" s="7" customFormat="1" ht="12.75" hidden="1" customHeight="1" x14ac:dyDescent="0.2">
      <c r="A94" s="66" t="s">
        <v>167</v>
      </c>
      <c r="B94" s="40"/>
      <c r="C94" s="40"/>
      <c r="E94" s="14">
        <v>5</v>
      </c>
      <c r="F94" s="15" t="s">
        <v>12</v>
      </c>
      <c r="G94" s="14" t="s">
        <v>74</v>
      </c>
      <c r="H94" s="14" t="s">
        <v>8</v>
      </c>
    </row>
    <row r="95" spans="1:18" s="7" customFormat="1" ht="12.75" hidden="1" customHeight="1" x14ac:dyDescent="0.2">
      <c r="A95" s="66" t="s">
        <v>168</v>
      </c>
      <c r="B95" s="40"/>
      <c r="C95" s="40"/>
      <c r="E95" s="14">
        <v>5</v>
      </c>
      <c r="F95" s="15" t="s">
        <v>12</v>
      </c>
      <c r="G95" s="14" t="s">
        <v>74</v>
      </c>
      <c r="H95" s="14" t="s">
        <v>45</v>
      </c>
    </row>
    <row r="96" spans="1:18" s="7" customFormat="1" ht="12.75" hidden="1" customHeight="1" x14ac:dyDescent="0.2">
      <c r="A96" s="66" t="s">
        <v>75</v>
      </c>
      <c r="B96" s="40"/>
      <c r="C96" s="40"/>
      <c r="E96" s="14">
        <v>5</v>
      </c>
      <c r="F96" s="15" t="s">
        <v>12</v>
      </c>
      <c r="G96" s="14" t="s">
        <v>74</v>
      </c>
      <c r="H96" s="14" t="s">
        <v>19</v>
      </c>
      <c r="N96" s="7">
        <f t="shared" ref="N96:N112" si="3">P96-L96</f>
        <v>0</v>
      </c>
    </row>
    <row r="97" spans="1:18" s="7" customFormat="1" ht="12.75" hidden="1" customHeight="1" x14ac:dyDescent="0.2">
      <c r="A97" s="66" t="s">
        <v>76</v>
      </c>
      <c r="B97" s="40"/>
      <c r="C97" s="40"/>
      <c r="E97" s="14">
        <v>5</v>
      </c>
      <c r="F97" s="15" t="s">
        <v>12</v>
      </c>
      <c r="G97" s="14" t="s">
        <v>74</v>
      </c>
      <c r="H97" s="14" t="s">
        <v>60</v>
      </c>
      <c r="N97" s="7">
        <f t="shared" si="3"/>
        <v>0</v>
      </c>
    </row>
    <row r="98" spans="1:18" s="7" customFormat="1" ht="12.75" hidden="1" customHeight="1" x14ac:dyDescent="0.2">
      <c r="A98" s="66" t="s">
        <v>77</v>
      </c>
      <c r="B98" s="40"/>
      <c r="C98" s="40"/>
      <c r="E98" s="14">
        <v>5</v>
      </c>
      <c r="F98" s="15" t="s">
        <v>12</v>
      </c>
      <c r="G98" s="14" t="s">
        <v>74</v>
      </c>
      <c r="H98" s="14" t="s">
        <v>49</v>
      </c>
      <c r="N98" s="7">
        <f t="shared" si="3"/>
        <v>0</v>
      </c>
    </row>
    <row r="99" spans="1:18" s="7" customFormat="1" ht="12.75" hidden="1" customHeight="1" x14ac:dyDescent="0.2">
      <c r="A99" s="66" t="s">
        <v>165</v>
      </c>
      <c r="B99" s="40"/>
      <c r="C99" s="40"/>
      <c r="E99" s="14">
        <v>5</v>
      </c>
      <c r="F99" s="15" t="s">
        <v>12</v>
      </c>
      <c r="G99" s="14" t="s">
        <v>74</v>
      </c>
      <c r="H99" s="14" t="s">
        <v>15</v>
      </c>
      <c r="N99" s="7">
        <f t="shared" si="3"/>
        <v>0</v>
      </c>
    </row>
    <row r="100" spans="1:18" s="7" customFormat="1" ht="12.75" hidden="1" customHeight="1" x14ac:dyDescent="0.2">
      <c r="A100" s="66" t="s">
        <v>78</v>
      </c>
      <c r="B100" s="40"/>
      <c r="C100" s="40"/>
      <c r="E100" s="14">
        <v>5</v>
      </c>
      <c r="F100" s="15" t="s">
        <v>12</v>
      </c>
      <c r="G100" s="14" t="s">
        <v>79</v>
      </c>
      <c r="H100" s="14" t="s">
        <v>10</v>
      </c>
      <c r="N100" s="7">
        <f t="shared" si="3"/>
        <v>0</v>
      </c>
    </row>
    <row r="101" spans="1:18" s="7" customFormat="1" ht="12.75" hidden="1" customHeight="1" x14ac:dyDescent="0.2">
      <c r="A101" s="66" t="s">
        <v>80</v>
      </c>
      <c r="B101" s="40"/>
      <c r="C101" s="40"/>
      <c r="E101" s="14">
        <v>5</v>
      </c>
      <c r="F101" s="15" t="s">
        <v>12</v>
      </c>
      <c r="G101" s="14" t="s">
        <v>79</v>
      </c>
      <c r="H101" s="14" t="s">
        <v>15</v>
      </c>
      <c r="N101" s="7">
        <f t="shared" si="3"/>
        <v>0</v>
      </c>
    </row>
    <row r="102" spans="1:18" s="7" customFormat="1" ht="12.75" hidden="1" customHeight="1" x14ac:dyDescent="0.2">
      <c r="A102" s="66" t="s">
        <v>169</v>
      </c>
      <c r="B102" s="40"/>
      <c r="C102" s="40"/>
      <c r="E102" s="14">
        <v>5</v>
      </c>
      <c r="F102" s="15" t="s">
        <v>12</v>
      </c>
      <c r="G102" s="14" t="s">
        <v>79</v>
      </c>
      <c r="H102" s="15" t="s">
        <v>60</v>
      </c>
      <c r="N102" s="7">
        <f t="shared" si="3"/>
        <v>0</v>
      </c>
    </row>
    <row r="103" spans="1:18" s="7" customFormat="1" ht="12.75" hidden="1" customHeight="1" x14ac:dyDescent="0.2">
      <c r="A103" s="66" t="s">
        <v>170</v>
      </c>
      <c r="B103" s="40"/>
      <c r="C103" s="40"/>
      <c r="E103" s="14">
        <v>5</v>
      </c>
      <c r="F103" s="15" t="s">
        <v>12</v>
      </c>
      <c r="G103" s="14" t="s">
        <v>79</v>
      </c>
      <c r="H103" s="15" t="s">
        <v>19</v>
      </c>
      <c r="N103" s="7">
        <f t="shared" si="3"/>
        <v>0</v>
      </c>
    </row>
    <row r="104" spans="1:18" s="7" customFormat="1" ht="12.75" hidden="1" customHeight="1" x14ac:dyDescent="0.2">
      <c r="A104" s="66" t="s">
        <v>171</v>
      </c>
      <c r="B104" s="40"/>
      <c r="C104" s="40"/>
      <c r="E104" s="14">
        <v>5</v>
      </c>
      <c r="F104" s="15" t="s">
        <v>12</v>
      </c>
      <c r="G104" s="14" t="s">
        <v>79</v>
      </c>
      <c r="H104" s="15" t="s">
        <v>82</v>
      </c>
      <c r="N104" s="7">
        <f t="shared" si="3"/>
        <v>0</v>
      </c>
    </row>
    <row r="105" spans="1:18" s="7" customFormat="1" ht="12.75" hidden="1" customHeight="1" x14ac:dyDescent="0.2">
      <c r="A105" s="66" t="s">
        <v>81</v>
      </c>
      <c r="B105" s="40"/>
      <c r="C105" s="40"/>
      <c r="E105" s="14">
        <v>5</v>
      </c>
      <c r="F105" s="15" t="s">
        <v>12</v>
      </c>
      <c r="G105" s="14" t="s">
        <v>59</v>
      </c>
      <c r="H105" s="15" t="s">
        <v>82</v>
      </c>
      <c r="N105" s="7">
        <f t="shared" si="3"/>
        <v>0</v>
      </c>
    </row>
    <row r="106" spans="1:18" s="7" customFormat="1" ht="12.75" hidden="1" customHeight="1" x14ac:dyDescent="0.2">
      <c r="A106" s="66" t="s">
        <v>83</v>
      </c>
      <c r="B106" s="40"/>
      <c r="C106" s="40"/>
      <c r="E106" s="14">
        <v>5</v>
      </c>
      <c r="F106" s="15" t="s">
        <v>12</v>
      </c>
      <c r="G106" s="14" t="s">
        <v>84</v>
      </c>
      <c r="H106" s="15" t="s">
        <v>8</v>
      </c>
      <c r="N106" s="7">
        <f t="shared" si="3"/>
        <v>0</v>
      </c>
    </row>
    <row r="107" spans="1:18" s="7" customFormat="1" ht="12.75" hidden="1" customHeight="1" x14ac:dyDescent="0.2">
      <c r="A107" s="66" t="s">
        <v>85</v>
      </c>
      <c r="B107" s="40"/>
      <c r="C107" s="40"/>
      <c r="E107" s="14">
        <v>5</v>
      </c>
      <c r="F107" s="15" t="s">
        <v>12</v>
      </c>
      <c r="G107" s="14" t="s">
        <v>84</v>
      </c>
      <c r="H107" s="15" t="s">
        <v>10</v>
      </c>
      <c r="N107" s="7">
        <f t="shared" si="3"/>
        <v>0</v>
      </c>
    </row>
    <row r="108" spans="1:18" s="7" customFormat="1" ht="12.75" hidden="1" customHeight="1" x14ac:dyDescent="0.2">
      <c r="A108" s="66" t="s">
        <v>86</v>
      </c>
      <c r="B108" s="40"/>
      <c r="C108" s="40"/>
      <c r="E108" s="14">
        <v>5</v>
      </c>
      <c r="F108" s="15" t="s">
        <v>12</v>
      </c>
      <c r="G108" s="14" t="s">
        <v>84</v>
      </c>
      <c r="H108" s="15" t="s">
        <v>15</v>
      </c>
      <c r="N108" s="7">
        <f t="shared" si="3"/>
        <v>0</v>
      </c>
    </row>
    <row r="109" spans="1:18" s="7" customFormat="1" ht="12.75" hidden="1" customHeight="1" x14ac:dyDescent="0.2">
      <c r="A109" s="66" t="s">
        <v>172</v>
      </c>
      <c r="B109" s="40"/>
      <c r="C109" s="40"/>
      <c r="E109" s="14">
        <v>5</v>
      </c>
      <c r="F109" s="15" t="s">
        <v>12</v>
      </c>
      <c r="G109" s="14" t="s">
        <v>174</v>
      </c>
      <c r="H109" s="15" t="s">
        <v>8</v>
      </c>
      <c r="N109" s="7">
        <f t="shared" si="3"/>
        <v>0</v>
      </c>
    </row>
    <row r="110" spans="1:18" s="7" customFormat="1" ht="12.75" hidden="1" customHeight="1" x14ac:dyDescent="0.2">
      <c r="A110" s="66" t="s">
        <v>173</v>
      </c>
      <c r="B110" s="40"/>
      <c r="C110" s="40"/>
      <c r="E110" s="14">
        <v>5</v>
      </c>
      <c r="F110" s="15" t="s">
        <v>12</v>
      </c>
      <c r="G110" s="14" t="s">
        <v>174</v>
      </c>
      <c r="H110" s="15" t="s">
        <v>10</v>
      </c>
      <c r="N110" s="7">
        <f t="shared" si="3"/>
        <v>0</v>
      </c>
    </row>
    <row r="111" spans="1:18" s="7" customFormat="1" ht="12.75" hidden="1" customHeight="1" x14ac:dyDescent="0.2">
      <c r="A111" s="66" t="s">
        <v>87</v>
      </c>
      <c r="B111" s="40"/>
      <c r="C111" s="40"/>
      <c r="E111" s="14">
        <v>5</v>
      </c>
      <c r="F111" s="15" t="s">
        <v>12</v>
      </c>
      <c r="G111" s="14" t="s">
        <v>174</v>
      </c>
      <c r="H111" s="15" t="s">
        <v>15</v>
      </c>
      <c r="N111" s="7">
        <f t="shared" si="3"/>
        <v>0</v>
      </c>
    </row>
    <row r="112" spans="1:18" s="7" customFormat="1" ht="12.75" customHeight="1" x14ac:dyDescent="0.2">
      <c r="A112" s="66" t="s">
        <v>279</v>
      </c>
      <c r="B112" s="40"/>
      <c r="C112" s="40"/>
      <c r="E112" s="14">
        <v>5</v>
      </c>
      <c r="F112" s="15" t="s">
        <v>12</v>
      </c>
      <c r="G112" s="81">
        <v>99</v>
      </c>
      <c r="H112" s="85">
        <v>990</v>
      </c>
      <c r="J112" s="7">
        <v>8000</v>
      </c>
      <c r="N112" s="7">
        <f t="shared" si="3"/>
        <v>1802000</v>
      </c>
      <c r="P112" s="7">
        <v>1802000</v>
      </c>
      <c r="R112" s="7">
        <v>2276000</v>
      </c>
    </row>
    <row r="113" spans="1:18" s="7" customFormat="1" ht="18.95" customHeight="1" x14ac:dyDescent="0.2">
      <c r="A113" s="213" t="s">
        <v>191</v>
      </c>
      <c r="B113" s="213"/>
      <c r="C113" s="213"/>
      <c r="J113" s="22">
        <f>SUM(J47:J112)</f>
        <v>414111.91</v>
      </c>
      <c r="K113" s="18"/>
      <c r="L113" s="22">
        <f>SUM(L47:L112)</f>
        <v>62670</v>
      </c>
      <c r="N113" s="22">
        <f>SUM(N47:N112)</f>
        <v>4300080</v>
      </c>
      <c r="P113" s="22">
        <f>SUM(P47:P112)</f>
        <v>4362750</v>
      </c>
      <c r="R113" s="22">
        <f>SUM(R47:R112)</f>
        <v>7310251</v>
      </c>
    </row>
    <row r="114" spans="1:18" s="7" customFormat="1" ht="6" customHeight="1" x14ac:dyDescent="0.2">
      <c r="A114" s="20"/>
      <c r="B114" s="20"/>
      <c r="C114" s="20"/>
      <c r="J114" s="18"/>
      <c r="K114" s="18"/>
    </row>
    <row r="115" spans="1:18" s="7" customFormat="1" ht="12" hidden="1" customHeight="1" x14ac:dyDescent="0.2">
      <c r="A115" s="69" t="s">
        <v>189</v>
      </c>
    </row>
    <row r="116" spans="1:18" s="7" customFormat="1" ht="12" hidden="1" customHeight="1" x14ac:dyDescent="0.2">
      <c r="A116" s="66" t="s">
        <v>109</v>
      </c>
      <c r="E116" s="14">
        <v>5</v>
      </c>
      <c r="F116" s="15" t="s">
        <v>29</v>
      </c>
      <c r="G116" s="14" t="s">
        <v>7</v>
      </c>
      <c r="H116" s="14" t="s">
        <v>17</v>
      </c>
    </row>
    <row r="117" spans="1:18" s="7" customFormat="1" ht="12" hidden="1" customHeight="1" x14ac:dyDescent="0.2">
      <c r="A117" s="66" t="s">
        <v>180</v>
      </c>
      <c r="E117" s="14">
        <v>5</v>
      </c>
      <c r="F117" s="15" t="s">
        <v>29</v>
      </c>
      <c r="G117" s="14" t="s">
        <v>7</v>
      </c>
      <c r="H117" s="14" t="s">
        <v>64</v>
      </c>
    </row>
    <row r="118" spans="1:18" s="7" customFormat="1" ht="12" hidden="1" customHeight="1" x14ac:dyDescent="0.2">
      <c r="A118" s="66" t="s">
        <v>181</v>
      </c>
      <c r="E118" s="14">
        <v>5</v>
      </c>
      <c r="F118" s="15" t="s">
        <v>29</v>
      </c>
      <c r="G118" s="14" t="s">
        <v>7</v>
      </c>
      <c r="H118" s="16" t="s">
        <v>49</v>
      </c>
    </row>
    <row r="119" spans="1:18" s="7" customFormat="1" ht="12" hidden="1" customHeight="1" x14ac:dyDescent="0.2">
      <c r="A119" s="66" t="s">
        <v>181</v>
      </c>
      <c r="E119" s="14">
        <v>5</v>
      </c>
      <c r="F119" s="15" t="s">
        <v>29</v>
      </c>
      <c r="G119" s="14" t="s">
        <v>7</v>
      </c>
      <c r="H119" s="16" t="s">
        <v>49</v>
      </c>
    </row>
    <row r="120" spans="1:18" s="7" customFormat="1" ht="12" hidden="1" customHeight="1" x14ac:dyDescent="0.2">
      <c r="A120" s="66" t="s">
        <v>182</v>
      </c>
      <c r="E120" s="14">
        <v>5</v>
      </c>
      <c r="F120" s="15" t="s">
        <v>29</v>
      </c>
      <c r="G120" s="14" t="s">
        <v>7</v>
      </c>
      <c r="H120" s="14" t="s">
        <v>10</v>
      </c>
    </row>
    <row r="121" spans="1:18" s="7" customFormat="1" ht="12" hidden="1" customHeight="1" x14ac:dyDescent="0.2">
      <c r="A121" s="66" t="s">
        <v>181</v>
      </c>
      <c r="E121" s="14">
        <v>5</v>
      </c>
      <c r="F121" s="15" t="s">
        <v>29</v>
      </c>
      <c r="G121" s="14" t="s">
        <v>7</v>
      </c>
      <c r="H121" s="16" t="s">
        <v>49</v>
      </c>
    </row>
    <row r="122" spans="1:18" s="7" customFormat="1" ht="12" hidden="1" customHeight="1" x14ac:dyDescent="0.2">
      <c r="A122" s="66" t="s">
        <v>183</v>
      </c>
      <c r="E122" s="14">
        <v>5</v>
      </c>
      <c r="F122" s="15" t="s">
        <v>29</v>
      </c>
      <c r="G122" s="14" t="s">
        <v>7</v>
      </c>
      <c r="H122" s="14" t="s">
        <v>8</v>
      </c>
    </row>
    <row r="123" spans="1:18" s="7" customFormat="1" ht="12" hidden="1" customHeight="1" x14ac:dyDescent="0.2">
      <c r="A123" s="66" t="s">
        <v>184</v>
      </c>
      <c r="E123" s="14">
        <v>5</v>
      </c>
      <c r="F123" s="15" t="s">
        <v>29</v>
      </c>
      <c r="G123" s="14" t="s">
        <v>7</v>
      </c>
      <c r="H123" s="14" t="s">
        <v>15</v>
      </c>
    </row>
    <row r="124" spans="1:18" s="7" customFormat="1" ht="18.95" hidden="1" customHeight="1" x14ac:dyDescent="0.2">
      <c r="A124" s="63" t="s">
        <v>185</v>
      </c>
      <c r="J124" s="64">
        <f>SUM(J116:J123)</f>
        <v>0</v>
      </c>
      <c r="K124" s="27"/>
      <c r="L124" s="64">
        <f>SUM(L116:L123)</f>
        <v>0</v>
      </c>
      <c r="M124" s="27"/>
      <c r="N124" s="64">
        <f>SUM(N116:N123)</f>
        <v>0</v>
      </c>
      <c r="O124" s="27"/>
      <c r="P124" s="64">
        <f>SUM(P116:P123)</f>
        <v>0</v>
      </c>
      <c r="Q124" s="27"/>
      <c r="R124" s="64">
        <f>SUM(R116:R123)</f>
        <v>0</v>
      </c>
    </row>
    <row r="125" spans="1:18" s="7" customFormat="1" ht="6" hidden="1" customHeight="1" x14ac:dyDescent="0.2"/>
    <row r="126" spans="1:18" s="7" customFormat="1" ht="12.75" hidden="1" customHeight="1" x14ac:dyDescent="0.2">
      <c r="A126" s="68" t="s">
        <v>190</v>
      </c>
      <c r="B126" s="11"/>
      <c r="C126" s="11"/>
    </row>
    <row r="127" spans="1:18" s="7" customFormat="1" ht="12.75" hidden="1" customHeight="1" x14ac:dyDescent="0.2">
      <c r="A127" s="11" t="s">
        <v>89</v>
      </c>
      <c r="B127" s="24"/>
      <c r="C127" s="24"/>
    </row>
    <row r="128" spans="1:18" s="7" customFormat="1" ht="12.75" hidden="1" customHeight="1" x14ac:dyDescent="0.2">
      <c r="A128" s="70" t="s">
        <v>90</v>
      </c>
      <c r="B128" s="9"/>
      <c r="C128" s="9"/>
      <c r="E128" s="14">
        <v>1</v>
      </c>
      <c r="F128" s="15" t="s">
        <v>12</v>
      </c>
      <c r="G128" s="14" t="s">
        <v>54</v>
      </c>
      <c r="H128" s="16" t="s">
        <v>10</v>
      </c>
    </row>
    <row r="129" spans="1:14" s="7" customFormat="1" ht="12.75" hidden="1" customHeight="1" x14ac:dyDescent="0.2">
      <c r="A129" s="66" t="s">
        <v>92</v>
      </c>
      <c r="B129" s="40"/>
      <c r="C129" s="40"/>
      <c r="E129" s="14">
        <v>1</v>
      </c>
      <c r="F129" s="15" t="s">
        <v>93</v>
      </c>
      <c r="G129" s="14" t="s">
        <v>7</v>
      </c>
      <c r="H129" s="14" t="s">
        <v>8</v>
      </c>
    </row>
    <row r="130" spans="1:14" s="7" customFormat="1" ht="12.75" hidden="1" customHeight="1" x14ac:dyDescent="0.2">
      <c r="A130" s="66" t="s">
        <v>94</v>
      </c>
      <c r="B130" s="40"/>
      <c r="C130" s="40"/>
      <c r="E130" s="14">
        <v>1</v>
      </c>
      <c r="F130" s="15" t="s">
        <v>93</v>
      </c>
      <c r="G130" s="14" t="s">
        <v>34</v>
      </c>
      <c r="H130" s="14" t="s">
        <v>8</v>
      </c>
    </row>
    <row r="131" spans="1:14" s="7" customFormat="1" ht="12.75" hidden="1" customHeight="1" x14ac:dyDescent="0.2">
      <c r="A131" s="66" t="s">
        <v>95</v>
      </c>
      <c r="B131" s="42"/>
      <c r="C131" s="42"/>
      <c r="E131" s="14">
        <v>1</v>
      </c>
      <c r="F131" s="15" t="s">
        <v>93</v>
      </c>
      <c r="G131" s="14" t="s">
        <v>34</v>
      </c>
      <c r="H131" s="14" t="s">
        <v>49</v>
      </c>
    </row>
    <row r="132" spans="1:14" s="7" customFormat="1" ht="12.75" hidden="1" customHeight="1" x14ac:dyDescent="0.2">
      <c r="A132" s="66" t="s">
        <v>96</v>
      </c>
      <c r="B132" s="42"/>
      <c r="C132" s="42"/>
      <c r="D132" s="15"/>
      <c r="E132" s="14">
        <v>1</v>
      </c>
      <c r="F132" s="15" t="s">
        <v>93</v>
      </c>
      <c r="G132" s="14" t="s">
        <v>54</v>
      </c>
      <c r="H132" s="14" t="s">
        <v>10</v>
      </c>
      <c r="N132" s="7">
        <f t="shared" ref="N132" si="4">P132-L132</f>
        <v>0</v>
      </c>
    </row>
    <row r="133" spans="1:14" s="7" customFormat="1" ht="12.75" hidden="1" customHeight="1" x14ac:dyDescent="0.2">
      <c r="A133" s="66" t="s">
        <v>97</v>
      </c>
      <c r="B133" s="40"/>
      <c r="C133" s="40"/>
      <c r="E133" s="14">
        <v>1</v>
      </c>
      <c r="F133" s="15" t="s">
        <v>93</v>
      </c>
      <c r="G133" s="14" t="s">
        <v>93</v>
      </c>
      <c r="H133" s="14" t="s">
        <v>8</v>
      </c>
    </row>
    <row r="134" spans="1:14" s="7" customFormat="1" ht="12.75" hidden="1" customHeight="1" x14ac:dyDescent="0.2">
      <c r="A134" s="66" t="s">
        <v>98</v>
      </c>
      <c r="B134" s="42"/>
      <c r="C134" s="42"/>
      <c r="E134" s="14">
        <v>1</v>
      </c>
      <c r="F134" s="15" t="s">
        <v>93</v>
      </c>
      <c r="G134" s="14" t="s">
        <v>54</v>
      </c>
      <c r="H134" s="14" t="s">
        <v>15</v>
      </c>
    </row>
    <row r="135" spans="1:14" s="7" customFormat="1" ht="12.75" hidden="1" customHeight="1" x14ac:dyDescent="0.2">
      <c r="A135" s="66" t="s">
        <v>99</v>
      </c>
      <c r="B135" s="42"/>
      <c r="C135" s="42"/>
      <c r="D135" s="15"/>
      <c r="E135" s="14">
        <v>1</v>
      </c>
      <c r="F135" s="15" t="s">
        <v>93</v>
      </c>
      <c r="G135" s="14" t="s">
        <v>93</v>
      </c>
      <c r="H135" s="14" t="s">
        <v>10</v>
      </c>
    </row>
    <row r="136" spans="1:14" s="7" customFormat="1" ht="12.75" hidden="1" customHeight="1" x14ac:dyDescent="0.2">
      <c r="A136" s="66" t="s">
        <v>100</v>
      </c>
      <c r="B136" s="40"/>
      <c r="C136" s="40"/>
      <c r="E136" s="14">
        <v>1</v>
      </c>
      <c r="F136" s="15" t="s">
        <v>93</v>
      </c>
      <c r="G136" s="14" t="s">
        <v>54</v>
      </c>
      <c r="H136" s="14" t="s">
        <v>19</v>
      </c>
    </row>
    <row r="137" spans="1:14" s="7" customFormat="1" ht="12.75" hidden="1" customHeight="1" x14ac:dyDescent="0.2">
      <c r="A137" s="66" t="s">
        <v>175</v>
      </c>
      <c r="B137" s="40"/>
      <c r="C137" s="40"/>
      <c r="E137" s="14">
        <v>1</v>
      </c>
      <c r="F137" s="15" t="s">
        <v>93</v>
      </c>
      <c r="G137" s="14" t="s">
        <v>54</v>
      </c>
      <c r="H137" s="14" t="s">
        <v>82</v>
      </c>
    </row>
    <row r="138" spans="1:14" s="7" customFormat="1" ht="12.75" hidden="1" customHeight="1" x14ac:dyDescent="0.2">
      <c r="A138" s="66" t="s">
        <v>176</v>
      </c>
      <c r="B138" s="40"/>
      <c r="C138" s="40"/>
      <c r="E138" s="14">
        <v>1</v>
      </c>
      <c r="F138" s="15" t="s">
        <v>93</v>
      </c>
      <c r="G138" s="14" t="s">
        <v>54</v>
      </c>
      <c r="H138" s="14" t="s">
        <v>45</v>
      </c>
    </row>
    <row r="139" spans="1:14" s="7" customFormat="1" ht="12.75" hidden="1" customHeight="1" x14ac:dyDescent="0.2">
      <c r="A139" s="66" t="s">
        <v>177</v>
      </c>
      <c r="B139" s="40"/>
      <c r="C139" s="40"/>
      <c r="E139" s="14">
        <v>1</v>
      </c>
      <c r="F139" s="15" t="s">
        <v>93</v>
      </c>
      <c r="G139" s="14" t="s">
        <v>54</v>
      </c>
      <c r="H139" s="14" t="s">
        <v>146</v>
      </c>
    </row>
    <row r="140" spans="1:14" s="7" customFormat="1" ht="12.75" hidden="1" customHeight="1" x14ac:dyDescent="0.2">
      <c r="A140" s="66" t="s">
        <v>101</v>
      </c>
      <c r="B140" s="40"/>
      <c r="C140" s="40"/>
      <c r="E140" s="14">
        <v>1</v>
      </c>
      <c r="F140" s="15" t="s">
        <v>93</v>
      </c>
      <c r="G140" s="14" t="s">
        <v>54</v>
      </c>
      <c r="H140" s="14" t="s">
        <v>102</v>
      </c>
    </row>
    <row r="141" spans="1:14" s="7" customFormat="1" ht="12.75" hidden="1" customHeight="1" x14ac:dyDescent="0.2">
      <c r="A141" s="66" t="s">
        <v>103</v>
      </c>
      <c r="B141" s="40"/>
      <c r="C141" s="40"/>
      <c r="E141" s="14">
        <v>1</v>
      </c>
      <c r="F141" s="15" t="s">
        <v>93</v>
      </c>
      <c r="G141" s="14" t="s">
        <v>54</v>
      </c>
      <c r="H141" s="14" t="s">
        <v>24</v>
      </c>
    </row>
    <row r="142" spans="1:14" s="7" customFormat="1" ht="12.75" hidden="1" customHeight="1" x14ac:dyDescent="0.2">
      <c r="A142" s="66" t="s">
        <v>104</v>
      </c>
      <c r="B142" s="40"/>
      <c r="C142" s="40"/>
      <c r="E142" s="14">
        <v>1</v>
      </c>
      <c r="F142" s="15" t="s">
        <v>93</v>
      </c>
      <c r="G142" s="14" t="s">
        <v>54</v>
      </c>
      <c r="H142" s="14" t="s">
        <v>28</v>
      </c>
    </row>
    <row r="143" spans="1:14" s="7" customFormat="1" ht="12.75" hidden="1" customHeight="1" x14ac:dyDescent="0.2">
      <c r="A143" s="66" t="s">
        <v>105</v>
      </c>
      <c r="B143" s="40"/>
      <c r="C143" s="40"/>
      <c r="D143" s="15"/>
      <c r="E143" s="14">
        <v>1</v>
      </c>
      <c r="F143" s="15" t="s">
        <v>93</v>
      </c>
      <c r="G143" s="14" t="s">
        <v>54</v>
      </c>
      <c r="H143" s="16" t="s">
        <v>49</v>
      </c>
    </row>
    <row r="144" spans="1:14" s="7" customFormat="1" ht="12.75" hidden="1" customHeight="1" x14ac:dyDescent="0.2">
      <c r="A144" s="66" t="s">
        <v>106</v>
      </c>
      <c r="B144" s="40"/>
      <c r="C144" s="40"/>
      <c r="D144" s="15"/>
      <c r="E144" s="14">
        <v>1</v>
      </c>
      <c r="F144" s="15" t="s">
        <v>93</v>
      </c>
      <c r="G144" s="14" t="s">
        <v>67</v>
      </c>
      <c r="H144" s="14" t="s">
        <v>8</v>
      </c>
    </row>
    <row r="145" spans="1:18" s="7" customFormat="1" ht="12.75" hidden="1" customHeight="1" x14ac:dyDescent="0.2">
      <c r="A145" s="66" t="s">
        <v>107</v>
      </c>
      <c r="B145" s="40"/>
      <c r="C145" s="40"/>
      <c r="D145" s="15"/>
      <c r="E145" s="14">
        <v>1</v>
      </c>
      <c r="F145" s="15" t="s">
        <v>93</v>
      </c>
      <c r="G145" s="14" t="s">
        <v>59</v>
      </c>
      <c r="H145" s="16" t="s">
        <v>49</v>
      </c>
    </row>
    <row r="146" spans="1:18" s="7" customFormat="1" ht="12.75" hidden="1" customHeight="1" x14ac:dyDescent="0.2">
      <c r="A146" s="66" t="s">
        <v>178</v>
      </c>
      <c r="B146" s="40"/>
      <c r="C146" s="40"/>
      <c r="D146" s="15"/>
      <c r="E146" s="14">
        <v>1</v>
      </c>
      <c r="F146" s="15" t="s">
        <v>93</v>
      </c>
      <c r="G146" s="14" t="s">
        <v>29</v>
      </c>
      <c r="H146" s="14" t="s">
        <v>8</v>
      </c>
    </row>
    <row r="147" spans="1:18" s="7" customFormat="1" ht="12.75" hidden="1" customHeight="1" x14ac:dyDescent="0.2">
      <c r="A147" s="66" t="s">
        <v>179</v>
      </c>
      <c r="B147" s="40"/>
      <c r="C147" s="40"/>
      <c r="D147" s="15"/>
      <c r="E147" s="14">
        <v>1</v>
      </c>
      <c r="F147" s="15" t="s">
        <v>93</v>
      </c>
      <c r="G147" s="14" t="s">
        <v>29</v>
      </c>
      <c r="H147" s="14" t="s">
        <v>45</v>
      </c>
    </row>
    <row r="148" spans="1:18" s="27" customFormat="1" ht="18.95" hidden="1" customHeight="1" x14ac:dyDescent="0.2">
      <c r="A148" s="63" t="s">
        <v>108</v>
      </c>
      <c r="B148" s="26"/>
      <c r="C148" s="26"/>
      <c r="J148" s="21">
        <f>SUM(J129:J147)</f>
        <v>0</v>
      </c>
      <c r="K148" s="23"/>
      <c r="L148" s="21">
        <f>SUM(L129:L143)</f>
        <v>0</v>
      </c>
      <c r="N148" s="21">
        <f>SUM(N129:N143)</f>
        <v>0</v>
      </c>
      <c r="P148" s="21">
        <f>SUM(P129:P147)</f>
        <v>0</v>
      </c>
      <c r="R148" s="21">
        <f>SUM(R132:R147)</f>
        <v>0</v>
      </c>
    </row>
    <row r="149" spans="1:18" s="7" customFormat="1" ht="6" hidden="1" customHeight="1" x14ac:dyDescent="0.2"/>
    <row r="150" spans="1:18" s="7" customFormat="1" ht="20.100000000000001" customHeight="1" thickBot="1" x14ac:dyDescent="0.25">
      <c r="A150" s="11" t="s">
        <v>110</v>
      </c>
      <c r="B150" s="28"/>
      <c r="C150" s="28"/>
      <c r="J150" s="29">
        <f>J43+J113+J124+J148</f>
        <v>14762489.180000002</v>
      </c>
      <c r="K150" s="23"/>
      <c r="L150" s="29">
        <f>L43+L113+L124+L148</f>
        <v>7258806.9500000002</v>
      </c>
      <c r="N150" s="29">
        <f>N43+N113+N124+N148</f>
        <v>14000508.999999996</v>
      </c>
      <c r="P150" s="29">
        <f>P43+P113+P124+P148</f>
        <v>21259315.949999999</v>
      </c>
      <c r="R150" s="29">
        <f>R43+R113+R148</f>
        <v>27507930.41</v>
      </c>
    </row>
    <row r="151" spans="1:18" s="7" customFormat="1" ht="13.5" thickTop="1" x14ac:dyDescent="0.2">
      <c r="A151" s="31"/>
      <c r="B151" s="31"/>
      <c r="C151" s="31"/>
      <c r="D151" s="34"/>
      <c r="E151" s="31"/>
      <c r="F151" s="31"/>
      <c r="H151" s="35"/>
      <c r="I151" s="35"/>
      <c r="J151" s="35"/>
      <c r="K151" s="35"/>
      <c r="L151" s="35"/>
      <c r="M151" s="35"/>
    </row>
    <row r="152" spans="1:18" s="7" customFormat="1" x14ac:dyDescent="0.2"/>
    <row r="153" spans="1:18" s="7" customFormat="1" x14ac:dyDescent="0.2"/>
    <row r="154" spans="1:18" x14ac:dyDescent="0.2">
      <c r="A154" s="211" t="s">
        <v>133</v>
      </c>
      <c r="B154" s="211"/>
      <c r="C154" s="211"/>
      <c r="D154" s="33"/>
      <c r="E154" s="32"/>
      <c r="G154" s="31"/>
      <c r="I154" s="31"/>
      <c r="J154" s="211" t="s">
        <v>297</v>
      </c>
      <c r="K154" s="211"/>
      <c r="L154" s="211"/>
      <c r="M154" s="47"/>
      <c r="N154" s="49"/>
      <c r="O154" s="49"/>
      <c r="P154" s="199" t="s">
        <v>135</v>
      </c>
      <c r="Q154" s="199"/>
      <c r="R154" s="199"/>
    </row>
    <row r="155" spans="1:18" x14ac:dyDescent="0.2">
      <c r="A155" s="107"/>
      <c r="B155" s="107"/>
      <c r="C155" s="107"/>
      <c r="D155" s="33"/>
      <c r="E155" s="32"/>
      <c r="G155" s="31"/>
      <c r="I155" s="31"/>
      <c r="J155" s="107"/>
      <c r="K155" s="107"/>
      <c r="L155" s="107"/>
      <c r="M155" s="47"/>
      <c r="N155" s="49"/>
      <c r="O155" s="49"/>
      <c r="P155" s="106"/>
      <c r="Q155" s="106"/>
      <c r="R155" s="106"/>
    </row>
    <row r="156" spans="1:18" x14ac:dyDescent="0.2">
      <c r="A156" s="50"/>
      <c r="D156" s="33"/>
      <c r="E156" s="51"/>
      <c r="G156" s="31"/>
      <c r="I156" s="31"/>
      <c r="J156" s="30"/>
      <c r="M156" s="30"/>
      <c r="N156" s="36"/>
      <c r="O156" s="36"/>
      <c r="P156" s="51"/>
    </row>
    <row r="157" spans="1:18" x14ac:dyDescent="0.2">
      <c r="A157" s="52"/>
      <c r="D157" s="31"/>
      <c r="E157" s="53"/>
      <c r="G157" s="31"/>
      <c r="I157" s="31"/>
      <c r="J157" s="31"/>
      <c r="M157" s="31"/>
      <c r="P157" s="53"/>
    </row>
    <row r="158" spans="1:18" x14ac:dyDescent="0.2">
      <c r="A158" s="212" t="s">
        <v>324</v>
      </c>
      <c r="B158" s="212"/>
      <c r="C158" s="212"/>
      <c r="D158" s="55"/>
      <c r="E158" s="56"/>
      <c r="G158" s="31"/>
      <c r="I158" s="31"/>
      <c r="J158" s="212" t="s">
        <v>319</v>
      </c>
      <c r="K158" s="212"/>
      <c r="L158" s="212"/>
      <c r="M158" s="57"/>
      <c r="N158" s="59"/>
      <c r="O158" s="59"/>
      <c r="P158" s="200" t="s">
        <v>137</v>
      </c>
      <c r="Q158" s="200"/>
      <c r="R158" s="200"/>
    </row>
    <row r="159" spans="1:18" x14ac:dyDescent="0.2">
      <c r="A159" s="211" t="s">
        <v>325</v>
      </c>
      <c r="B159" s="211"/>
      <c r="C159" s="211"/>
      <c r="D159" s="31"/>
      <c r="E159" s="32"/>
      <c r="G159" s="31"/>
      <c r="I159" s="31"/>
      <c r="J159" s="211" t="s">
        <v>288</v>
      </c>
      <c r="K159" s="211"/>
      <c r="L159" s="211"/>
      <c r="M159" s="33"/>
      <c r="N159" s="35"/>
      <c r="O159" s="35"/>
      <c r="P159" s="201" t="s">
        <v>139</v>
      </c>
      <c r="Q159" s="201"/>
      <c r="R159" s="201"/>
    </row>
  </sheetData>
  <customSheetViews>
    <customSheetView guid="{1998FCB8-1FEB-4076-ACE6-A225EE4366B3}" showPageBreaks="1" printArea="1" hiddenRows="1" view="pageBreakPreview">
      <pane xSplit="1" ySplit="14" topLeftCell="B80" activePane="bottomRight" state="frozen"/>
      <selection pane="bottomRight" activeCell="I152" sqref="I152"/>
      <rowBreaks count="1" manualBreakCount="1">
        <brk id="43" max="18" man="1"/>
      </rowBreaks>
      <pageMargins left="0.75" right="0.5" top="1" bottom="1" header="0.75" footer="0.5"/>
      <printOptions horizontalCentered="1"/>
      <pageSetup paperSize="5" scale="90" orientation="landscape" horizontalDpi="4294967293" verticalDpi="300" r:id="rId1"/>
      <headerFooter alignWithMargins="0">
        <oddHeader xml:space="preserve">&amp;L&amp;"Arial,Regular"&amp;9               LBP Form No. 2&amp;R&amp;"Arial,Bold"&amp;10Annex E                         </oddHeader>
        <oddFooter>&amp;C&amp;10Page &amp;P of &amp;N</oddFooter>
      </headerFooter>
    </customSheetView>
    <customSheetView guid="{EE975321-C15E-44A7-AFC6-A307116A4F6E}" showPageBreaks="1" printArea="1" hiddenRows="1" view="pageBreakPreview">
      <pane xSplit="1" ySplit="14" topLeftCell="B19" activePane="bottomRight" state="frozen"/>
      <selection pane="bottomRight" activeCell="L34" sqref="L34:L35"/>
      <rowBreaks count="1" manualBreakCount="1">
        <brk id="80" max="18" man="1"/>
      </rowBreaks>
      <pageMargins left="0.75" right="0.5" top="1" bottom="1" header="0.75" footer="0.5"/>
      <printOptions horizontalCentered="1"/>
      <pageSetup paperSize="5" scale="90" orientation="landscape" horizontalDpi="4294967293" verticalDpi="300" r:id="rId2"/>
      <headerFooter alignWithMargins="0">
        <oddHeader xml:space="preserve">&amp;L&amp;"Arial,Regular"&amp;9               LBP Form No. 2&amp;R&amp;"Arial,Bold"&amp;10Annex D                         </oddHeader>
        <oddFooter>&amp;C&amp;10Page &amp;P of &amp;N</oddFooter>
      </headerFooter>
    </customSheetView>
    <customSheetView guid="{DE3A1FFE-44A0-41BD-98AB-2A2226968564}" showPageBreaks="1" printArea="1" hiddenRows="1" view="pageBreakPreview">
      <pane xSplit="1" ySplit="14" topLeftCell="B40" activePane="bottomRight" state="frozen"/>
      <selection pane="bottomRight" activeCell="R61" sqref="R61"/>
      <rowBreaks count="1" manualBreakCount="1">
        <brk id="79" max="18" man="1"/>
      </rowBreaks>
      <pageMargins left="0.75" right="0.5" top="1" bottom="1" header="0.75" footer="0.5"/>
      <printOptions horizontalCentered="1"/>
      <pageSetup paperSize="5" scale="90" orientation="landscape" horizontalDpi="4294967293" verticalDpi="300" r:id="rId3"/>
      <headerFooter alignWithMargins="0">
        <oddHeader xml:space="preserve">&amp;L&amp;"Arial,Regular"&amp;9               LBP Form No. 2&amp;R&amp;"Arial,Bold"&amp;10Annex D                         </oddHeader>
        <oddFooter>&amp;C&amp;10Page &amp;P of &amp;N</oddFooter>
      </headerFooter>
    </customSheetView>
    <customSheetView guid="{870B4CCF-089A-4C19-A059-259DAAB1F3BC}" showPageBreaks="1" printArea="1" hiddenRows="1" view="pageBreakPreview">
      <pane xSplit="1" ySplit="14" topLeftCell="B112" activePane="bottomRight" state="frozen"/>
      <selection pane="bottomRight" activeCell="C126" sqref="C126"/>
      <rowBreaks count="1" manualBreakCount="1">
        <brk id="80" max="18" man="1"/>
      </rowBreaks>
      <pageMargins left="0.75" right="0.5" top="1" bottom="1" header="0.75" footer="0.5"/>
      <printOptions horizontalCentered="1"/>
      <pageSetup paperSize="5" scale="90" orientation="landscape" horizontalDpi="4294967293" verticalDpi="300" r:id="rId4"/>
      <headerFooter alignWithMargins="0">
        <oddHeader xml:space="preserve">&amp;L&amp;"Arial,Regular"&amp;9               LBP Form No. 2&amp;R&amp;"Arial,Bold"&amp;10Annex D                         </oddHeader>
        <oddFooter>&amp;C&amp;10Page &amp;P of &amp;N</oddFooter>
      </headerFooter>
    </customSheetView>
    <customSheetView guid="{B830B613-BE6E-4840-91D7-D447FD1BCCD2}" showPageBreaks="1" printArea="1" hiddenRows="1" view="pageBreakPreview">
      <pane xSplit="1" ySplit="14" topLeftCell="B80" activePane="bottomRight" state="frozen"/>
      <selection pane="bottomRight" activeCell="R42" sqref="R42"/>
      <rowBreaks count="1" manualBreakCount="1">
        <brk id="80" max="18" man="1"/>
      </rowBreaks>
      <pageMargins left="0.75" right="0.5" top="1" bottom="1" header="0.75" footer="0.5"/>
      <printOptions horizontalCentered="1"/>
      <pageSetup paperSize="5" scale="90" orientation="landscape" horizontalDpi="4294967293" verticalDpi="300" r:id="rId5"/>
      <headerFooter alignWithMargins="0">
        <oddHeader xml:space="preserve">&amp;L&amp;"Arial,Regular"&amp;9               LBP Form No. 2&amp;R&amp;"Arial,Bold"&amp;10Annex D                         </oddHeader>
        <oddFooter>&amp;C&amp;10Page &amp;P of &amp;N</oddFooter>
      </headerFooter>
    </customSheetView>
  </customSheetViews>
  <mergeCells count="18">
    <mergeCell ref="P154:R154"/>
    <mergeCell ref="P158:R158"/>
    <mergeCell ref="P159:R159"/>
    <mergeCell ref="A154:C154"/>
    <mergeCell ref="A158:C158"/>
    <mergeCell ref="A159:C159"/>
    <mergeCell ref="J154:L154"/>
    <mergeCell ref="J158:L158"/>
    <mergeCell ref="J159:L159"/>
    <mergeCell ref="A13:C13"/>
    <mergeCell ref="E13:H13"/>
    <mergeCell ref="A113:C113"/>
    <mergeCell ref="A1:S1"/>
    <mergeCell ref="A2:S2"/>
    <mergeCell ref="L9:P9"/>
    <mergeCell ref="A11:C11"/>
    <mergeCell ref="E11:H11"/>
    <mergeCell ref="P10:P12"/>
  </mergeCells>
  <printOptions horizontalCentered="1"/>
  <pageMargins left="0.75" right="0.5" top="1" bottom="1" header="0.75" footer="0.5"/>
  <pageSetup paperSize="5" scale="90" orientation="landscape" horizontalDpi="4294967293" verticalDpi="300" r:id="rId6"/>
  <headerFooter alignWithMargins="0">
    <oddHeader xml:space="preserve">&amp;L&amp;"Arial,Regular"&amp;9               LBP Form No. 2&amp;R&amp;"Arial,Bold"&amp;10Annex E                         </oddHeader>
    <oddFooter>&amp;C&amp;"Arial Narrow,Regular"&amp;9Page &amp;P of &amp;N</oddFooter>
  </headerFooter>
  <rowBreaks count="1" manualBreakCount="1">
    <brk id="62" max="18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S158"/>
  <sheetViews>
    <sheetView view="pageBreakPreview" zoomScaleNormal="85" zoomScaleSheetLayoutView="100" workbookViewId="0">
      <pane xSplit="1" ySplit="14" topLeftCell="B15" activePane="bottomRight" state="frozen"/>
      <selection pane="topRight" activeCell="B1" sqref="B1"/>
      <selection pane="bottomLeft" activeCell="A15" sqref="A15"/>
      <selection pane="bottomRight" activeCell="J15" sqref="J15"/>
    </sheetView>
  </sheetViews>
  <sheetFormatPr defaultRowHeight="12.75" x14ac:dyDescent="0.2"/>
  <cols>
    <col min="1" max="1" width="16.77734375" style="1" customWidth="1"/>
    <col min="2" max="2" width="1.21875" style="1" customWidth="1"/>
    <col min="3" max="3" width="26.77734375" style="1" customWidth="1"/>
    <col min="4" max="4" width="1" style="1" customWidth="1"/>
    <col min="5" max="7" width="2.88671875" style="1" customWidth="1"/>
    <col min="8" max="8" width="3.77734375" style="1" customWidth="1"/>
    <col min="9" max="9" width="0.88671875" style="1" customWidth="1"/>
    <col min="10" max="10" width="13.77734375" style="1" customWidth="1"/>
    <col min="11" max="11" width="0.88671875" style="1" customWidth="1"/>
    <col min="12" max="12" width="13.77734375" style="1" customWidth="1"/>
    <col min="13" max="13" width="0.88671875" style="1" customWidth="1"/>
    <col min="14" max="14" width="13.77734375" style="1" customWidth="1"/>
    <col min="15" max="15" width="0.88671875" style="1" customWidth="1"/>
    <col min="16" max="16" width="13.77734375" style="1" customWidth="1"/>
    <col min="17" max="17" width="0.88671875" style="1" customWidth="1"/>
    <col min="18" max="18" width="13.77734375" style="1" customWidth="1"/>
    <col min="19" max="16384" width="8.88671875" style="1"/>
  </cols>
  <sheetData>
    <row r="1" spans="1:19" ht="15.75" x14ac:dyDescent="0.25">
      <c r="A1" s="203" t="s">
        <v>111</v>
      </c>
      <c r="B1" s="203"/>
      <c r="C1" s="203"/>
      <c r="D1" s="203"/>
      <c r="E1" s="203"/>
      <c r="F1" s="203"/>
      <c r="G1" s="203"/>
      <c r="H1" s="203"/>
      <c r="I1" s="203"/>
      <c r="J1" s="203"/>
      <c r="K1" s="203"/>
      <c r="L1" s="203"/>
      <c r="M1" s="203"/>
      <c r="N1" s="203"/>
      <c r="O1" s="203"/>
      <c r="P1" s="203"/>
      <c r="Q1" s="203"/>
      <c r="R1" s="203"/>
      <c r="S1" s="203"/>
    </row>
    <row r="2" spans="1:19" ht="15.75" customHeight="1" x14ac:dyDescent="0.2">
      <c r="A2" s="204" t="s">
        <v>0</v>
      </c>
      <c r="B2" s="204"/>
      <c r="C2" s="204"/>
      <c r="D2" s="204"/>
      <c r="E2" s="204"/>
      <c r="F2" s="204"/>
      <c r="G2" s="204"/>
      <c r="H2" s="204"/>
      <c r="I2" s="204"/>
      <c r="J2" s="204"/>
      <c r="K2" s="204"/>
      <c r="L2" s="204"/>
      <c r="M2" s="204"/>
      <c r="N2" s="204"/>
      <c r="O2" s="204"/>
      <c r="P2" s="204"/>
      <c r="Q2" s="204"/>
      <c r="R2" s="204"/>
      <c r="S2" s="204"/>
    </row>
    <row r="3" spans="1:19" ht="9" customHeight="1" x14ac:dyDescent="0.2"/>
    <row r="4" spans="1:19" ht="15" customHeight="1" x14ac:dyDescent="0.25">
      <c r="A4" s="2" t="s">
        <v>118</v>
      </c>
      <c r="B4" s="2" t="s">
        <v>113</v>
      </c>
      <c r="C4" s="73" t="s">
        <v>205</v>
      </c>
      <c r="H4" s="3"/>
      <c r="I4" s="3"/>
      <c r="R4" s="78">
        <v>1041</v>
      </c>
    </row>
    <row r="5" spans="1:19" ht="15" customHeight="1" x14ac:dyDescent="0.2">
      <c r="A5" s="5" t="s">
        <v>119</v>
      </c>
      <c r="B5" s="2" t="s">
        <v>113</v>
      </c>
      <c r="C5" s="5" t="s">
        <v>115</v>
      </c>
    </row>
    <row r="6" spans="1:19" ht="15" customHeight="1" x14ac:dyDescent="0.2">
      <c r="A6" s="5" t="s">
        <v>120</v>
      </c>
      <c r="B6" s="2" t="s">
        <v>113</v>
      </c>
      <c r="C6" s="5" t="s">
        <v>350</v>
      </c>
    </row>
    <row r="7" spans="1:19" ht="15" customHeight="1" x14ac:dyDescent="0.2">
      <c r="A7" s="6" t="s">
        <v>121</v>
      </c>
      <c r="B7" s="2" t="s">
        <v>113</v>
      </c>
      <c r="C7" s="6" t="s">
        <v>117</v>
      </c>
    </row>
    <row r="8" spans="1:19" ht="9" customHeight="1" x14ac:dyDescent="0.2">
      <c r="A8" s="6"/>
      <c r="B8" s="2"/>
      <c r="C8" s="6"/>
    </row>
    <row r="9" spans="1:19" ht="15" customHeight="1" x14ac:dyDescent="0.2">
      <c r="L9" s="207" t="s">
        <v>122</v>
      </c>
      <c r="M9" s="207"/>
      <c r="N9" s="207"/>
      <c r="O9" s="207"/>
      <c r="P9" s="207"/>
      <c r="Q9" s="65"/>
    </row>
    <row r="10" spans="1:19" ht="15" customHeight="1" x14ac:dyDescent="0.2">
      <c r="H10" s="8"/>
      <c r="I10" s="8"/>
      <c r="J10" s="8" t="s">
        <v>287</v>
      </c>
      <c r="K10" s="8"/>
      <c r="L10" s="62" t="s">
        <v>123</v>
      </c>
      <c r="M10" s="62"/>
      <c r="N10" s="62" t="s">
        <v>125</v>
      </c>
      <c r="O10" s="62"/>
      <c r="P10" s="209" t="s">
        <v>127</v>
      </c>
      <c r="Q10" s="45"/>
      <c r="R10" s="129" t="s">
        <v>132</v>
      </c>
    </row>
    <row r="11" spans="1:19" ht="15" customHeight="1" x14ac:dyDescent="0.2">
      <c r="A11" s="205" t="s">
        <v>186</v>
      </c>
      <c r="B11" s="205"/>
      <c r="C11" s="205"/>
      <c r="D11" s="9"/>
      <c r="E11" s="205" t="s">
        <v>112</v>
      </c>
      <c r="F11" s="205"/>
      <c r="G11" s="205"/>
      <c r="H11" s="205"/>
      <c r="I11" s="8"/>
      <c r="J11" s="93" t="s">
        <v>305</v>
      </c>
      <c r="K11" s="44"/>
      <c r="L11" s="44" t="s">
        <v>318</v>
      </c>
      <c r="M11" s="44"/>
      <c r="N11" s="44" t="s">
        <v>318</v>
      </c>
      <c r="O11" s="44"/>
      <c r="P11" s="210"/>
      <c r="Q11" s="45"/>
      <c r="R11" s="44">
        <v>2020</v>
      </c>
    </row>
    <row r="12" spans="1:19" ht="15" customHeight="1" x14ac:dyDescent="0.2">
      <c r="A12" s="91"/>
      <c r="B12" s="91"/>
      <c r="C12" s="91"/>
      <c r="D12" s="9"/>
      <c r="E12" s="91"/>
      <c r="F12" s="91"/>
      <c r="G12" s="91"/>
      <c r="H12" s="91"/>
      <c r="I12" s="8"/>
      <c r="J12" s="44" t="s">
        <v>124</v>
      </c>
      <c r="K12" s="44"/>
      <c r="L12" s="44" t="s">
        <v>124</v>
      </c>
      <c r="M12" s="44"/>
      <c r="N12" s="44" t="s">
        <v>126</v>
      </c>
      <c r="O12" s="44"/>
      <c r="P12" s="210"/>
      <c r="Q12" s="45"/>
      <c r="R12" s="130" t="s">
        <v>2</v>
      </c>
    </row>
    <row r="13" spans="1:19" ht="15" customHeight="1" x14ac:dyDescent="0.2">
      <c r="A13" s="206" t="s">
        <v>3</v>
      </c>
      <c r="B13" s="206"/>
      <c r="C13" s="206"/>
      <c r="D13" s="7"/>
      <c r="E13" s="208" t="s">
        <v>4</v>
      </c>
      <c r="F13" s="208"/>
      <c r="G13" s="208"/>
      <c r="H13" s="208"/>
      <c r="J13" s="10" t="s">
        <v>5</v>
      </c>
      <c r="K13" s="61"/>
      <c r="L13" s="10" t="s">
        <v>128</v>
      </c>
      <c r="M13" s="61"/>
      <c r="N13" s="10" t="s">
        <v>129</v>
      </c>
      <c r="O13" s="61"/>
      <c r="P13" s="10" t="s">
        <v>130</v>
      </c>
      <c r="Q13" s="61"/>
      <c r="R13" s="10" t="s">
        <v>131</v>
      </c>
    </row>
    <row r="14" spans="1:19" ht="6" customHeight="1" x14ac:dyDescent="0.2">
      <c r="K14" s="7"/>
      <c r="M14" s="7"/>
      <c r="O14" s="7"/>
      <c r="Q14" s="7"/>
    </row>
    <row r="15" spans="1:19" s="7" customFormat="1" ht="12.75" customHeight="1" x14ac:dyDescent="0.2">
      <c r="A15" s="68" t="s">
        <v>187</v>
      </c>
      <c r="B15" s="12"/>
      <c r="C15" s="12"/>
      <c r="J15" s="13"/>
      <c r="K15" s="13"/>
    </row>
    <row r="16" spans="1:19" s="7" customFormat="1" ht="6" customHeight="1" x14ac:dyDescent="0.2">
      <c r="A16" s="68"/>
      <c r="B16" s="12"/>
      <c r="C16" s="12"/>
      <c r="J16" s="13"/>
      <c r="K16" s="13"/>
    </row>
    <row r="17" spans="1:18" s="7" customFormat="1" ht="12.75" customHeight="1" x14ac:dyDescent="0.2">
      <c r="A17" s="66" t="s">
        <v>6</v>
      </c>
      <c r="B17" s="40"/>
      <c r="C17" s="40"/>
      <c r="D17" s="14"/>
      <c r="E17" s="14">
        <v>5</v>
      </c>
      <c r="F17" s="15" t="s">
        <v>7</v>
      </c>
      <c r="G17" s="14" t="s">
        <v>7</v>
      </c>
      <c r="H17" s="14" t="s">
        <v>8</v>
      </c>
      <c r="I17" s="14"/>
      <c r="J17" s="13">
        <v>10762915.560000001</v>
      </c>
      <c r="K17" s="13"/>
      <c r="L17" s="7">
        <v>4714618.63</v>
      </c>
      <c r="N17" s="7">
        <f t="shared" ref="N17:N22" si="0">P17-L17</f>
        <v>7827076.2399999993</v>
      </c>
      <c r="P17" s="7">
        <v>12541694.869999999</v>
      </c>
      <c r="R17" s="7">
        <v>12743913.4</v>
      </c>
    </row>
    <row r="18" spans="1:18" s="7" customFormat="1" ht="12.75" hidden="1" customHeight="1" x14ac:dyDescent="0.2">
      <c r="A18" s="67" t="s">
        <v>9</v>
      </c>
      <c r="B18" s="41"/>
      <c r="C18" s="41"/>
      <c r="E18" s="38">
        <v>5</v>
      </c>
      <c r="F18" s="37" t="s">
        <v>7</v>
      </c>
      <c r="G18" s="38" t="s">
        <v>7</v>
      </c>
      <c r="H18" s="38" t="s">
        <v>10</v>
      </c>
      <c r="J18" s="39"/>
      <c r="K18" s="39"/>
      <c r="N18" s="7">
        <f t="shared" si="0"/>
        <v>0</v>
      </c>
    </row>
    <row r="19" spans="1:18" s="7" customFormat="1" ht="12.75" customHeight="1" x14ac:dyDescent="0.2">
      <c r="A19" s="66" t="s">
        <v>11</v>
      </c>
      <c r="B19" s="40"/>
      <c r="C19" s="40"/>
      <c r="D19" s="14"/>
      <c r="E19" s="14">
        <v>5</v>
      </c>
      <c r="F19" s="15" t="s">
        <v>7</v>
      </c>
      <c r="G19" s="14" t="s">
        <v>12</v>
      </c>
      <c r="H19" s="14" t="s">
        <v>8</v>
      </c>
      <c r="J19" s="13">
        <v>707196.97</v>
      </c>
      <c r="K19" s="13"/>
      <c r="L19" s="7">
        <v>318873.02</v>
      </c>
      <c r="N19" s="7">
        <f t="shared" si="0"/>
        <v>473126.98</v>
      </c>
      <c r="P19" s="7">
        <v>792000</v>
      </c>
      <c r="R19" s="7">
        <v>792000</v>
      </c>
    </row>
    <row r="20" spans="1:18" s="7" customFormat="1" ht="12.75" customHeight="1" x14ac:dyDescent="0.2">
      <c r="A20" s="66" t="s">
        <v>13</v>
      </c>
      <c r="B20" s="40"/>
      <c r="C20" s="40"/>
      <c r="D20" s="14"/>
      <c r="E20" s="14">
        <v>5</v>
      </c>
      <c r="F20" s="15" t="s">
        <v>7</v>
      </c>
      <c r="G20" s="14" t="s">
        <v>12</v>
      </c>
      <c r="H20" s="14" t="s">
        <v>10</v>
      </c>
      <c r="J20" s="13">
        <v>102000</v>
      </c>
      <c r="K20" s="13"/>
      <c r="L20" s="7">
        <v>17000</v>
      </c>
      <c r="N20" s="7">
        <f t="shared" si="0"/>
        <v>85000</v>
      </c>
      <c r="P20" s="7">
        <v>102000</v>
      </c>
      <c r="R20" s="7">
        <v>102000</v>
      </c>
    </row>
    <row r="21" spans="1:18" s="7" customFormat="1" ht="12.75" customHeight="1" x14ac:dyDescent="0.2">
      <c r="A21" s="66" t="s">
        <v>14</v>
      </c>
      <c r="B21" s="40"/>
      <c r="C21" s="40"/>
      <c r="D21" s="14"/>
      <c r="E21" s="14">
        <v>5</v>
      </c>
      <c r="F21" s="15" t="s">
        <v>7</v>
      </c>
      <c r="G21" s="14" t="s">
        <v>12</v>
      </c>
      <c r="H21" s="14" t="s">
        <v>15</v>
      </c>
      <c r="J21" s="95"/>
      <c r="K21" s="13"/>
      <c r="N21" s="7">
        <f t="shared" si="0"/>
        <v>25500</v>
      </c>
      <c r="P21" s="7">
        <v>25500</v>
      </c>
      <c r="R21" s="7">
        <v>102000</v>
      </c>
    </row>
    <row r="22" spans="1:18" s="7" customFormat="1" ht="12.75" customHeight="1" x14ac:dyDescent="0.2">
      <c r="A22" s="66" t="s">
        <v>16</v>
      </c>
      <c r="B22" s="40"/>
      <c r="C22" s="40"/>
      <c r="D22" s="14"/>
      <c r="E22" s="14">
        <v>5</v>
      </c>
      <c r="F22" s="15" t="s">
        <v>7</v>
      </c>
      <c r="G22" s="14" t="s">
        <v>12</v>
      </c>
      <c r="H22" s="14" t="s">
        <v>17</v>
      </c>
      <c r="J22" s="13">
        <v>180000</v>
      </c>
      <c r="K22" s="13"/>
      <c r="L22" s="7">
        <v>156000</v>
      </c>
      <c r="N22" s="7">
        <f t="shared" si="0"/>
        <v>42000</v>
      </c>
      <c r="P22" s="7">
        <v>198000</v>
      </c>
      <c r="R22" s="7">
        <v>198000</v>
      </c>
    </row>
    <row r="23" spans="1:18" s="7" customFormat="1" ht="12.75" hidden="1" customHeight="1" x14ac:dyDescent="0.2">
      <c r="A23" s="66" t="s">
        <v>141</v>
      </c>
      <c r="B23" s="40"/>
      <c r="C23" s="40"/>
      <c r="D23" s="14"/>
      <c r="E23" s="14">
        <v>5</v>
      </c>
      <c r="F23" s="15" t="s">
        <v>7</v>
      </c>
      <c r="G23" s="14" t="s">
        <v>12</v>
      </c>
      <c r="H23" s="14" t="s">
        <v>64</v>
      </c>
      <c r="J23" s="13"/>
      <c r="K23" s="13"/>
    </row>
    <row r="24" spans="1:18" s="7" customFormat="1" ht="12.75" hidden="1" customHeight="1" x14ac:dyDescent="0.2">
      <c r="A24" s="66" t="s">
        <v>143</v>
      </c>
      <c r="B24" s="40"/>
      <c r="C24" s="40"/>
      <c r="E24" s="14">
        <v>5</v>
      </c>
      <c r="F24" s="15" t="s">
        <v>7</v>
      </c>
      <c r="G24" s="14" t="s">
        <v>12</v>
      </c>
      <c r="H24" s="14" t="s">
        <v>45</v>
      </c>
      <c r="J24" s="13"/>
      <c r="K24" s="13"/>
    </row>
    <row r="25" spans="1:18" s="7" customFormat="1" ht="12.75" hidden="1" customHeight="1" x14ac:dyDescent="0.2">
      <c r="A25" s="66" t="s">
        <v>144</v>
      </c>
      <c r="B25" s="40"/>
      <c r="C25" s="40"/>
      <c r="D25" s="14"/>
      <c r="E25" s="14">
        <v>5</v>
      </c>
      <c r="F25" s="15" t="s">
        <v>7</v>
      </c>
      <c r="G25" s="14" t="s">
        <v>12</v>
      </c>
      <c r="H25" s="14" t="s">
        <v>60</v>
      </c>
      <c r="J25" s="13"/>
      <c r="K25" s="13"/>
      <c r="N25" s="7">
        <f t="shared" ref="N25:N41" si="1">P25-L25</f>
        <v>0</v>
      </c>
    </row>
    <row r="26" spans="1:18" s="7" customFormat="1" ht="12.75" hidden="1" customHeight="1" x14ac:dyDescent="0.2">
      <c r="A26" s="66" t="s">
        <v>18</v>
      </c>
      <c r="B26" s="40"/>
      <c r="C26" s="40"/>
      <c r="D26" s="14"/>
      <c r="E26" s="14">
        <v>5</v>
      </c>
      <c r="F26" s="15" t="s">
        <v>7</v>
      </c>
      <c r="G26" s="14" t="s">
        <v>12</v>
      </c>
      <c r="H26" s="14" t="s">
        <v>19</v>
      </c>
      <c r="J26" s="13"/>
      <c r="K26" s="13"/>
      <c r="N26" s="7">
        <f t="shared" si="1"/>
        <v>0</v>
      </c>
    </row>
    <row r="27" spans="1:18" s="7" customFormat="1" ht="12.75" hidden="1" customHeight="1" x14ac:dyDescent="0.2">
      <c r="A27" s="66" t="s">
        <v>21</v>
      </c>
      <c r="B27" s="40"/>
      <c r="C27" s="40"/>
      <c r="D27" s="14"/>
      <c r="E27" s="14">
        <v>5</v>
      </c>
      <c r="F27" s="15" t="s">
        <v>7</v>
      </c>
      <c r="G27" s="14" t="s">
        <v>12</v>
      </c>
      <c r="H27" s="14" t="s">
        <v>102</v>
      </c>
      <c r="J27" s="13"/>
      <c r="K27" s="13"/>
      <c r="N27" s="7">
        <f t="shared" si="1"/>
        <v>0</v>
      </c>
    </row>
    <row r="28" spans="1:18" s="7" customFormat="1" ht="12.75" hidden="1" customHeight="1" x14ac:dyDescent="0.2">
      <c r="A28" s="66" t="s">
        <v>22</v>
      </c>
      <c r="B28" s="40"/>
      <c r="C28" s="40"/>
      <c r="D28" s="14"/>
      <c r="E28" s="14">
        <v>5</v>
      </c>
      <c r="F28" s="15" t="s">
        <v>7</v>
      </c>
      <c r="G28" s="14" t="s">
        <v>12</v>
      </c>
      <c r="H28" s="16" t="s">
        <v>146</v>
      </c>
      <c r="J28" s="13"/>
      <c r="K28" s="13"/>
      <c r="N28" s="7">
        <f t="shared" si="1"/>
        <v>0</v>
      </c>
    </row>
    <row r="29" spans="1:18" s="7" customFormat="1" ht="12.75" hidden="1" customHeight="1" x14ac:dyDescent="0.2">
      <c r="A29" s="66" t="s">
        <v>145</v>
      </c>
      <c r="B29" s="40"/>
      <c r="C29" s="40"/>
      <c r="D29" s="14"/>
      <c r="E29" s="14">
        <v>5</v>
      </c>
      <c r="F29" s="15" t="s">
        <v>7</v>
      </c>
      <c r="G29" s="14" t="s">
        <v>12</v>
      </c>
      <c r="H29" s="16" t="s">
        <v>47</v>
      </c>
      <c r="N29" s="7">
        <f t="shared" si="1"/>
        <v>0</v>
      </c>
    </row>
    <row r="30" spans="1:18" s="7" customFormat="1" ht="12.75" hidden="1" customHeight="1" x14ac:dyDescent="0.2">
      <c r="A30" s="66" t="s">
        <v>23</v>
      </c>
      <c r="B30" s="40"/>
      <c r="C30" s="40"/>
      <c r="D30" s="14"/>
      <c r="E30" s="14">
        <v>5</v>
      </c>
      <c r="F30" s="15" t="s">
        <v>7</v>
      </c>
      <c r="G30" s="14" t="s">
        <v>12</v>
      </c>
      <c r="H30" s="16" t="s">
        <v>24</v>
      </c>
      <c r="N30" s="7">
        <f t="shared" si="1"/>
        <v>0</v>
      </c>
    </row>
    <row r="31" spans="1:18" s="7" customFormat="1" ht="12.75" customHeight="1" x14ac:dyDescent="0.2">
      <c r="A31" s="66" t="s">
        <v>27</v>
      </c>
      <c r="B31" s="40"/>
      <c r="C31" s="40"/>
      <c r="D31" s="14"/>
      <c r="E31" s="14">
        <v>5</v>
      </c>
      <c r="F31" s="15" t="s">
        <v>7</v>
      </c>
      <c r="G31" s="14" t="s">
        <v>12</v>
      </c>
      <c r="H31" s="16" t="s">
        <v>28</v>
      </c>
      <c r="J31" s="7">
        <v>922453</v>
      </c>
      <c r="L31" s="8"/>
      <c r="N31" s="7">
        <f>P31-L31</f>
        <v>1063127</v>
      </c>
      <c r="P31" s="7">
        <v>1063127</v>
      </c>
      <c r="R31" s="7">
        <v>1062986</v>
      </c>
    </row>
    <row r="32" spans="1:18" s="7" customFormat="1" ht="12.75" customHeight="1" x14ac:dyDescent="0.2">
      <c r="A32" s="66" t="s">
        <v>25</v>
      </c>
      <c r="B32" s="40"/>
      <c r="C32" s="40"/>
      <c r="D32" s="14"/>
      <c r="E32" s="14">
        <v>5</v>
      </c>
      <c r="F32" s="15" t="s">
        <v>7</v>
      </c>
      <c r="G32" s="14" t="s">
        <v>12</v>
      </c>
      <c r="H32" s="16" t="s">
        <v>26</v>
      </c>
      <c r="J32" s="7">
        <v>150000</v>
      </c>
      <c r="L32" s="8"/>
      <c r="N32" s="7">
        <f t="shared" si="1"/>
        <v>165000</v>
      </c>
      <c r="P32" s="7">
        <v>165000</v>
      </c>
      <c r="R32" s="7">
        <v>165000</v>
      </c>
    </row>
    <row r="33" spans="1:18" s="7" customFormat="1" ht="12.75" customHeight="1" x14ac:dyDescent="0.2">
      <c r="A33" s="66" t="s">
        <v>140</v>
      </c>
      <c r="B33" s="40"/>
      <c r="C33" s="40"/>
      <c r="D33" s="14"/>
      <c r="E33" s="14">
        <v>5</v>
      </c>
      <c r="F33" s="15" t="s">
        <v>7</v>
      </c>
      <c r="G33" s="14" t="s">
        <v>12</v>
      </c>
      <c r="H33" s="16" t="s">
        <v>49</v>
      </c>
      <c r="J33" s="13">
        <v>901913</v>
      </c>
      <c r="K33" s="13"/>
      <c r="L33" s="7">
        <v>733602</v>
      </c>
      <c r="N33" s="7">
        <f>P33-L33</f>
        <v>329525</v>
      </c>
      <c r="P33" s="7">
        <v>1063127</v>
      </c>
      <c r="R33" s="7">
        <v>1062986</v>
      </c>
    </row>
    <row r="34" spans="1:18" s="7" customFormat="1" ht="12.75" customHeight="1" x14ac:dyDescent="0.2">
      <c r="A34" s="66" t="s">
        <v>282</v>
      </c>
      <c r="B34" s="40"/>
      <c r="C34" s="40"/>
      <c r="D34" s="14"/>
      <c r="E34" s="14">
        <v>5</v>
      </c>
      <c r="F34" s="15" t="s">
        <v>7</v>
      </c>
      <c r="G34" s="14" t="s">
        <v>29</v>
      </c>
      <c r="H34" s="14" t="s">
        <v>8</v>
      </c>
      <c r="J34" s="7">
        <v>1291822.8400000001</v>
      </c>
      <c r="L34" s="7">
        <v>567076.98</v>
      </c>
      <c r="N34" s="7">
        <f t="shared" si="1"/>
        <v>963825.89999999991</v>
      </c>
      <c r="P34" s="7">
        <v>1530902.88</v>
      </c>
      <c r="R34" s="7">
        <v>1530699.84</v>
      </c>
    </row>
    <row r="35" spans="1:18" s="7" customFormat="1" ht="12.75" customHeight="1" x14ac:dyDescent="0.2">
      <c r="A35" s="66" t="s">
        <v>30</v>
      </c>
      <c r="B35" s="40"/>
      <c r="C35" s="40"/>
      <c r="D35" s="14"/>
      <c r="E35" s="14">
        <v>5</v>
      </c>
      <c r="F35" s="15" t="s">
        <v>7</v>
      </c>
      <c r="G35" s="14" t="s">
        <v>29</v>
      </c>
      <c r="H35" s="14" t="s">
        <v>10</v>
      </c>
      <c r="J35" s="7">
        <v>35500</v>
      </c>
      <c r="L35" s="7">
        <v>15900</v>
      </c>
      <c r="N35" s="7">
        <f t="shared" si="1"/>
        <v>23700</v>
      </c>
      <c r="P35" s="7">
        <v>39600</v>
      </c>
      <c r="R35" s="7">
        <v>39600</v>
      </c>
    </row>
    <row r="36" spans="1:18" s="7" customFormat="1" ht="12.75" customHeight="1" x14ac:dyDescent="0.2">
      <c r="A36" s="66" t="s">
        <v>31</v>
      </c>
      <c r="B36" s="40"/>
      <c r="C36" s="40"/>
      <c r="D36" s="14"/>
      <c r="E36" s="14">
        <v>5</v>
      </c>
      <c r="F36" s="15" t="s">
        <v>7</v>
      </c>
      <c r="G36" s="14" t="s">
        <v>29</v>
      </c>
      <c r="H36" s="14" t="s">
        <v>15</v>
      </c>
      <c r="J36" s="7">
        <v>128246.59</v>
      </c>
      <c r="L36" s="7">
        <v>56728.05</v>
      </c>
      <c r="N36" s="7">
        <f t="shared" si="1"/>
        <v>92089.08</v>
      </c>
      <c r="P36" s="7">
        <v>148817.13</v>
      </c>
      <c r="R36" s="7">
        <v>177958.65</v>
      </c>
    </row>
    <row r="37" spans="1:18" s="7" customFormat="1" ht="12.75" customHeight="1" x14ac:dyDescent="0.2">
      <c r="A37" s="66" t="s">
        <v>32</v>
      </c>
      <c r="B37" s="40"/>
      <c r="C37" s="40"/>
      <c r="D37" s="14"/>
      <c r="E37" s="14">
        <v>5</v>
      </c>
      <c r="F37" s="15" t="s">
        <v>7</v>
      </c>
      <c r="G37" s="14" t="s">
        <v>29</v>
      </c>
      <c r="H37" s="14" t="s">
        <v>17</v>
      </c>
      <c r="J37" s="7">
        <v>35459.589999999997</v>
      </c>
      <c r="L37" s="7">
        <v>16000</v>
      </c>
      <c r="N37" s="7">
        <f t="shared" si="1"/>
        <v>23600</v>
      </c>
      <c r="P37" s="7">
        <v>39600</v>
      </c>
      <c r="R37" s="7">
        <v>39600</v>
      </c>
    </row>
    <row r="38" spans="1:18" s="7" customFormat="1" ht="12.75" hidden="1" customHeight="1" x14ac:dyDescent="0.2">
      <c r="A38" s="66" t="s">
        <v>147</v>
      </c>
      <c r="B38" s="40"/>
      <c r="C38" s="40"/>
      <c r="D38" s="14"/>
      <c r="E38" s="14">
        <v>5</v>
      </c>
      <c r="F38" s="15" t="s">
        <v>7</v>
      </c>
      <c r="G38" s="14" t="s">
        <v>34</v>
      </c>
      <c r="H38" s="14" t="s">
        <v>8</v>
      </c>
      <c r="N38" s="7">
        <f t="shared" si="1"/>
        <v>0</v>
      </c>
    </row>
    <row r="39" spans="1:18" s="7" customFormat="1" ht="12.75" hidden="1" customHeight="1" x14ac:dyDescent="0.2">
      <c r="A39" s="66" t="s">
        <v>148</v>
      </c>
      <c r="B39" s="40"/>
      <c r="C39" s="40"/>
      <c r="D39" s="14"/>
      <c r="E39" s="14">
        <v>5</v>
      </c>
      <c r="F39" s="15" t="s">
        <v>7</v>
      </c>
      <c r="G39" s="14" t="s">
        <v>34</v>
      </c>
      <c r="H39" s="14" t="s">
        <v>10</v>
      </c>
      <c r="N39" s="7">
        <f t="shared" si="1"/>
        <v>0</v>
      </c>
    </row>
    <row r="40" spans="1:18" s="7" customFormat="1" ht="12.75" customHeight="1" x14ac:dyDescent="0.2">
      <c r="A40" s="66" t="s">
        <v>33</v>
      </c>
      <c r="B40" s="40"/>
      <c r="C40" s="40"/>
      <c r="D40" s="14"/>
      <c r="E40" s="14">
        <v>5</v>
      </c>
      <c r="F40" s="15" t="s">
        <v>7</v>
      </c>
      <c r="G40" s="14" t="s">
        <v>34</v>
      </c>
      <c r="H40" s="14" t="s">
        <v>15</v>
      </c>
      <c r="J40" s="7">
        <v>231177.13</v>
      </c>
      <c r="L40" s="7">
        <v>597675.09</v>
      </c>
      <c r="N40" s="7">
        <f t="shared" si="1"/>
        <v>343062.86</v>
      </c>
      <c r="P40" s="7">
        <v>940737.95</v>
      </c>
      <c r="R40" s="7">
        <v>721894.76</v>
      </c>
    </row>
    <row r="41" spans="1:18" s="7" customFormat="1" ht="12.75" customHeight="1" x14ac:dyDescent="0.2">
      <c r="A41" s="66" t="s">
        <v>35</v>
      </c>
      <c r="B41" s="40"/>
      <c r="C41" s="40"/>
      <c r="D41" s="14"/>
      <c r="E41" s="14">
        <v>5</v>
      </c>
      <c r="F41" s="15" t="s">
        <v>7</v>
      </c>
      <c r="G41" s="14" t="s">
        <v>34</v>
      </c>
      <c r="H41" s="14" t="s">
        <v>49</v>
      </c>
      <c r="J41" s="7">
        <v>337635.98</v>
      </c>
      <c r="L41" s="8"/>
      <c r="N41" s="7">
        <f t="shared" si="1"/>
        <v>165000</v>
      </c>
      <c r="P41" s="7">
        <v>165000</v>
      </c>
      <c r="R41" s="7">
        <v>165000</v>
      </c>
    </row>
    <row r="42" spans="1:18" s="7" customFormat="1" ht="12.75" hidden="1" customHeight="1" x14ac:dyDescent="0.2">
      <c r="A42" s="66" t="s">
        <v>149</v>
      </c>
      <c r="B42" s="40"/>
      <c r="C42" s="40"/>
      <c r="D42" s="14"/>
      <c r="E42" s="14">
        <v>5</v>
      </c>
      <c r="F42" s="15" t="s">
        <v>7</v>
      </c>
      <c r="G42" s="14" t="s">
        <v>29</v>
      </c>
      <c r="H42" s="14" t="s">
        <v>64</v>
      </c>
    </row>
    <row r="43" spans="1:18" s="7" customFormat="1" ht="18.95" customHeight="1" x14ac:dyDescent="0.2">
      <c r="A43" s="63" t="s">
        <v>36</v>
      </c>
      <c r="B43" s="26"/>
      <c r="C43" s="26"/>
      <c r="J43" s="22">
        <f>SUM(J17:J42)</f>
        <v>15786320.660000002</v>
      </c>
      <c r="K43" s="18"/>
      <c r="L43" s="22">
        <f>SUM(L17:L42)</f>
        <v>7193473.7700000005</v>
      </c>
      <c r="N43" s="22">
        <f>SUM(N17:N42)</f>
        <v>11621633.059999999</v>
      </c>
      <c r="P43" s="22">
        <f>SUM(P17:P42)</f>
        <v>18815106.829999998</v>
      </c>
      <c r="R43" s="22">
        <f>SUM(R17:R42)</f>
        <v>18903638.650000002</v>
      </c>
    </row>
    <row r="44" spans="1:18" s="7" customFormat="1" ht="6" customHeight="1" x14ac:dyDescent="0.2">
      <c r="A44" s="17"/>
      <c r="B44" s="17"/>
      <c r="C44" s="17"/>
      <c r="J44" s="18"/>
      <c r="K44" s="18"/>
    </row>
    <row r="45" spans="1:18" s="7" customFormat="1" ht="12.75" customHeight="1" x14ac:dyDescent="0.2">
      <c r="A45" s="68" t="s">
        <v>188</v>
      </c>
      <c r="B45" s="12"/>
      <c r="C45" s="12"/>
    </row>
    <row r="46" spans="1:18" s="7" customFormat="1" ht="6" customHeight="1" x14ac:dyDescent="0.2">
      <c r="A46" s="68"/>
      <c r="B46" s="12"/>
      <c r="C46" s="12"/>
    </row>
    <row r="47" spans="1:18" s="7" customFormat="1" ht="12.75" customHeight="1" x14ac:dyDescent="0.2">
      <c r="A47" s="66" t="s">
        <v>37</v>
      </c>
      <c r="B47" s="40"/>
      <c r="C47" s="40"/>
      <c r="D47" s="14"/>
      <c r="E47" s="14">
        <v>5</v>
      </c>
      <c r="F47" s="15" t="s">
        <v>12</v>
      </c>
      <c r="G47" s="14" t="s">
        <v>7</v>
      </c>
      <c r="H47" s="14" t="s">
        <v>8</v>
      </c>
      <c r="J47" s="7">
        <v>68062</v>
      </c>
      <c r="L47" s="8"/>
      <c r="N47" s="7">
        <f t="shared" ref="N47:N76" si="2">P47-L47</f>
        <v>60000</v>
      </c>
      <c r="P47" s="7">
        <v>60000</v>
      </c>
      <c r="R47" s="7">
        <v>58800</v>
      </c>
    </row>
    <row r="48" spans="1:18" s="7" customFormat="1" ht="12.75" hidden="1" customHeight="1" x14ac:dyDescent="0.2">
      <c r="A48" s="66" t="s">
        <v>38</v>
      </c>
      <c r="B48" s="40"/>
      <c r="C48" s="40"/>
      <c r="E48" s="14">
        <v>5</v>
      </c>
      <c r="F48" s="15" t="s">
        <v>12</v>
      </c>
      <c r="G48" s="14" t="s">
        <v>7</v>
      </c>
      <c r="H48" s="14" t="s">
        <v>10</v>
      </c>
      <c r="N48" s="7">
        <f t="shared" si="2"/>
        <v>0</v>
      </c>
    </row>
    <row r="49" spans="1:18" s="7" customFormat="1" ht="12.75" customHeight="1" x14ac:dyDescent="0.2">
      <c r="A49" s="66" t="s">
        <v>39</v>
      </c>
      <c r="B49" s="40"/>
      <c r="C49" s="40"/>
      <c r="E49" s="14">
        <v>5</v>
      </c>
      <c r="F49" s="15" t="s">
        <v>12</v>
      </c>
      <c r="G49" s="14" t="s">
        <v>12</v>
      </c>
      <c r="H49" s="14" t="s">
        <v>8</v>
      </c>
      <c r="J49" s="96">
        <v>24940</v>
      </c>
      <c r="N49" s="7">
        <f t="shared" si="2"/>
        <v>30000</v>
      </c>
      <c r="P49" s="7">
        <v>30000</v>
      </c>
    </row>
    <row r="50" spans="1:18" s="7" customFormat="1" ht="12.75" hidden="1" customHeight="1" x14ac:dyDescent="0.2">
      <c r="A50" s="66" t="s">
        <v>142</v>
      </c>
      <c r="B50" s="40"/>
      <c r="C50" s="40"/>
      <c r="D50" s="14"/>
      <c r="E50" s="14">
        <v>5</v>
      </c>
      <c r="F50" s="15" t="s">
        <v>12</v>
      </c>
      <c r="G50" s="14" t="s">
        <v>12</v>
      </c>
      <c r="H50" s="14" t="s">
        <v>10</v>
      </c>
      <c r="N50" s="7">
        <f t="shared" si="2"/>
        <v>0</v>
      </c>
    </row>
    <row r="51" spans="1:18" s="7" customFormat="1" ht="12.75" hidden="1" customHeight="1" x14ac:dyDescent="0.2">
      <c r="A51" s="66" t="s">
        <v>41</v>
      </c>
      <c r="B51" s="40"/>
      <c r="C51" s="40"/>
      <c r="D51" s="14"/>
      <c r="E51" s="14">
        <v>5</v>
      </c>
      <c r="F51" s="15" t="s">
        <v>12</v>
      </c>
      <c r="G51" s="14" t="s">
        <v>29</v>
      </c>
      <c r="H51" s="14" t="s">
        <v>10</v>
      </c>
      <c r="N51" s="7">
        <f t="shared" si="2"/>
        <v>0</v>
      </c>
    </row>
    <row r="52" spans="1:18" s="7" customFormat="1" ht="12.75" hidden="1" customHeight="1" x14ac:dyDescent="0.2">
      <c r="A52" s="66" t="s">
        <v>42</v>
      </c>
      <c r="B52" s="40"/>
      <c r="C52" s="40"/>
      <c r="D52" s="14"/>
      <c r="E52" s="14">
        <v>5</v>
      </c>
      <c r="F52" s="15" t="s">
        <v>12</v>
      </c>
      <c r="G52" s="14" t="s">
        <v>29</v>
      </c>
      <c r="H52" s="14" t="s">
        <v>17</v>
      </c>
      <c r="N52" s="7">
        <f t="shared" si="2"/>
        <v>0</v>
      </c>
    </row>
    <row r="53" spans="1:18" s="7" customFormat="1" ht="12.75" hidden="1" customHeight="1" x14ac:dyDescent="0.2">
      <c r="A53" s="66" t="s">
        <v>43</v>
      </c>
      <c r="B53" s="40"/>
      <c r="C53" s="40"/>
      <c r="D53" s="14"/>
      <c r="E53" s="14">
        <v>5</v>
      </c>
      <c r="F53" s="15" t="s">
        <v>12</v>
      </c>
      <c r="G53" s="14" t="s">
        <v>29</v>
      </c>
      <c r="H53" s="14" t="s">
        <v>64</v>
      </c>
      <c r="N53" s="7">
        <f t="shared" si="2"/>
        <v>0</v>
      </c>
    </row>
    <row r="54" spans="1:18" s="7" customFormat="1" ht="12.75" hidden="1" customHeight="1" x14ac:dyDescent="0.2">
      <c r="A54" s="66" t="s">
        <v>88</v>
      </c>
      <c r="B54" s="40"/>
      <c r="C54" s="40"/>
      <c r="E54" s="14">
        <v>5</v>
      </c>
      <c r="F54" s="15" t="s">
        <v>12</v>
      </c>
      <c r="G54" s="14" t="s">
        <v>29</v>
      </c>
      <c r="H54" s="14" t="s">
        <v>60</v>
      </c>
      <c r="N54" s="7">
        <f t="shared" si="2"/>
        <v>0</v>
      </c>
    </row>
    <row r="55" spans="1:18" s="7" customFormat="1" ht="12.75" hidden="1" customHeight="1" x14ac:dyDescent="0.2">
      <c r="A55" s="66" t="s">
        <v>150</v>
      </c>
      <c r="B55" s="40"/>
      <c r="C55" s="40"/>
      <c r="D55" s="14"/>
      <c r="E55" s="14">
        <v>5</v>
      </c>
      <c r="F55" s="15" t="s">
        <v>12</v>
      </c>
      <c r="G55" s="14" t="s">
        <v>29</v>
      </c>
      <c r="H55" s="14" t="s">
        <v>19</v>
      </c>
      <c r="J55" s="19"/>
      <c r="K55" s="19"/>
      <c r="N55" s="7">
        <f t="shared" si="2"/>
        <v>0</v>
      </c>
    </row>
    <row r="56" spans="1:18" s="7" customFormat="1" ht="12.75" hidden="1" customHeight="1" x14ac:dyDescent="0.2">
      <c r="A56" s="66" t="s">
        <v>151</v>
      </c>
      <c r="B56" s="40"/>
      <c r="C56" s="40"/>
      <c r="D56" s="14"/>
      <c r="E56" s="14">
        <v>5</v>
      </c>
      <c r="F56" s="15" t="s">
        <v>12</v>
      </c>
      <c r="G56" s="14" t="s">
        <v>29</v>
      </c>
      <c r="H56" s="14" t="s">
        <v>82</v>
      </c>
      <c r="J56" s="19"/>
      <c r="K56" s="19"/>
      <c r="N56" s="7">
        <f t="shared" si="2"/>
        <v>0</v>
      </c>
    </row>
    <row r="57" spans="1:18" s="7" customFormat="1" ht="12.75" customHeight="1" x14ac:dyDescent="0.2">
      <c r="A57" s="66" t="s">
        <v>44</v>
      </c>
      <c r="B57" s="40"/>
      <c r="C57" s="40"/>
      <c r="D57" s="14"/>
      <c r="E57" s="14">
        <v>5</v>
      </c>
      <c r="F57" s="15" t="s">
        <v>12</v>
      </c>
      <c r="G57" s="14" t="s">
        <v>29</v>
      </c>
      <c r="H57" s="14" t="s">
        <v>45</v>
      </c>
      <c r="J57" s="19">
        <v>120134.7</v>
      </c>
      <c r="K57" s="19"/>
      <c r="L57" s="7">
        <v>16788.22</v>
      </c>
      <c r="N57" s="7">
        <f t="shared" si="2"/>
        <v>157211.78</v>
      </c>
      <c r="P57" s="7">
        <v>174000</v>
      </c>
      <c r="R57" s="7">
        <v>180000</v>
      </c>
    </row>
    <row r="58" spans="1:18" s="7" customFormat="1" ht="12.75" hidden="1" customHeight="1" x14ac:dyDescent="0.2">
      <c r="A58" s="66" t="s">
        <v>152</v>
      </c>
      <c r="B58" s="40"/>
      <c r="C58" s="40"/>
      <c r="D58" s="14"/>
      <c r="E58" s="14">
        <v>5</v>
      </c>
      <c r="F58" s="15" t="s">
        <v>12</v>
      </c>
      <c r="G58" s="14" t="s">
        <v>29</v>
      </c>
      <c r="H58" s="14" t="s">
        <v>102</v>
      </c>
      <c r="N58" s="7">
        <f t="shared" si="2"/>
        <v>0</v>
      </c>
    </row>
    <row r="59" spans="1:18" s="7" customFormat="1" ht="12.75" hidden="1" customHeight="1" x14ac:dyDescent="0.2">
      <c r="A59" s="66" t="s">
        <v>153</v>
      </c>
      <c r="B59" s="40"/>
      <c r="C59" s="40"/>
      <c r="D59" s="14"/>
      <c r="E59" s="14">
        <v>5</v>
      </c>
      <c r="F59" s="15" t="s">
        <v>12</v>
      </c>
      <c r="G59" s="14" t="s">
        <v>29</v>
      </c>
      <c r="H59" s="14" t="s">
        <v>146</v>
      </c>
      <c r="N59" s="7">
        <f t="shared" si="2"/>
        <v>0</v>
      </c>
    </row>
    <row r="60" spans="1:18" s="7" customFormat="1" ht="12.75" hidden="1" customHeight="1" x14ac:dyDescent="0.2">
      <c r="A60" s="66" t="s">
        <v>46</v>
      </c>
      <c r="B60" s="40"/>
      <c r="C60" s="40"/>
      <c r="D60" s="14"/>
      <c r="E60" s="14">
        <v>5</v>
      </c>
      <c r="F60" s="15" t="s">
        <v>12</v>
      </c>
      <c r="G60" s="14" t="s">
        <v>29</v>
      </c>
      <c r="H60" s="14" t="s">
        <v>47</v>
      </c>
      <c r="N60" s="7">
        <f t="shared" si="2"/>
        <v>0</v>
      </c>
    </row>
    <row r="61" spans="1:18" s="7" customFormat="1" ht="12.75" hidden="1" customHeight="1" x14ac:dyDescent="0.2">
      <c r="A61" s="66" t="s">
        <v>154</v>
      </c>
      <c r="B61" s="40"/>
      <c r="C61" s="40"/>
      <c r="E61" s="14">
        <v>5</v>
      </c>
      <c r="F61" s="15" t="s">
        <v>12</v>
      </c>
      <c r="G61" s="14" t="s">
        <v>29</v>
      </c>
      <c r="H61" s="14" t="s">
        <v>15</v>
      </c>
      <c r="N61" s="7">
        <f t="shared" si="2"/>
        <v>0</v>
      </c>
    </row>
    <row r="62" spans="1:18" s="7" customFormat="1" ht="12.75" hidden="1" customHeight="1" x14ac:dyDescent="0.2">
      <c r="A62" s="66" t="s">
        <v>51</v>
      </c>
      <c r="B62" s="40"/>
      <c r="C62" s="40"/>
      <c r="D62" s="14"/>
      <c r="E62" s="14">
        <v>5</v>
      </c>
      <c r="F62" s="15" t="s">
        <v>12</v>
      </c>
      <c r="G62" s="14" t="s">
        <v>29</v>
      </c>
      <c r="H62" s="14" t="s">
        <v>24</v>
      </c>
      <c r="N62" s="7">
        <f t="shared" si="2"/>
        <v>0</v>
      </c>
    </row>
    <row r="63" spans="1:18" s="7" customFormat="1" ht="12.75" hidden="1" customHeight="1" x14ac:dyDescent="0.2">
      <c r="A63" s="66" t="s">
        <v>50</v>
      </c>
      <c r="B63" s="40"/>
      <c r="C63" s="40"/>
      <c r="D63" s="14"/>
      <c r="E63" s="14">
        <v>5</v>
      </c>
      <c r="F63" s="15" t="s">
        <v>12</v>
      </c>
      <c r="G63" s="14" t="s">
        <v>34</v>
      </c>
      <c r="H63" s="14" t="s">
        <v>8</v>
      </c>
      <c r="N63" s="7">
        <f t="shared" si="2"/>
        <v>0</v>
      </c>
    </row>
    <row r="64" spans="1:18" s="7" customFormat="1" ht="12.75" hidden="1" customHeight="1" x14ac:dyDescent="0.2">
      <c r="A64" s="66" t="s">
        <v>52</v>
      </c>
      <c r="B64" s="40"/>
      <c r="C64" s="40"/>
      <c r="D64" s="14"/>
      <c r="E64" s="14">
        <v>5</v>
      </c>
      <c r="F64" s="15" t="s">
        <v>12</v>
      </c>
      <c r="G64" s="14" t="s">
        <v>34</v>
      </c>
      <c r="H64" s="14" t="s">
        <v>10</v>
      </c>
      <c r="N64" s="7">
        <f t="shared" si="2"/>
        <v>0</v>
      </c>
    </row>
    <row r="65" spans="1:14" s="7" customFormat="1" ht="12.75" hidden="1" customHeight="1" x14ac:dyDescent="0.2">
      <c r="A65" s="66" t="s">
        <v>48</v>
      </c>
      <c r="B65" s="40"/>
      <c r="C65" s="40"/>
      <c r="D65" s="14"/>
      <c r="E65" s="14">
        <v>5</v>
      </c>
      <c r="F65" s="15" t="s">
        <v>12</v>
      </c>
      <c r="G65" s="14" t="s">
        <v>29</v>
      </c>
      <c r="H65" s="16" t="s">
        <v>49</v>
      </c>
      <c r="N65" s="7">
        <f t="shared" si="2"/>
        <v>0</v>
      </c>
    </row>
    <row r="66" spans="1:14" s="7" customFormat="1" ht="12.75" hidden="1" customHeight="1" x14ac:dyDescent="0.2">
      <c r="A66" s="66" t="s">
        <v>53</v>
      </c>
      <c r="B66" s="40"/>
      <c r="C66" s="40"/>
      <c r="E66" s="14">
        <v>5</v>
      </c>
      <c r="F66" s="15" t="s">
        <v>12</v>
      </c>
      <c r="G66" s="14" t="s">
        <v>54</v>
      </c>
      <c r="H66" s="14" t="s">
        <v>8</v>
      </c>
      <c r="N66" s="7">
        <f t="shared" si="2"/>
        <v>0</v>
      </c>
    </row>
    <row r="67" spans="1:14" s="7" customFormat="1" ht="12.75" hidden="1" customHeight="1" x14ac:dyDescent="0.2">
      <c r="A67" s="66" t="s">
        <v>55</v>
      </c>
      <c r="B67" s="40"/>
      <c r="C67" s="40"/>
      <c r="E67" s="14">
        <v>5</v>
      </c>
      <c r="F67" s="15" t="s">
        <v>12</v>
      </c>
      <c r="G67" s="14" t="s">
        <v>54</v>
      </c>
      <c r="H67" s="14" t="s">
        <v>10</v>
      </c>
      <c r="N67" s="7">
        <f t="shared" si="2"/>
        <v>0</v>
      </c>
    </row>
    <row r="68" spans="1:14" s="7" customFormat="1" ht="12.75" hidden="1" customHeight="1" x14ac:dyDescent="0.2">
      <c r="A68" s="66" t="s">
        <v>56</v>
      </c>
      <c r="B68" s="40"/>
      <c r="C68" s="40"/>
      <c r="E68" s="14">
        <v>5</v>
      </c>
      <c r="F68" s="15" t="s">
        <v>12</v>
      </c>
      <c r="G68" s="14" t="s">
        <v>54</v>
      </c>
      <c r="H68" s="14" t="s">
        <v>15</v>
      </c>
      <c r="N68" s="7">
        <f t="shared" si="2"/>
        <v>0</v>
      </c>
    </row>
    <row r="69" spans="1:14" s="7" customFormat="1" ht="12.75" hidden="1" customHeight="1" x14ac:dyDescent="0.2">
      <c r="A69" s="66" t="s">
        <v>57</v>
      </c>
      <c r="B69" s="40"/>
      <c r="C69" s="40"/>
      <c r="E69" s="14">
        <v>5</v>
      </c>
      <c r="F69" s="15" t="s">
        <v>12</v>
      </c>
      <c r="G69" s="14" t="s">
        <v>54</v>
      </c>
      <c r="H69" s="14" t="s">
        <v>17</v>
      </c>
      <c r="N69" s="7">
        <f t="shared" si="2"/>
        <v>0</v>
      </c>
    </row>
    <row r="70" spans="1:14" s="7" customFormat="1" ht="12.75" hidden="1" customHeight="1" x14ac:dyDescent="0.2">
      <c r="A70" s="66" t="s">
        <v>58</v>
      </c>
      <c r="B70" s="40"/>
      <c r="C70" s="40"/>
      <c r="E70" s="14">
        <v>5</v>
      </c>
      <c r="F70" s="14" t="s">
        <v>12</v>
      </c>
      <c r="G70" s="14" t="s">
        <v>59</v>
      </c>
      <c r="H70" s="14" t="s">
        <v>60</v>
      </c>
      <c r="N70" s="7">
        <f t="shared" si="2"/>
        <v>0</v>
      </c>
    </row>
    <row r="71" spans="1:14" s="7" customFormat="1" ht="12.75" hidden="1" customHeight="1" x14ac:dyDescent="0.2">
      <c r="A71" s="66" t="s">
        <v>66</v>
      </c>
      <c r="B71" s="40"/>
      <c r="C71" s="40"/>
      <c r="E71" s="14">
        <v>5</v>
      </c>
      <c r="F71" s="15" t="s">
        <v>12</v>
      </c>
      <c r="G71" s="14" t="s">
        <v>67</v>
      </c>
      <c r="H71" s="14" t="s">
        <v>8</v>
      </c>
      <c r="N71" s="7">
        <f t="shared" si="2"/>
        <v>0</v>
      </c>
    </row>
    <row r="72" spans="1:14" s="7" customFormat="1" ht="12.75" hidden="1" customHeight="1" x14ac:dyDescent="0.2">
      <c r="A72" s="66" t="s">
        <v>61</v>
      </c>
      <c r="B72" s="40"/>
      <c r="C72" s="40"/>
      <c r="E72" s="14">
        <v>5</v>
      </c>
      <c r="F72" s="15" t="s">
        <v>12</v>
      </c>
      <c r="G72" s="14" t="s">
        <v>59</v>
      </c>
      <c r="H72" s="14" t="s">
        <v>8</v>
      </c>
      <c r="N72" s="7">
        <f t="shared" si="2"/>
        <v>0</v>
      </c>
    </row>
    <row r="73" spans="1:14" s="7" customFormat="1" ht="12.75" hidden="1" customHeight="1" x14ac:dyDescent="0.2">
      <c r="A73" s="66" t="s">
        <v>62</v>
      </c>
      <c r="B73" s="40"/>
      <c r="C73" s="40"/>
      <c r="E73" s="14">
        <v>5</v>
      </c>
      <c r="F73" s="15" t="s">
        <v>12</v>
      </c>
      <c r="G73" s="14" t="s">
        <v>59</v>
      </c>
      <c r="H73" s="14" t="s">
        <v>10</v>
      </c>
      <c r="N73" s="7">
        <f t="shared" si="2"/>
        <v>0</v>
      </c>
    </row>
    <row r="74" spans="1:14" s="7" customFormat="1" ht="12.75" hidden="1" customHeight="1" x14ac:dyDescent="0.2">
      <c r="A74" s="66" t="s">
        <v>63</v>
      </c>
      <c r="B74" s="40"/>
      <c r="C74" s="40"/>
      <c r="E74" s="14">
        <v>5</v>
      </c>
      <c r="F74" s="15" t="s">
        <v>12</v>
      </c>
      <c r="G74" s="14" t="s">
        <v>59</v>
      </c>
      <c r="H74" s="14" t="s">
        <v>64</v>
      </c>
      <c r="N74" s="7">
        <f t="shared" si="2"/>
        <v>0</v>
      </c>
    </row>
    <row r="75" spans="1:14" s="7" customFormat="1" ht="12.75" hidden="1" customHeight="1" x14ac:dyDescent="0.2">
      <c r="A75" s="66" t="s">
        <v>155</v>
      </c>
      <c r="B75" s="40"/>
      <c r="C75" s="40"/>
      <c r="E75" s="14">
        <v>5</v>
      </c>
      <c r="F75" s="15" t="s">
        <v>12</v>
      </c>
      <c r="G75" s="14" t="s">
        <v>59</v>
      </c>
      <c r="H75" s="14" t="s">
        <v>15</v>
      </c>
      <c r="N75" s="7">
        <f t="shared" si="2"/>
        <v>0</v>
      </c>
    </row>
    <row r="76" spans="1:14" s="7" customFormat="1" ht="12.75" hidden="1" customHeight="1" x14ac:dyDescent="0.2">
      <c r="A76" s="66" t="s">
        <v>156</v>
      </c>
      <c r="B76" s="40"/>
      <c r="C76" s="40"/>
      <c r="E76" s="14">
        <v>5</v>
      </c>
      <c r="F76" s="14" t="s">
        <v>12</v>
      </c>
      <c r="G76" s="14" t="s">
        <v>59</v>
      </c>
      <c r="H76" s="14" t="s">
        <v>17</v>
      </c>
      <c r="N76" s="7">
        <f t="shared" si="2"/>
        <v>0</v>
      </c>
    </row>
    <row r="77" spans="1:14" s="7" customFormat="1" ht="12.75" hidden="1" customHeight="1" x14ac:dyDescent="0.2">
      <c r="A77" s="66" t="s">
        <v>63</v>
      </c>
      <c r="B77" s="40"/>
      <c r="C77" s="40"/>
      <c r="E77" s="14">
        <v>5</v>
      </c>
      <c r="F77" s="15" t="s">
        <v>12</v>
      </c>
      <c r="G77" s="14" t="s">
        <v>59</v>
      </c>
      <c r="H77" s="14" t="s">
        <v>64</v>
      </c>
      <c r="N77" s="7">
        <f t="shared" ref="N77:N112" si="3">P77-L77</f>
        <v>0</v>
      </c>
    </row>
    <row r="78" spans="1:14" s="7" customFormat="1" ht="12.75" hidden="1" customHeight="1" x14ac:dyDescent="0.2">
      <c r="A78" s="66" t="s">
        <v>65</v>
      </c>
      <c r="B78" s="40"/>
      <c r="C78" s="40"/>
      <c r="E78" s="14">
        <v>5</v>
      </c>
      <c r="F78" s="15" t="s">
        <v>12</v>
      </c>
      <c r="G78" s="14" t="s">
        <v>59</v>
      </c>
      <c r="H78" s="14" t="s">
        <v>19</v>
      </c>
      <c r="N78" s="7">
        <f t="shared" si="3"/>
        <v>0</v>
      </c>
    </row>
    <row r="79" spans="1:14" s="7" customFormat="1" ht="12.75" hidden="1" customHeight="1" x14ac:dyDescent="0.2">
      <c r="A79" s="66" t="s">
        <v>157</v>
      </c>
      <c r="B79" s="40"/>
      <c r="C79" s="40"/>
      <c r="E79" s="14">
        <v>5</v>
      </c>
      <c r="F79" s="15" t="s">
        <v>12</v>
      </c>
      <c r="G79" s="14" t="s">
        <v>93</v>
      </c>
      <c r="H79" s="14" t="s">
        <v>8</v>
      </c>
      <c r="N79" s="7">
        <f t="shared" si="3"/>
        <v>0</v>
      </c>
    </row>
    <row r="80" spans="1:14" s="7" customFormat="1" ht="12.75" hidden="1" customHeight="1" x14ac:dyDescent="0.2">
      <c r="A80" s="66" t="s">
        <v>66</v>
      </c>
      <c r="B80" s="40"/>
      <c r="C80" s="40"/>
      <c r="E80" s="14">
        <v>5</v>
      </c>
      <c r="F80" s="15" t="s">
        <v>12</v>
      </c>
      <c r="G80" s="14" t="s">
        <v>67</v>
      </c>
      <c r="H80" s="14" t="s">
        <v>8</v>
      </c>
      <c r="N80" s="7">
        <f t="shared" si="3"/>
        <v>0</v>
      </c>
    </row>
    <row r="81" spans="1:16" s="7" customFormat="1" ht="12.75" hidden="1" customHeight="1" x14ac:dyDescent="0.2">
      <c r="A81" s="66" t="s">
        <v>68</v>
      </c>
      <c r="B81" s="40"/>
      <c r="C81" s="40"/>
      <c r="E81" s="14">
        <v>5</v>
      </c>
      <c r="F81" s="15" t="s">
        <v>12</v>
      </c>
      <c r="G81" s="14" t="s">
        <v>67</v>
      </c>
      <c r="H81" s="14" t="s">
        <v>10</v>
      </c>
      <c r="N81" s="7">
        <f t="shared" si="3"/>
        <v>0</v>
      </c>
    </row>
    <row r="82" spans="1:16" s="7" customFormat="1" ht="12.75" hidden="1" customHeight="1" x14ac:dyDescent="0.2">
      <c r="A82" s="66" t="s">
        <v>158</v>
      </c>
      <c r="B82" s="40"/>
      <c r="C82" s="40"/>
      <c r="E82" s="14">
        <v>5</v>
      </c>
      <c r="F82" s="15" t="s">
        <v>12</v>
      </c>
      <c r="G82" s="14" t="s">
        <v>70</v>
      </c>
      <c r="H82" s="14" t="s">
        <v>8</v>
      </c>
      <c r="N82" s="7">
        <f t="shared" si="3"/>
        <v>0</v>
      </c>
    </row>
    <row r="83" spans="1:16" s="7" customFormat="1" ht="12.75" hidden="1" customHeight="1" x14ac:dyDescent="0.2">
      <c r="A83" s="66" t="s">
        <v>159</v>
      </c>
      <c r="B83" s="40"/>
      <c r="C83" s="40"/>
      <c r="E83" s="14">
        <v>5</v>
      </c>
      <c r="F83" s="15" t="s">
        <v>12</v>
      </c>
      <c r="G83" s="14" t="s">
        <v>70</v>
      </c>
      <c r="H83" s="14" t="s">
        <v>10</v>
      </c>
      <c r="N83" s="7">
        <f t="shared" si="3"/>
        <v>0</v>
      </c>
    </row>
    <row r="84" spans="1:16" s="7" customFormat="1" ht="12.75" hidden="1" customHeight="1" x14ac:dyDescent="0.2">
      <c r="A84" s="66" t="s">
        <v>69</v>
      </c>
      <c r="B84" s="40"/>
      <c r="C84" s="40"/>
      <c r="E84" s="14">
        <v>5</v>
      </c>
      <c r="F84" s="15" t="s">
        <v>12</v>
      </c>
      <c r="G84" s="14" t="s">
        <v>70</v>
      </c>
      <c r="H84" s="14" t="s">
        <v>15</v>
      </c>
      <c r="N84" s="7">
        <f t="shared" si="3"/>
        <v>0</v>
      </c>
    </row>
    <row r="85" spans="1:16" s="7" customFormat="1" ht="12.75" hidden="1" customHeight="1" x14ac:dyDescent="0.2">
      <c r="A85" s="66" t="s">
        <v>160</v>
      </c>
      <c r="B85" s="40"/>
      <c r="C85" s="40"/>
      <c r="E85" s="14">
        <v>5</v>
      </c>
      <c r="F85" s="15" t="s">
        <v>12</v>
      </c>
      <c r="G85" s="14" t="s">
        <v>163</v>
      </c>
      <c r="H85" s="14" t="s">
        <v>8</v>
      </c>
      <c r="N85" s="7">
        <f t="shared" si="3"/>
        <v>0</v>
      </c>
    </row>
    <row r="86" spans="1:16" s="7" customFormat="1" ht="12.75" hidden="1" customHeight="1" x14ac:dyDescent="0.2">
      <c r="A86" s="66" t="s">
        <v>161</v>
      </c>
      <c r="B86" s="40"/>
      <c r="C86" s="40"/>
      <c r="E86" s="14">
        <v>5</v>
      </c>
      <c r="F86" s="15" t="s">
        <v>12</v>
      </c>
      <c r="G86" s="14" t="s">
        <v>163</v>
      </c>
      <c r="H86" s="16" t="s">
        <v>49</v>
      </c>
      <c r="N86" s="7">
        <f t="shared" si="3"/>
        <v>0</v>
      </c>
    </row>
    <row r="87" spans="1:16" s="7" customFormat="1" ht="12.75" hidden="1" customHeight="1" x14ac:dyDescent="0.2">
      <c r="A87" s="66" t="s">
        <v>71</v>
      </c>
      <c r="B87" s="40"/>
      <c r="C87" s="40"/>
      <c r="E87" s="14">
        <v>5</v>
      </c>
      <c r="F87" s="15" t="s">
        <v>12</v>
      </c>
      <c r="G87" s="14" t="s">
        <v>163</v>
      </c>
      <c r="H87" s="14" t="s">
        <v>10</v>
      </c>
      <c r="N87" s="7">
        <f t="shared" si="3"/>
        <v>0</v>
      </c>
    </row>
    <row r="88" spans="1:16" s="7" customFormat="1" ht="12.75" hidden="1" customHeight="1" x14ac:dyDescent="0.2">
      <c r="A88" s="66" t="s">
        <v>162</v>
      </c>
      <c r="B88" s="40"/>
      <c r="C88" s="40"/>
      <c r="E88" s="14">
        <v>5</v>
      </c>
      <c r="F88" s="15" t="s">
        <v>12</v>
      </c>
      <c r="G88" s="14" t="s">
        <v>163</v>
      </c>
      <c r="H88" s="14" t="s">
        <v>15</v>
      </c>
      <c r="N88" s="7">
        <f t="shared" si="3"/>
        <v>0</v>
      </c>
    </row>
    <row r="89" spans="1:16" s="7" customFormat="1" ht="12.75" hidden="1" customHeight="1" x14ac:dyDescent="0.2">
      <c r="A89" s="66" t="s">
        <v>72</v>
      </c>
      <c r="B89" s="40"/>
      <c r="C89" s="40"/>
      <c r="E89" s="14">
        <v>5</v>
      </c>
      <c r="F89" s="15" t="s">
        <v>12</v>
      </c>
      <c r="G89" s="14" t="s">
        <v>70</v>
      </c>
      <c r="H89" s="14" t="s">
        <v>49</v>
      </c>
      <c r="N89" s="7">
        <f t="shared" si="3"/>
        <v>0</v>
      </c>
    </row>
    <row r="90" spans="1:16" s="7" customFormat="1" ht="12.75" hidden="1" customHeight="1" x14ac:dyDescent="0.2">
      <c r="A90" s="66" t="s">
        <v>164</v>
      </c>
      <c r="B90" s="40"/>
      <c r="C90" s="40"/>
      <c r="E90" s="14">
        <v>5</v>
      </c>
      <c r="F90" s="15" t="s">
        <v>12</v>
      </c>
      <c r="G90" s="14" t="s">
        <v>74</v>
      </c>
      <c r="H90" s="14" t="s">
        <v>10</v>
      </c>
      <c r="N90" s="7">
        <f t="shared" si="3"/>
        <v>0</v>
      </c>
    </row>
    <row r="91" spans="1:16" s="7" customFormat="1" ht="12.75" hidden="1" customHeight="1" x14ac:dyDescent="0.2">
      <c r="A91" s="66" t="s">
        <v>165</v>
      </c>
      <c r="B91" s="40"/>
      <c r="C91" s="40"/>
      <c r="E91" s="14">
        <v>5</v>
      </c>
      <c r="F91" s="15" t="s">
        <v>12</v>
      </c>
      <c r="G91" s="14" t="s">
        <v>74</v>
      </c>
      <c r="H91" s="14" t="s">
        <v>15</v>
      </c>
      <c r="N91" s="7">
        <f t="shared" si="3"/>
        <v>0</v>
      </c>
    </row>
    <row r="92" spans="1:16" s="7" customFormat="1" ht="12.75" hidden="1" customHeight="1" x14ac:dyDescent="0.2">
      <c r="A92" s="66" t="s">
        <v>166</v>
      </c>
      <c r="B92" s="40"/>
      <c r="C92" s="40"/>
      <c r="E92" s="14">
        <v>5</v>
      </c>
      <c r="F92" s="15" t="s">
        <v>12</v>
      </c>
      <c r="G92" s="14" t="s">
        <v>74</v>
      </c>
      <c r="H92" s="14" t="s">
        <v>17</v>
      </c>
      <c r="N92" s="7">
        <f t="shared" si="3"/>
        <v>0</v>
      </c>
    </row>
    <row r="93" spans="1:16" s="7" customFormat="1" ht="12.75" hidden="1" customHeight="1" x14ac:dyDescent="0.2">
      <c r="A93" s="66" t="s">
        <v>167</v>
      </c>
      <c r="B93" s="40"/>
      <c r="C93" s="40"/>
      <c r="E93" s="14">
        <v>5</v>
      </c>
      <c r="F93" s="15" t="s">
        <v>12</v>
      </c>
      <c r="G93" s="14" t="s">
        <v>74</v>
      </c>
      <c r="H93" s="14" t="s">
        <v>8</v>
      </c>
      <c r="N93" s="7">
        <f t="shared" si="3"/>
        <v>0</v>
      </c>
    </row>
    <row r="94" spans="1:16" s="7" customFormat="1" ht="12.75" hidden="1" customHeight="1" x14ac:dyDescent="0.2">
      <c r="A94" s="66" t="s">
        <v>168</v>
      </c>
      <c r="B94" s="40"/>
      <c r="C94" s="40"/>
      <c r="E94" s="14">
        <v>5</v>
      </c>
      <c r="F94" s="15" t="s">
        <v>12</v>
      </c>
      <c r="G94" s="14" t="s">
        <v>74</v>
      </c>
      <c r="H94" s="14" t="s">
        <v>45</v>
      </c>
      <c r="N94" s="7">
        <f t="shared" si="3"/>
        <v>0</v>
      </c>
    </row>
    <row r="95" spans="1:16" s="7" customFormat="1" ht="12.75" customHeight="1" x14ac:dyDescent="0.2">
      <c r="A95" s="66" t="s">
        <v>73</v>
      </c>
      <c r="B95" s="40"/>
      <c r="C95" s="40"/>
      <c r="E95" s="14">
        <v>5</v>
      </c>
      <c r="F95" s="15" t="s">
        <v>12</v>
      </c>
      <c r="G95" s="14" t="s">
        <v>74</v>
      </c>
      <c r="H95" s="14" t="s">
        <v>64</v>
      </c>
      <c r="N95" s="7">
        <f t="shared" si="3"/>
        <v>5000</v>
      </c>
      <c r="P95" s="7">
        <v>5000</v>
      </c>
    </row>
    <row r="96" spans="1:16" s="7" customFormat="1" ht="12.75" hidden="1" customHeight="1" x14ac:dyDescent="0.2">
      <c r="A96" s="66" t="s">
        <v>75</v>
      </c>
      <c r="B96" s="40"/>
      <c r="C96" s="40"/>
      <c r="E96" s="14">
        <v>5</v>
      </c>
      <c r="F96" s="15" t="s">
        <v>12</v>
      </c>
      <c r="G96" s="14" t="s">
        <v>74</v>
      </c>
      <c r="H96" s="14" t="s">
        <v>19</v>
      </c>
      <c r="N96" s="7">
        <f t="shared" si="3"/>
        <v>0</v>
      </c>
    </row>
    <row r="97" spans="1:18" s="7" customFormat="1" ht="12.75" hidden="1" customHeight="1" x14ac:dyDescent="0.2">
      <c r="A97" s="66" t="s">
        <v>76</v>
      </c>
      <c r="B97" s="40"/>
      <c r="C97" s="40"/>
      <c r="E97" s="14">
        <v>5</v>
      </c>
      <c r="F97" s="15" t="s">
        <v>12</v>
      </c>
      <c r="G97" s="14" t="s">
        <v>74</v>
      </c>
      <c r="H97" s="14" t="s">
        <v>60</v>
      </c>
      <c r="N97" s="7">
        <f t="shared" si="3"/>
        <v>0</v>
      </c>
    </row>
    <row r="98" spans="1:18" s="7" customFormat="1" ht="12.75" hidden="1" customHeight="1" x14ac:dyDescent="0.2">
      <c r="A98" s="66" t="s">
        <v>77</v>
      </c>
      <c r="B98" s="40"/>
      <c r="C98" s="40"/>
      <c r="E98" s="14">
        <v>5</v>
      </c>
      <c r="F98" s="15" t="s">
        <v>12</v>
      </c>
      <c r="G98" s="14" t="s">
        <v>74</v>
      </c>
      <c r="H98" s="14" t="s">
        <v>49</v>
      </c>
      <c r="N98" s="7">
        <f t="shared" si="3"/>
        <v>0</v>
      </c>
    </row>
    <row r="99" spans="1:18" s="7" customFormat="1" ht="12.75" hidden="1" customHeight="1" x14ac:dyDescent="0.2">
      <c r="A99" s="66" t="s">
        <v>165</v>
      </c>
      <c r="B99" s="40"/>
      <c r="C99" s="40"/>
      <c r="E99" s="14">
        <v>5</v>
      </c>
      <c r="F99" s="15" t="s">
        <v>12</v>
      </c>
      <c r="G99" s="14" t="s">
        <v>74</v>
      </c>
      <c r="H99" s="14" t="s">
        <v>15</v>
      </c>
      <c r="N99" s="7">
        <f t="shared" si="3"/>
        <v>0</v>
      </c>
    </row>
    <row r="100" spans="1:18" s="7" customFormat="1" ht="12.75" hidden="1" customHeight="1" x14ac:dyDescent="0.2">
      <c r="A100" s="66" t="s">
        <v>78</v>
      </c>
      <c r="B100" s="40"/>
      <c r="C100" s="40"/>
      <c r="E100" s="14">
        <v>5</v>
      </c>
      <c r="F100" s="15" t="s">
        <v>12</v>
      </c>
      <c r="G100" s="14" t="s">
        <v>79</v>
      </c>
      <c r="H100" s="14" t="s">
        <v>10</v>
      </c>
      <c r="N100" s="7">
        <f t="shared" si="3"/>
        <v>0</v>
      </c>
    </row>
    <row r="101" spans="1:18" s="7" customFormat="1" ht="12.75" hidden="1" customHeight="1" x14ac:dyDescent="0.2">
      <c r="A101" s="66" t="s">
        <v>80</v>
      </c>
      <c r="B101" s="40"/>
      <c r="C101" s="40"/>
      <c r="E101" s="14">
        <v>5</v>
      </c>
      <c r="F101" s="15" t="s">
        <v>12</v>
      </c>
      <c r="G101" s="14" t="s">
        <v>79</v>
      </c>
      <c r="H101" s="14" t="s">
        <v>15</v>
      </c>
      <c r="N101" s="7">
        <f t="shared" si="3"/>
        <v>0</v>
      </c>
    </row>
    <row r="102" spans="1:18" s="7" customFormat="1" ht="12.75" hidden="1" customHeight="1" x14ac:dyDescent="0.2">
      <c r="A102" s="66" t="s">
        <v>169</v>
      </c>
      <c r="B102" s="40"/>
      <c r="C102" s="40"/>
      <c r="E102" s="14">
        <v>5</v>
      </c>
      <c r="F102" s="15" t="s">
        <v>12</v>
      </c>
      <c r="G102" s="14" t="s">
        <v>79</v>
      </c>
      <c r="H102" s="15" t="s">
        <v>60</v>
      </c>
      <c r="N102" s="7">
        <f t="shared" si="3"/>
        <v>0</v>
      </c>
    </row>
    <row r="103" spans="1:18" s="7" customFormat="1" ht="12.75" hidden="1" customHeight="1" x14ac:dyDescent="0.2">
      <c r="A103" s="66" t="s">
        <v>170</v>
      </c>
      <c r="B103" s="40"/>
      <c r="C103" s="40"/>
      <c r="E103" s="14">
        <v>5</v>
      </c>
      <c r="F103" s="15" t="s">
        <v>12</v>
      </c>
      <c r="G103" s="14" t="s">
        <v>79</v>
      </c>
      <c r="H103" s="15" t="s">
        <v>19</v>
      </c>
      <c r="N103" s="7">
        <f t="shared" si="3"/>
        <v>0</v>
      </c>
    </row>
    <row r="104" spans="1:18" s="7" customFormat="1" ht="12.75" hidden="1" customHeight="1" x14ac:dyDescent="0.2">
      <c r="A104" s="66" t="s">
        <v>171</v>
      </c>
      <c r="B104" s="40"/>
      <c r="C104" s="40"/>
      <c r="E104" s="14">
        <v>5</v>
      </c>
      <c r="F104" s="15" t="s">
        <v>12</v>
      </c>
      <c r="G104" s="14" t="s">
        <v>79</v>
      </c>
      <c r="H104" s="15" t="s">
        <v>82</v>
      </c>
      <c r="N104" s="7">
        <f t="shared" si="3"/>
        <v>0</v>
      </c>
    </row>
    <row r="105" spans="1:18" s="7" customFormat="1" ht="12.75" hidden="1" customHeight="1" x14ac:dyDescent="0.2">
      <c r="A105" s="66" t="s">
        <v>81</v>
      </c>
      <c r="B105" s="40"/>
      <c r="C105" s="40"/>
      <c r="E105" s="14">
        <v>5</v>
      </c>
      <c r="F105" s="15" t="s">
        <v>12</v>
      </c>
      <c r="G105" s="14" t="s">
        <v>59</v>
      </c>
      <c r="H105" s="15" t="s">
        <v>82</v>
      </c>
      <c r="N105" s="7">
        <f t="shared" si="3"/>
        <v>0</v>
      </c>
    </row>
    <row r="106" spans="1:18" s="7" customFormat="1" ht="12.75" hidden="1" customHeight="1" x14ac:dyDescent="0.2">
      <c r="A106" s="66" t="s">
        <v>83</v>
      </c>
      <c r="B106" s="40"/>
      <c r="C106" s="40"/>
      <c r="E106" s="14">
        <v>5</v>
      </c>
      <c r="F106" s="15" t="s">
        <v>12</v>
      </c>
      <c r="G106" s="14" t="s">
        <v>84</v>
      </c>
      <c r="H106" s="15" t="s">
        <v>8</v>
      </c>
      <c r="N106" s="7">
        <f t="shared" si="3"/>
        <v>0</v>
      </c>
    </row>
    <row r="107" spans="1:18" s="7" customFormat="1" ht="12.75" hidden="1" customHeight="1" x14ac:dyDescent="0.2">
      <c r="A107" s="66" t="s">
        <v>85</v>
      </c>
      <c r="B107" s="40"/>
      <c r="C107" s="40"/>
      <c r="E107" s="14">
        <v>5</v>
      </c>
      <c r="F107" s="15" t="s">
        <v>12</v>
      </c>
      <c r="G107" s="14" t="s">
        <v>84</v>
      </c>
      <c r="H107" s="15" t="s">
        <v>10</v>
      </c>
      <c r="N107" s="7">
        <f t="shared" si="3"/>
        <v>0</v>
      </c>
    </row>
    <row r="108" spans="1:18" s="7" customFormat="1" ht="12.75" hidden="1" customHeight="1" x14ac:dyDescent="0.2">
      <c r="A108" s="66" t="s">
        <v>86</v>
      </c>
      <c r="B108" s="40"/>
      <c r="C108" s="40"/>
      <c r="E108" s="14">
        <v>5</v>
      </c>
      <c r="F108" s="15" t="s">
        <v>12</v>
      </c>
      <c r="G108" s="14" t="s">
        <v>84</v>
      </c>
      <c r="H108" s="15" t="s">
        <v>15</v>
      </c>
      <c r="N108" s="7">
        <f t="shared" si="3"/>
        <v>0</v>
      </c>
    </row>
    <row r="109" spans="1:18" s="7" customFormat="1" ht="12.75" hidden="1" customHeight="1" x14ac:dyDescent="0.2">
      <c r="A109" s="66" t="s">
        <v>172</v>
      </c>
      <c r="B109" s="40"/>
      <c r="C109" s="40"/>
      <c r="E109" s="14">
        <v>5</v>
      </c>
      <c r="F109" s="15" t="s">
        <v>12</v>
      </c>
      <c r="G109" s="14" t="s">
        <v>174</v>
      </c>
      <c r="H109" s="15" t="s">
        <v>8</v>
      </c>
      <c r="N109" s="7">
        <f t="shared" si="3"/>
        <v>0</v>
      </c>
    </row>
    <row r="110" spans="1:18" s="7" customFormat="1" ht="12.75" hidden="1" customHeight="1" x14ac:dyDescent="0.2">
      <c r="A110" s="66" t="s">
        <v>173</v>
      </c>
      <c r="B110" s="40"/>
      <c r="C110" s="40"/>
      <c r="E110" s="14">
        <v>5</v>
      </c>
      <c r="F110" s="15" t="s">
        <v>12</v>
      </c>
      <c r="G110" s="14" t="s">
        <v>174</v>
      </c>
      <c r="H110" s="15" t="s">
        <v>10</v>
      </c>
      <c r="N110" s="7">
        <f t="shared" si="3"/>
        <v>0</v>
      </c>
    </row>
    <row r="111" spans="1:18" s="7" customFormat="1" ht="12.75" hidden="1" customHeight="1" x14ac:dyDescent="0.2">
      <c r="A111" s="66" t="s">
        <v>87</v>
      </c>
      <c r="B111" s="40"/>
      <c r="C111" s="40"/>
      <c r="E111" s="14">
        <v>5</v>
      </c>
      <c r="F111" s="15" t="s">
        <v>12</v>
      </c>
      <c r="G111" s="14" t="s">
        <v>174</v>
      </c>
      <c r="H111" s="15" t="s">
        <v>15</v>
      </c>
      <c r="N111" s="7">
        <f t="shared" si="3"/>
        <v>0</v>
      </c>
    </row>
    <row r="112" spans="1:18" s="7" customFormat="1" ht="12.75" customHeight="1" x14ac:dyDescent="0.2">
      <c r="A112" s="66" t="s">
        <v>279</v>
      </c>
      <c r="B112" s="40"/>
      <c r="C112" s="40"/>
      <c r="E112" s="14">
        <v>5</v>
      </c>
      <c r="F112" s="15" t="s">
        <v>12</v>
      </c>
      <c r="G112" s="81">
        <v>99</v>
      </c>
      <c r="H112" s="85">
        <v>990</v>
      </c>
      <c r="J112" s="7">
        <v>56891</v>
      </c>
      <c r="N112" s="7">
        <f t="shared" si="3"/>
        <v>80000</v>
      </c>
      <c r="P112" s="7">
        <v>80000</v>
      </c>
      <c r="R112" s="7">
        <v>80000</v>
      </c>
    </row>
    <row r="113" spans="1:18" s="7" customFormat="1" ht="18.95" customHeight="1" x14ac:dyDescent="0.2">
      <c r="A113" s="213" t="s">
        <v>191</v>
      </c>
      <c r="B113" s="213"/>
      <c r="C113" s="213"/>
      <c r="J113" s="22">
        <f>SUM(J47:J112)</f>
        <v>270027.7</v>
      </c>
      <c r="K113" s="18"/>
      <c r="L113" s="22">
        <f>SUM(L47:L112)</f>
        <v>16788.22</v>
      </c>
      <c r="N113" s="22">
        <f>SUM(N47:N112)</f>
        <v>332211.78000000003</v>
      </c>
      <c r="P113" s="22">
        <f>SUM(P47:P112)</f>
        <v>349000</v>
      </c>
      <c r="R113" s="22">
        <f>SUM(R47:R112)</f>
        <v>318800</v>
      </c>
    </row>
    <row r="114" spans="1:18" s="7" customFormat="1" ht="6" customHeight="1" x14ac:dyDescent="0.2">
      <c r="A114" s="20"/>
      <c r="B114" s="20"/>
      <c r="C114" s="20"/>
      <c r="J114" s="18"/>
      <c r="K114" s="18"/>
    </row>
    <row r="115" spans="1:18" s="7" customFormat="1" ht="12" hidden="1" customHeight="1" x14ac:dyDescent="0.2">
      <c r="A115" s="69" t="s">
        <v>189</v>
      </c>
    </row>
    <row r="116" spans="1:18" s="7" customFormat="1" ht="12" hidden="1" customHeight="1" x14ac:dyDescent="0.2">
      <c r="A116" s="66" t="s">
        <v>109</v>
      </c>
      <c r="E116" s="14">
        <v>5</v>
      </c>
      <c r="F116" s="15" t="s">
        <v>29</v>
      </c>
      <c r="G116" s="14" t="s">
        <v>7</v>
      </c>
      <c r="H116" s="14" t="s">
        <v>17</v>
      </c>
    </row>
    <row r="117" spans="1:18" s="7" customFormat="1" ht="12" hidden="1" customHeight="1" x14ac:dyDescent="0.2">
      <c r="A117" s="66" t="s">
        <v>180</v>
      </c>
      <c r="E117" s="14">
        <v>5</v>
      </c>
      <c r="F117" s="15" t="s">
        <v>29</v>
      </c>
      <c r="G117" s="14" t="s">
        <v>7</v>
      </c>
      <c r="H117" s="14" t="s">
        <v>64</v>
      </c>
    </row>
    <row r="118" spans="1:18" s="7" customFormat="1" ht="12" hidden="1" customHeight="1" x14ac:dyDescent="0.2">
      <c r="A118" s="66" t="s">
        <v>181</v>
      </c>
      <c r="E118" s="14">
        <v>5</v>
      </c>
      <c r="F118" s="15" t="s">
        <v>29</v>
      </c>
      <c r="G118" s="14" t="s">
        <v>7</v>
      </c>
      <c r="H118" s="16" t="s">
        <v>49</v>
      </c>
    </row>
    <row r="119" spans="1:18" s="7" customFormat="1" ht="12" hidden="1" customHeight="1" x14ac:dyDescent="0.2">
      <c r="A119" s="66" t="s">
        <v>181</v>
      </c>
      <c r="E119" s="14">
        <v>5</v>
      </c>
      <c r="F119" s="15" t="s">
        <v>29</v>
      </c>
      <c r="G119" s="14" t="s">
        <v>7</v>
      </c>
      <c r="H119" s="16" t="s">
        <v>49</v>
      </c>
    </row>
    <row r="120" spans="1:18" s="7" customFormat="1" ht="12" hidden="1" customHeight="1" x14ac:dyDescent="0.2">
      <c r="A120" s="66" t="s">
        <v>182</v>
      </c>
      <c r="E120" s="14">
        <v>5</v>
      </c>
      <c r="F120" s="15" t="s">
        <v>29</v>
      </c>
      <c r="G120" s="14" t="s">
        <v>7</v>
      </c>
      <c r="H120" s="14" t="s">
        <v>10</v>
      </c>
    </row>
    <row r="121" spans="1:18" s="7" customFormat="1" ht="12" hidden="1" customHeight="1" x14ac:dyDescent="0.2">
      <c r="A121" s="66" t="s">
        <v>181</v>
      </c>
      <c r="E121" s="14">
        <v>5</v>
      </c>
      <c r="F121" s="15" t="s">
        <v>29</v>
      </c>
      <c r="G121" s="14" t="s">
        <v>7</v>
      </c>
      <c r="H121" s="16" t="s">
        <v>49</v>
      </c>
    </row>
    <row r="122" spans="1:18" s="7" customFormat="1" ht="12" hidden="1" customHeight="1" x14ac:dyDescent="0.2">
      <c r="A122" s="66" t="s">
        <v>183</v>
      </c>
      <c r="E122" s="14">
        <v>5</v>
      </c>
      <c r="F122" s="15" t="s">
        <v>29</v>
      </c>
      <c r="G122" s="14" t="s">
        <v>7</v>
      </c>
      <c r="H122" s="14" t="s">
        <v>8</v>
      </c>
    </row>
    <row r="123" spans="1:18" s="7" customFormat="1" ht="12" hidden="1" customHeight="1" x14ac:dyDescent="0.2">
      <c r="A123" s="66" t="s">
        <v>184</v>
      </c>
      <c r="E123" s="14">
        <v>5</v>
      </c>
      <c r="F123" s="15" t="s">
        <v>29</v>
      </c>
      <c r="G123" s="14" t="s">
        <v>7</v>
      </c>
      <c r="H123" s="14" t="s">
        <v>15</v>
      </c>
    </row>
    <row r="124" spans="1:18" s="7" customFormat="1" ht="18.95" hidden="1" customHeight="1" x14ac:dyDescent="0.2">
      <c r="A124" s="63" t="s">
        <v>185</v>
      </c>
      <c r="J124" s="64">
        <f>SUM(J116:J123)</f>
        <v>0</v>
      </c>
      <c r="K124" s="27"/>
      <c r="L124" s="64">
        <f>SUM(L116:L123)</f>
        <v>0</v>
      </c>
      <c r="M124" s="27"/>
      <c r="N124" s="64">
        <f>SUM(N116:N123)</f>
        <v>0</v>
      </c>
      <c r="O124" s="27"/>
      <c r="P124" s="64">
        <f>SUM(P116:P123)</f>
        <v>0</v>
      </c>
      <c r="Q124" s="27"/>
      <c r="R124" s="64">
        <f>SUM(R116:R123)</f>
        <v>0</v>
      </c>
    </row>
    <row r="125" spans="1:18" s="7" customFormat="1" ht="6" hidden="1" customHeight="1" x14ac:dyDescent="0.2"/>
    <row r="126" spans="1:18" s="7" customFormat="1" ht="12.75" customHeight="1" x14ac:dyDescent="0.2">
      <c r="A126" s="68" t="s">
        <v>190</v>
      </c>
      <c r="B126" s="11"/>
      <c r="C126" s="11"/>
    </row>
    <row r="127" spans="1:18" s="7" customFormat="1" ht="12.75" hidden="1" customHeight="1" x14ac:dyDescent="0.2">
      <c r="A127" s="11" t="s">
        <v>89</v>
      </c>
      <c r="B127" s="24"/>
      <c r="C127" s="24"/>
    </row>
    <row r="128" spans="1:18" s="7" customFormat="1" ht="12.75" hidden="1" customHeight="1" x14ac:dyDescent="0.2">
      <c r="A128" s="70" t="s">
        <v>90</v>
      </c>
      <c r="B128" s="9"/>
      <c r="C128" s="9"/>
      <c r="E128" s="14">
        <v>1</v>
      </c>
      <c r="F128" s="15" t="s">
        <v>12</v>
      </c>
      <c r="G128" s="14" t="s">
        <v>54</v>
      </c>
      <c r="H128" s="16" t="s">
        <v>10</v>
      </c>
    </row>
    <row r="129" spans="1:18" s="7" customFormat="1" ht="6" customHeight="1" x14ac:dyDescent="0.2">
      <c r="A129" s="70"/>
      <c r="B129" s="9"/>
      <c r="C129" s="9"/>
      <c r="E129" s="14"/>
      <c r="F129" s="15"/>
      <c r="G129" s="14"/>
      <c r="H129" s="16"/>
    </row>
    <row r="130" spans="1:18" s="7" customFormat="1" ht="12.75" hidden="1" customHeight="1" x14ac:dyDescent="0.2">
      <c r="A130" s="66" t="s">
        <v>92</v>
      </c>
      <c r="B130" s="40"/>
      <c r="C130" s="40"/>
      <c r="E130" s="14">
        <v>1</v>
      </c>
      <c r="F130" s="15" t="s">
        <v>93</v>
      </c>
      <c r="G130" s="14" t="s">
        <v>7</v>
      </c>
      <c r="H130" s="14" t="s">
        <v>8</v>
      </c>
    </row>
    <row r="131" spans="1:18" s="7" customFormat="1" ht="12.75" hidden="1" customHeight="1" x14ac:dyDescent="0.2">
      <c r="A131" s="66" t="s">
        <v>94</v>
      </c>
      <c r="B131" s="40"/>
      <c r="C131" s="40"/>
      <c r="E131" s="14">
        <v>1</v>
      </c>
      <c r="F131" s="15" t="s">
        <v>93</v>
      </c>
      <c r="G131" s="14" t="s">
        <v>34</v>
      </c>
      <c r="H131" s="14" t="s">
        <v>8</v>
      </c>
    </row>
    <row r="132" spans="1:18" s="7" customFormat="1" ht="12.75" hidden="1" customHeight="1" x14ac:dyDescent="0.2">
      <c r="A132" s="66" t="s">
        <v>95</v>
      </c>
      <c r="B132" s="42"/>
      <c r="C132" s="42"/>
      <c r="E132" s="14">
        <v>1</v>
      </c>
      <c r="F132" s="15" t="s">
        <v>93</v>
      </c>
      <c r="G132" s="14" t="s">
        <v>34</v>
      </c>
      <c r="H132" s="14" t="s">
        <v>49</v>
      </c>
    </row>
    <row r="133" spans="1:18" s="7" customFormat="1" ht="12.75" hidden="1" customHeight="1" x14ac:dyDescent="0.2">
      <c r="A133" s="66" t="s">
        <v>96</v>
      </c>
      <c r="B133" s="42"/>
      <c r="C133" s="42"/>
      <c r="D133" s="15"/>
      <c r="E133" s="14">
        <v>1</v>
      </c>
      <c r="F133" s="15" t="s">
        <v>93</v>
      </c>
      <c r="G133" s="14" t="s">
        <v>54</v>
      </c>
      <c r="H133" s="14" t="s">
        <v>10</v>
      </c>
      <c r="N133" s="7">
        <f t="shared" ref="N133" si="4">P133-L133</f>
        <v>20000</v>
      </c>
      <c r="P133" s="7">
        <v>20000</v>
      </c>
    </row>
    <row r="134" spans="1:18" s="7" customFormat="1" ht="12.75" hidden="1" customHeight="1" x14ac:dyDescent="0.2">
      <c r="A134" s="66" t="s">
        <v>97</v>
      </c>
      <c r="B134" s="40"/>
      <c r="C134" s="40"/>
      <c r="E134" s="14">
        <v>1</v>
      </c>
      <c r="F134" s="15" t="s">
        <v>93</v>
      </c>
      <c r="G134" s="14" t="s">
        <v>93</v>
      </c>
      <c r="H134" s="14" t="s">
        <v>8</v>
      </c>
    </row>
    <row r="135" spans="1:18" s="7" customFormat="1" ht="12.75" customHeight="1" x14ac:dyDescent="0.2">
      <c r="A135" s="66" t="s">
        <v>98</v>
      </c>
      <c r="B135" s="42"/>
      <c r="C135" s="42"/>
      <c r="E135" s="14">
        <v>1</v>
      </c>
      <c r="F135" s="15" t="s">
        <v>93</v>
      </c>
      <c r="G135" s="14" t="s">
        <v>54</v>
      </c>
      <c r="H135" s="14" t="s">
        <v>15</v>
      </c>
      <c r="R135" s="7">
        <v>20000</v>
      </c>
    </row>
    <row r="136" spans="1:18" s="7" customFormat="1" ht="12.75" hidden="1" customHeight="1" x14ac:dyDescent="0.2">
      <c r="A136" s="66" t="s">
        <v>99</v>
      </c>
      <c r="B136" s="42"/>
      <c r="C136" s="42"/>
      <c r="D136" s="15"/>
      <c r="E136" s="14">
        <v>1</v>
      </c>
      <c r="F136" s="15" t="s">
        <v>93</v>
      </c>
      <c r="G136" s="14" t="s">
        <v>93</v>
      </c>
      <c r="H136" s="14" t="s">
        <v>10</v>
      </c>
    </row>
    <row r="137" spans="1:18" s="7" customFormat="1" ht="12.75" hidden="1" customHeight="1" x14ac:dyDescent="0.2">
      <c r="A137" s="66" t="s">
        <v>100</v>
      </c>
      <c r="B137" s="40"/>
      <c r="C137" s="40"/>
      <c r="E137" s="14">
        <v>1</v>
      </c>
      <c r="F137" s="15" t="s">
        <v>93</v>
      </c>
      <c r="G137" s="14" t="s">
        <v>54</v>
      </c>
      <c r="H137" s="14" t="s">
        <v>19</v>
      </c>
    </row>
    <row r="138" spans="1:18" s="7" customFormat="1" ht="12.75" hidden="1" customHeight="1" x14ac:dyDescent="0.2">
      <c r="A138" s="66" t="s">
        <v>175</v>
      </c>
      <c r="B138" s="40"/>
      <c r="C138" s="40"/>
      <c r="E138" s="14">
        <v>1</v>
      </c>
      <c r="F138" s="15" t="s">
        <v>93</v>
      </c>
      <c r="G138" s="14" t="s">
        <v>54</v>
      </c>
      <c r="H138" s="14" t="s">
        <v>82</v>
      </c>
    </row>
    <row r="139" spans="1:18" s="7" customFormat="1" ht="12.75" hidden="1" customHeight="1" x14ac:dyDescent="0.2">
      <c r="A139" s="66" t="s">
        <v>176</v>
      </c>
      <c r="B139" s="40"/>
      <c r="C139" s="40"/>
      <c r="E139" s="14">
        <v>1</v>
      </c>
      <c r="F139" s="15" t="s">
        <v>93</v>
      </c>
      <c r="G139" s="14" t="s">
        <v>54</v>
      </c>
      <c r="H139" s="14" t="s">
        <v>45</v>
      </c>
    </row>
    <row r="140" spans="1:18" s="7" customFormat="1" ht="12.75" hidden="1" customHeight="1" x14ac:dyDescent="0.2">
      <c r="A140" s="66" t="s">
        <v>177</v>
      </c>
      <c r="B140" s="40"/>
      <c r="C140" s="40"/>
      <c r="E140" s="14">
        <v>1</v>
      </c>
      <c r="F140" s="15" t="s">
        <v>93</v>
      </c>
      <c r="G140" s="14" t="s">
        <v>54</v>
      </c>
      <c r="H140" s="14" t="s">
        <v>146</v>
      </c>
    </row>
    <row r="141" spans="1:18" s="7" customFormat="1" ht="12.75" hidden="1" customHeight="1" x14ac:dyDescent="0.2">
      <c r="A141" s="66" t="s">
        <v>101</v>
      </c>
      <c r="B141" s="40"/>
      <c r="C141" s="40"/>
      <c r="E141" s="14">
        <v>1</v>
      </c>
      <c r="F141" s="15" t="s">
        <v>93</v>
      </c>
      <c r="G141" s="14" t="s">
        <v>54</v>
      </c>
      <c r="H141" s="14" t="s">
        <v>102</v>
      </c>
    </row>
    <row r="142" spans="1:18" s="7" customFormat="1" ht="12.75" hidden="1" customHeight="1" x14ac:dyDescent="0.2">
      <c r="A142" s="66" t="s">
        <v>103</v>
      </c>
      <c r="B142" s="40"/>
      <c r="C142" s="40"/>
      <c r="E142" s="14">
        <v>1</v>
      </c>
      <c r="F142" s="15" t="s">
        <v>93</v>
      </c>
      <c r="G142" s="14" t="s">
        <v>54</v>
      </c>
      <c r="H142" s="14" t="s">
        <v>24</v>
      </c>
    </row>
    <row r="143" spans="1:18" s="7" customFormat="1" ht="12.75" hidden="1" customHeight="1" x14ac:dyDescent="0.2">
      <c r="A143" s="66" t="s">
        <v>104</v>
      </c>
      <c r="B143" s="40"/>
      <c r="C143" s="40"/>
      <c r="E143" s="14">
        <v>1</v>
      </c>
      <c r="F143" s="15" t="s">
        <v>93</v>
      </c>
      <c r="G143" s="14" t="s">
        <v>54</v>
      </c>
      <c r="H143" s="14" t="s">
        <v>28</v>
      </c>
    </row>
    <row r="144" spans="1:18" s="7" customFormat="1" ht="12.75" hidden="1" customHeight="1" x14ac:dyDescent="0.2">
      <c r="A144" s="66" t="s">
        <v>105</v>
      </c>
      <c r="B144" s="40"/>
      <c r="C144" s="40"/>
      <c r="D144" s="15"/>
      <c r="E144" s="14">
        <v>1</v>
      </c>
      <c r="F144" s="15" t="s">
        <v>93</v>
      </c>
      <c r="G144" s="14" t="s">
        <v>54</v>
      </c>
      <c r="H144" s="16" t="s">
        <v>49</v>
      </c>
    </row>
    <row r="145" spans="1:18" s="7" customFormat="1" ht="12.75" hidden="1" customHeight="1" x14ac:dyDescent="0.2">
      <c r="A145" s="66" t="s">
        <v>106</v>
      </c>
      <c r="B145" s="40"/>
      <c r="C145" s="40"/>
      <c r="D145" s="15"/>
      <c r="E145" s="14">
        <v>1</v>
      </c>
      <c r="F145" s="15" t="s">
        <v>93</v>
      </c>
      <c r="G145" s="14" t="s">
        <v>67</v>
      </c>
      <c r="H145" s="14" t="s">
        <v>8</v>
      </c>
    </row>
    <row r="146" spans="1:18" s="7" customFormat="1" ht="12.75" hidden="1" customHeight="1" x14ac:dyDescent="0.2">
      <c r="A146" s="66" t="s">
        <v>107</v>
      </c>
      <c r="B146" s="40"/>
      <c r="C146" s="40"/>
      <c r="D146" s="15"/>
      <c r="E146" s="14">
        <v>1</v>
      </c>
      <c r="F146" s="15" t="s">
        <v>93</v>
      </c>
      <c r="G146" s="14" t="s">
        <v>59</v>
      </c>
      <c r="H146" s="16" t="s">
        <v>49</v>
      </c>
      <c r="N146" s="7">
        <f>P146-L146</f>
        <v>0</v>
      </c>
    </row>
    <row r="147" spans="1:18" s="7" customFormat="1" ht="12.75" hidden="1" customHeight="1" x14ac:dyDescent="0.2">
      <c r="A147" s="66" t="s">
        <v>178</v>
      </c>
      <c r="B147" s="40"/>
      <c r="C147" s="40"/>
      <c r="D147" s="15"/>
      <c r="E147" s="14">
        <v>1</v>
      </c>
      <c r="F147" s="15" t="s">
        <v>93</v>
      </c>
      <c r="G147" s="14" t="s">
        <v>29</v>
      </c>
      <c r="H147" s="14" t="s">
        <v>8</v>
      </c>
    </row>
    <row r="148" spans="1:18" s="7" customFormat="1" ht="12.75" hidden="1" customHeight="1" x14ac:dyDescent="0.2">
      <c r="A148" s="66" t="s">
        <v>179</v>
      </c>
      <c r="B148" s="40"/>
      <c r="C148" s="40"/>
      <c r="D148" s="15"/>
      <c r="E148" s="14">
        <v>1</v>
      </c>
      <c r="F148" s="15" t="s">
        <v>93</v>
      </c>
      <c r="G148" s="14" t="s">
        <v>29</v>
      </c>
      <c r="H148" s="14" t="s">
        <v>45</v>
      </c>
    </row>
    <row r="149" spans="1:18" s="27" customFormat="1" ht="18.95" customHeight="1" x14ac:dyDescent="0.2">
      <c r="A149" s="63" t="s">
        <v>108</v>
      </c>
      <c r="B149" s="26"/>
      <c r="C149" s="26"/>
      <c r="J149" s="21">
        <f>SUM(J130:J148)</f>
        <v>0</v>
      </c>
      <c r="K149" s="23"/>
      <c r="L149" s="21">
        <f>SUM(L130:L144)</f>
        <v>0</v>
      </c>
      <c r="N149" s="21">
        <f>SUM(N130:N148)</f>
        <v>20000</v>
      </c>
      <c r="P149" s="21">
        <f>SUM(P130:P148)</f>
        <v>20000</v>
      </c>
      <c r="R149" s="21">
        <f>SUM(R130:R148)</f>
        <v>20000</v>
      </c>
    </row>
    <row r="150" spans="1:18" s="7" customFormat="1" ht="6" customHeight="1" x14ac:dyDescent="0.2"/>
    <row r="151" spans="1:18" s="7" customFormat="1" ht="20.100000000000001" customHeight="1" thickBot="1" x14ac:dyDescent="0.25">
      <c r="A151" s="11" t="s">
        <v>110</v>
      </c>
      <c r="B151" s="28"/>
      <c r="C151" s="28"/>
      <c r="J151" s="29">
        <f>J43+J113+J124+J149</f>
        <v>16056348.360000001</v>
      </c>
      <c r="K151" s="23"/>
      <c r="L151" s="29">
        <f>L43+L113+L124+L149</f>
        <v>7210261.9900000002</v>
      </c>
      <c r="N151" s="29">
        <f>N43+N113+N124+N149</f>
        <v>11973844.839999998</v>
      </c>
      <c r="P151" s="29">
        <f>P43+P113+P124+P149</f>
        <v>19184106.829999998</v>
      </c>
      <c r="R151" s="29">
        <f>R43+R113+R124+R149</f>
        <v>19242438.650000002</v>
      </c>
    </row>
    <row r="152" spans="1:18" s="7" customFormat="1" ht="13.5" thickTop="1" x14ac:dyDescent="0.2">
      <c r="A152" s="31"/>
      <c r="B152" s="31"/>
      <c r="C152" s="31"/>
      <c r="D152" s="34"/>
      <c r="E152" s="31"/>
      <c r="F152" s="31"/>
      <c r="H152" s="35"/>
      <c r="I152" s="35"/>
      <c r="J152" s="35"/>
      <c r="K152" s="35"/>
      <c r="L152" s="35"/>
      <c r="M152" s="35"/>
    </row>
    <row r="153" spans="1:18" x14ac:dyDescent="0.2">
      <c r="A153" s="211" t="s">
        <v>133</v>
      </c>
      <c r="B153" s="211"/>
      <c r="C153" s="211"/>
      <c r="D153" s="33"/>
      <c r="E153" s="32"/>
      <c r="G153" s="31"/>
      <c r="I153" s="31"/>
      <c r="J153" s="211" t="s">
        <v>297</v>
      </c>
      <c r="K153" s="211"/>
      <c r="L153" s="211"/>
      <c r="M153" s="47"/>
      <c r="N153" s="49"/>
      <c r="O153" s="49"/>
      <c r="P153" s="199" t="s">
        <v>135</v>
      </c>
      <c r="Q153" s="199"/>
      <c r="R153" s="199"/>
    </row>
    <row r="154" spans="1:18" x14ac:dyDescent="0.2">
      <c r="A154" s="50"/>
      <c r="D154" s="33"/>
      <c r="E154" s="51"/>
      <c r="G154" s="31"/>
      <c r="I154" s="31"/>
      <c r="J154" s="30"/>
      <c r="M154" s="30"/>
      <c r="N154" s="36"/>
      <c r="O154" s="36"/>
      <c r="P154" s="51"/>
    </row>
    <row r="155" spans="1:18" x14ac:dyDescent="0.2">
      <c r="A155" s="50"/>
      <c r="D155" s="33"/>
      <c r="E155" s="51"/>
      <c r="G155" s="31"/>
      <c r="I155" s="31"/>
      <c r="J155" s="104"/>
      <c r="M155" s="104"/>
      <c r="N155" s="36"/>
      <c r="O155" s="36"/>
      <c r="P155" s="51"/>
    </row>
    <row r="156" spans="1:18" x14ac:dyDescent="0.2">
      <c r="A156" s="52"/>
      <c r="D156" s="31"/>
      <c r="E156" s="53"/>
      <c r="G156" s="31"/>
      <c r="I156" s="31"/>
      <c r="J156" s="31"/>
      <c r="M156" s="31"/>
      <c r="P156" s="53"/>
    </row>
    <row r="157" spans="1:18" x14ac:dyDescent="0.2">
      <c r="A157" s="212" t="s">
        <v>326</v>
      </c>
      <c r="B157" s="212"/>
      <c r="C157" s="212"/>
      <c r="D157" s="55"/>
      <c r="E157" s="56"/>
      <c r="G157" s="31"/>
      <c r="I157" s="31"/>
      <c r="J157" s="212" t="s">
        <v>319</v>
      </c>
      <c r="K157" s="212"/>
      <c r="L157" s="212"/>
      <c r="M157" s="57"/>
      <c r="N157" s="59"/>
      <c r="O157" s="59"/>
      <c r="P157" s="200" t="s">
        <v>137</v>
      </c>
      <c r="Q157" s="200"/>
      <c r="R157" s="200"/>
    </row>
    <row r="158" spans="1:18" x14ac:dyDescent="0.2">
      <c r="A158" s="211" t="s">
        <v>320</v>
      </c>
      <c r="B158" s="211"/>
      <c r="C158" s="211"/>
      <c r="D158" s="31"/>
      <c r="E158" s="32"/>
      <c r="G158" s="31"/>
      <c r="I158" s="31"/>
      <c r="J158" s="211" t="s">
        <v>288</v>
      </c>
      <c r="K158" s="211"/>
      <c r="L158" s="211"/>
      <c r="M158" s="33"/>
      <c r="N158" s="35"/>
      <c r="O158" s="35"/>
      <c r="P158" s="201" t="s">
        <v>139</v>
      </c>
      <c r="Q158" s="201"/>
      <c r="R158" s="201"/>
    </row>
  </sheetData>
  <customSheetViews>
    <customSheetView guid="{1998FCB8-1FEB-4076-ACE6-A225EE4366B3}" showPageBreaks="1" printArea="1" hiddenRows="1" view="pageBreakPreview">
      <pane xSplit="1" ySplit="14" topLeftCell="B126" activePane="bottomRight" state="frozen"/>
      <selection pane="bottomRight" activeCell="J151" sqref="J151"/>
      <rowBreaks count="1" manualBreakCount="1">
        <brk id="57" max="18" man="1"/>
      </rowBreaks>
      <pageMargins left="0.75" right="0.5" top="1" bottom="1" header="0.75" footer="0.5"/>
      <printOptions horizontalCentered="1"/>
      <pageSetup paperSize="5" scale="90" orientation="landscape" horizontalDpi="4294967294" verticalDpi="300" r:id="rId1"/>
      <headerFooter alignWithMargins="0">
        <oddHeader xml:space="preserve">&amp;L&amp;"Arial,Regular"&amp;9               LBP Form No. 2&amp;R&amp;"Arial,Bold"&amp;10Annex E                         </oddHeader>
        <oddFooter>&amp;C&amp;10Page &amp;P of &amp;N</oddFooter>
      </headerFooter>
    </customSheetView>
    <customSheetView guid="{EE975321-C15E-44A7-AFC6-A307116A4F6E}" showPageBreaks="1" printArea="1" hiddenRows="1" view="pageBreakPreview">
      <pane xSplit="1" ySplit="14" topLeftCell="B15" activePane="bottomRight" state="frozen"/>
      <selection pane="bottomRight" activeCell="R17" sqref="R17"/>
      <rowBreaks count="1" manualBreakCount="1">
        <brk id="57" max="18" man="1"/>
      </rowBreaks>
      <pageMargins left="0.75" right="0.5" top="1" bottom="1" header="0.75" footer="0.5"/>
      <printOptions horizontalCentered="1"/>
      <pageSetup paperSize="5" scale="90" orientation="landscape" horizontalDpi="4294967294" verticalDpi="300" r:id="rId2"/>
      <headerFooter alignWithMargins="0">
        <oddHeader xml:space="preserve">&amp;L&amp;"Arial,Regular"&amp;9               LBP Form No. 2&amp;R&amp;"Arial,Bold"&amp;10Annex D                         </oddHeader>
        <oddFooter>&amp;C&amp;10Page &amp;P of &amp;N</oddFooter>
      </headerFooter>
    </customSheetView>
    <customSheetView guid="{DE3A1FFE-44A0-41BD-98AB-2A2226968564}" showPageBreaks="1" printArea="1" hiddenRows="1" view="pageBreakPreview">
      <pane xSplit="1" ySplit="14" topLeftCell="C31" activePane="bottomRight" state="frozen"/>
      <selection pane="bottomRight" activeCell="R37" sqref="R37"/>
      <rowBreaks count="1" manualBreakCount="1">
        <brk id="57" max="18" man="1"/>
      </rowBreaks>
      <pageMargins left="0.75" right="0.5" top="1" bottom="1" header="0.75" footer="0.5"/>
      <printOptions horizontalCentered="1"/>
      <pageSetup paperSize="5" scale="90" orientation="landscape" horizontalDpi="4294967294" verticalDpi="300" r:id="rId3"/>
      <headerFooter alignWithMargins="0">
        <oddHeader xml:space="preserve">&amp;L&amp;"Arial,Regular"&amp;9               LBP Form No. 2&amp;R&amp;"Arial,Bold"&amp;10Annex D                         </oddHeader>
        <oddFooter>&amp;C&amp;10Page &amp;P of &amp;N</oddFooter>
      </headerFooter>
    </customSheetView>
    <customSheetView guid="{870B4CCF-089A-4C19-A059-259DAAB1F3BC}" showPageBreaks="1" printArea="1" hiddenRows="1" view="pageBreakPreview">
      <pane xSplit="1" ySplit="14" topLeftCell="C113" activePane="bottomRight" state="frozen"/>
      <selection pane="bottomRight" activeCell="C126" sqref="C126"/>
      <rowBreaks count="1" manualBreakCount="1">
        <brk id="57" max="18" man="1"/>
      </rowBreaks>
      <pageMargins left="0.75" right="0.5" top="1" bottom="1" header="0.75" footer="0.5"/>
      <printOptions horizontalCentered="1"/>
      <pageSetup paperSize="5" scale="90" orientation="landscape" horizontalDpi="4294967294" verticalDpi="300" r:id="rId4"/>
      <headerFooter alignWithMargins="0">
        <oddHeader xml:space="preserve">&amp;L&amp;"Arial,Regular"&amp;9               LBP Form No. 2&amp;R&amp;"Arial,Bold"&amp;10Annex D                         </oddHeader>
        <oddFooter>&amp;C&amp;10Page &amp;P of &amp;N</oddFooter>
      </headerFooter>
    </customSheetView>
    <customSheetView guid="{B830B613-BE6E-4840-91D7-D447FD1BCCD2}" showPageBreaks="1" printArea="1" hiddenRows="1" view="pageBreakPreview">
      <pane xSplit="1" ySplit="14" topLeftCell="B15" activePane="bottomRight" state="frozen"/>
      <selection pane="bottomRight" activeCell="R152" sqref="R152"/>
      <rowBreaks count="1" manualBreakCount="1">
        <brk id="57" max="18" man="1"/>
      </rowBreaks>
      <pageMargins left="0.75" right="0.5" top="1" bottom="1" header="0.75" footer="0.5"/>
      <printOptions horizontalCentered="1"/>
      <pageSetup paperSize="5" scale="90" orientation="landscape" horizontalDpi="4294967294" verticalDpi="300" r:id="rId5"/>
      <headerFooter alignWithMargins="0">
        <oddHeader xml:space="preserve">&amp;L&amp;"Arial,Regular"&amp;9               LBP Form No. 2&amp;R&amp;"Arial,Bold"&amp;10Annex D                         </oddHeader>
        <oddFooter>&amp;C&amp;10Page &amp;P of &amp;N</oddFooter>
      </headerFooter>
    </customSheetView>
  </customSheetViews>
  <mergeCells count="18">
    <mergeCell ref="P153:R153"/>
    <mergeCell ref="P157:R157"/>
    <mergeCell ref="P158:R158"/>
    <mergeCell ref="A153:C153"/>
    <mergeCell ref="A157:C157"/>
    <mergeCell ref="A158:C158"/>
    <mergeCell ref="J153:L153"/>
    <mergeCell ref="J157:L157"/>
    <mergeCell ref="J158:L158"/>
    <mergeCell ref="A13:C13"/>
    <mergeCell ref="E13:H13"/>
    <mergeCell ref="A113:C113"/>
    <mergeCell ref="A1:S1"/>
    <mergeCell ref="A2:S2"/>
    <mergeCell ref="L9:P9"/>
    <mergeCell ref="A11:C11"/>
    <mergeCell ref="E11:H11"/>
    <mergeCell ref="P10:P12"/>
  </mergeCells>
  <printOptions horizontalCentered="1"/>
  <pageMargins left="0.75" right="0.5" top="1" bottom="1" header="0.75" footer="0.5"/>
  <pageSetup paperSize="5" scale="90" orientation="landscape" horizontalDpi="4294967294" verticalDpi="300" r:id="rId6"/>
  <headerFooter alignWithMargins="0">
    <oddHeader xml:space="preserve">&amp;L&amp;"Arial,Regular"&amp;9               LBP Form No. 2&amp;R&amp;"Arial,Bold"&amp;10Annex E                         </oddHeader>
    <oddFooter>&amp;C&amp;10Page &amp;P of &amp;N</oddFooter>
  </headerFooter>
  <rowBreaks count="1" manualBreakCount="1">
    <brk id="114" max="18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U155"/>
  <sheetViews>
    <sheetView view="pageBreakPreview" zoomScaleNormal="85" zoomScaleSheetLayoutView="100" workbookViewId="0">
      <pane xSplit="1" ySplit="14" topLeftCell="B15" activePane="bottomRight" state="frozen"/>
      <selection pane="topRight" activeCell="B1" sqref="B1"/>
      <selection pane="bottomLeft" activeCell="A15" sqref="A15"/>
      <selection pane="bottomRight" activeCell="N125" sqref="N125:N128"/>
    </sheetView>
  </sheetViews>
  <sheetFormatPr defaultRowHeight="12.75" x14ac:dyDescent="0.2"/>
  <cols>
    <col min="1" max="1" width="16.77734375" style="1" customWidth="1"/>
    <col min="2" max="2" width="1.21875" style="1" customWidth="1"/>
    <col min="3" max="3" width="26.77734375" style="1" customWidth="1"/>
    <col min="4" max="4" width="1" style="1" customWidth="1"/>
    <col min="5" max="7" width="2.88671875" style="1" customWidth="1"/>
    <col min="8" max="8" width="3.77734375" style="1" customWidth="1"/>
    <col min="9" max="9" width="0.88671875" style="1" customWidth="1"/>
    <col min="10" max="10" width="13.77734375" style="1" customWidth="1"/>
    <col min="11" max="11" width="0.88671875" style="1" customWidth="1"/>
    <col min="12" max="12" width="13.77734375" style="1" customWidth="1"/>
    <col min="13" max="13" width="0.88671875" style="1" customWidth="1"/>
    <col min="14" max="14" width="13.77734375" style="1" customWidth="1"/>
    <col min="15" max="15" width="0.88671875" style="1" customWidth="1"/>
    <col min="16" max="16" width="13.77734375" style="1" customWidth="1"/>
    <col min="17" max="17" width="0.88671875" style="1" customWidth="1"/>
    <col min="18" max="18" width="13.77734375" style="1" customWidth="1"/>
    <col min="19" max="20" width="8.88671875" style="1"/>
    <col min="21" max="21" width="9.6640625" style="1" bestFit="1" customWidth="1"/>
    <col min="22" max="16384" width="8.88671875" style="1"/>
  </cols>
  <sheetData>
    <row r="1" spans="1:19" ht="15.75" x14ac:dyDescent="0.25">
      <c r="A1" s="203" t="s">
        <v>111</v>
      </c>
      <c r="B1" s="203"/>
      <c r="C1" s="203"/>
      <c r="D1" s="203"/>
      <c r="E1" s="203"/>
      <c r="F1" s="203"/>
      <c r="G1" s="203"/>
      <c r="H1" s="203"/>
      <c r="I1" s="203"/>
      <c r="J1" s="203"/>
      <c r="K1" s="203"/>
      <c r="L1" s="203"/>
      <c r="M1" s="203"/>
      <c r="N1" s="203"/>
      <c r="O1" s="203"/>
      <c r="P1" s="203"/>
      <c r="Q1" s="203"/>
      <c r="R1" s="203"/>
      <c r="S1" s="203"/>
    </row>
    <row r="2" spans="1:19" ht="15.75" customHeight="1" x14ac:dyDescent="0.2">
      <c r="A2" s="204" t="s">
        <v>0</v>
      </c>
      <c r="B2" s="204"/>
      <c r="C2" s="204"/>
      <c r="D2" s="204"/>
      <c r="E2" s="204"/>
      <c r="F2" s="204"/>
      <c r="G2" s="204"/>
      <c r="H2" s="204"/>
      <c r="I2" s="204"/>
      <c r="J2" s="204"/>
      <c r="K2" s="204"/>
      <c r="L2" s="204"/>
      <c r="M2" s="204"/>
      <c r="N2" s="204"/>
      <c r="O2" s="204"/>
      <c r="P2" s="204"/>
      <c r="Q2" s="204"/>
      <c r="R2" s="204"/>
      <c r="S2" s="204"/>
    </row>
    <row r="3" spans="1:19" ht="9" customHeight="1" x14ac:dyDescent="0.2"/>
    <row r="4" spans="1:19" ht="15" customHeight="1" x14ac:dyDescent="0.25">
      <c r="A4" s="2" t="s">
        <v>118</v>
      </c>
      <c r="B4" s="2" t="s">
        <v>113</v>
      </c>
      <c r="C4" s="73" t="s">
        <v>206</v>
      </c>
      <c r="H4" s="3"/>
      <c r="I4" s="3"/>
      <c r="R4" s="78">
        <v>1061</v>
      </c>
    </row>
    <row r="5" spans="1:19" ht="15" customHeight="1" x14ac:dyDescent="0.2">
      <c r="A5" s="5" t="s">
        <v>119</v>
      </c>
      <c r="B5" s="2" t="s">
        <v>113</v>
      </c>
      <c r="C5" s="5" t="s">
        <v>115</v>
      </c>
    </row>
    <row r="6" spans="1:19" ht="15" customHeight="1" x14ac:dyDescent="0.2">
      <c r="A6" s="5" t="s">
        <v>120</v>
      </c>
      <c r="B6" s="2" t="s">
        <v>113</v>
      </c>
      <c r="C6" s="5" t="s">
        <v>204</v>
      </c>
    </row>
    <row r="7" spans="1:19" ht="15" customHeight="1" x14ac:dyDescent="0.2">
      <c r="A7" s="6" t="s">
        <v>121</v>
      </c>
      <c r="B7" s="2" t="s">
        <v>113</v>
      </c>
      <c r="C7" s="6" t="s">
        <v>117</v>
      </c>
    </row>
    <row r="8" spans="1:19" ht="9" customHeight="1" x14ac:dyDescent="0.2">
      <c r="A8" s="6"/>
      <c r="B8" s="2"/>
      <c r="C8" s="6"/>
    </row>
    <row r="9" spans="1:19" ht="15" customHeight="1" x14ac:dyDescent="0.2">
      <c r="L9" s="207" t="s">
        <v>122</v>
      </c>
      <c r="M9" s="207"/>
      <c r="N9" s="207"/>
      <c r="O9" s="207"/>
      <c r="P9" s="207"/>
      <c r="Q9" s="65"/>
    </row>
    <row r="10" spans="1:19" ht="15" customHeight="1" x14ac:dyDescent="0.2">
      <c r="H10" s="8"/>
      <c r="I10" s="8"/>
      <c r="J10" s="8" t="s">
        <v>287</v>
      </c>
      <c r="K10" s="8"/>
      <c r="L10" s="62" t="s">
        <v>123</v>
      </c>
      <c r="M10" s="62"/>
      <c r="N10" s="62" t="s">
        <v>125</v>
      </c>
      <c r="O10" s="62"/>
      <c r="P10" s="209" t="s">
        <v>127</v>
      </c>
      <c r="Q10" s="45"/>
      <c r="R10" s="129" t="s">
        <v>132</v>
      </c>
    </row>
    <row r="11" spans="1:19" ht="15" customHeight="1" x14ac:dyDescent="0.2">
      <c r="A11" s="205" t="s">
        <v>186</v>
      </c>
      <c r="B11" s="205"/>
      <c r="C11" s="205"/>
      <c r="D11" s="9"/>
      <c r="E11" s="205" t="s">
        <v>112</v>
      </c>
      <c r="F11" s="205"/>
      <c r="G11" s="205"/>
      <c r="H11" s="205"/>
      <c r="I11" s="8"/>
      <c r="J11" s="93" t="s">
        <v>305</v>
      </c>
      <c r="K11" s="44"/>
      <c r="L11" s="44" t="s">
        <v>318</v>
      </c>
      <c r="M11" s="44"/>
      <c r="N11" s="44" t="s">
        <v>318</v>
      </c>
      <c r="O11" s="44"/>
      <c r="P11" s="210"/>
      <c r="Q11" s="45"/>
      <c r="R11" s="44">
        <v>2020</v>
      </c>
    </row>
    <row r="12" spans="1:19" ht="15" customHeight="1" x14ac:dyDescent="0.2">
      <c r="A12" s="91"/>
      <c r="B12" s="91"/>
      <c r="C12" s="91"/>
      <c r="D12" s="9"/>
      <c r="E12" s="91"/>
      <c r="F12" s="91"/>
      <c r="G12" s="91"/>
      <c r="H12" s="91"/>
      <c r="I12" s="8"/>
      <c r="J12" s="44" t="s">
        <v>124</v>
      </c>
      <c r="K12" s="44"/>
      <c r="L12" s="44" t="s">
        <v>124</v>
      </c>
      <c r="M12" s="44"/>
      <c r="N12" s="44" t="s">
        <v>126</v>
      </c>
      <c r="O12" s="44"/>
      <c r="P12" s="210"/>
      <c r="Q12" s="45"/>
      <c r="R12" s="130" t="s">
        <v>2</v>
      </c>
    </row>
    <row r="13" spans="1:19" ht="15" customHeight="1" x14ac:dyDescent="0.2">
      <c r="A13" s="206" t="s">
        <v>3</v>
      </c>
      <c r="B13" s="206"/>
      <c r="C13" s="206"/>
      <c r="D13" s="7"/>
      <c r="E13" s="208" t="s">
        <v>4</v>
      </c>
      <c r="F13" s="208"/>
      <c r="G13" s="208"/>
      <c r="H13" s="208"/>
      <c r="J13" s="10" t="s">
        <v>5</v>
      </c>
      <c r="K13" s="61"/>
      <c r="L13" s="10" t="s">
        <v>128</v>
      </c>
      <c r="M13" s="61"/>
      <c r="N13" s="10" t="s">
        <v>129</v>
      </c>
      <c r="O13" s="61"/>
      <c r="P13" s="10" t="s">
        <v>130</v>
      </c>
      <c r="Q13" s="61"/>
      <c r="R13" s="10" t="s">
        <v>131</v>
      </c>
    </row>
    <row r="14" spans="1:19" ht="6" customHeight="1" x14ac:dyDescent="0.2">
      <c r="K14" s="7"/>
      <c r="M14" s="7"/>
      <c r="O14" s="7"/>
      <c r="Q14" s="7"/>
    </row>
    <row r="15" spans="1:19" s="7" customFormat="1" ht="12.75" customHeight="1" x14ac:dyDescent="0.2">
      <c r="A15" s="68" t="s">
        <v>187</v>
      </c>
      <c r="B15" s="12"/>
      <c r="C15" s="12"/>
      <c r="J15" s="13"/>
      <c r="K15" s="13"/>
    </row>
    <row r="16" spans="1:19" s="7" customFormat="1" ht="12.75" customHeight="1" x14ac:dyDescent="0.2">
      <c r="A16" s="66" t="s">
        <v>6</v>
      </c>
      <c r="B16" s="40"/>
      <c r="C16" s="40"/>
      <c r="D16" s="14"/>
      <c r="E16" s="14">
        <v>5</v>
      </c>
      <c r="F16" s="15" t="s">
        <v>7</v>
      </c>
      <c r="G16" s="14" t="s">
        <v>7</v>
      </c>
      <c r="H16" s="14" t="s">
        <v>8</v>
      </c>
      <c r="I16" s="14"/>
      <c r="J16" s="13">
        <v>13946959.08</v>
      </c>
      <c r="K16" s="13"/>
      <c r="L16" s="7">
        <v>8015669.29</v>
      </c>
      <c r="N16" s="7">
        <f t="shared" ref="N16:N20" si="0">P16-L16</f>
        <v>9549735.7600000016</v>
      </c>
      <c r="P16" s="99">
        <v>17565405.050000001</v>
      </c>
      <c r="R16" s="99">
        <v>17909863.260000002</v>
      </c>
    </row>
    <row r="17" spans="1:18" s="7" customFormat="1" ht="12.75" hidden="1" customHeight="1" x14ac:dyDescent="0.2">
      <c r="A17" s="67" t="s">
        <v>9</v>
      </c>
      <c r="B17" s="41"/>
      <c r="C17" s="41"/>
      <c r="E17" s="38">
        <v>5</v>
      </c>
      <c r="F17" s="37" t="s">
        <v>7</v>
      </c>
      <c r="G17" s="38" t="s">
        <v>7</v>
      </c>
      <c r="H17" s="38" t="s">
        <v>10</v>
      </c>
      <c r="J17" s="39"/>
      <c r="K17" s="39"/>
      <c r="N17" s="7">
        <f t="shared" si="0"/>
        <v>0</v>
      </c>
    </row>
    <row r="18" spans="1:18" s="7" customFormat="1" ht="12.75" customHeight="1" x14ac:dyDescent="0.2">
      <c r="A18" s="66" t="s">
        <v>11</v>
      </c>
      <c r="B18" s="40"/>
      <c r="C18" s="40"/>
      <c r="D18" s="14"/>
      <c r="E18" s="14">
        <v>5</v>
      </c>
      <c r="F18" s="15" t="s">
        <v>7</v>
      </c>
      <c r="G18" s="14" t="s">
        <v>12</v>
      </c>
      <c r="H18" s="14" t="s">
        <v>8</v>
      </c>
      <c r="J18" s="13">
        <v>1737634.61</v>
      </c>
      <c r="K18" s="13"/>
      <c r="L18" s="7">
        <v>867761.9</v>
      </c>
      <c r="N18" s="7">
        <f t="shared" si="0"/>
        <v>1076238.1000000001</v>
      </c>
      <c r="P18" s="7">
        <v>1944000</v>
      </c>
      <c r="R18" s="7">
        <v>1944000</v>
      </c>
    </row>
    <row r="19" spans="1:18" s="7" customFormat="1" ht="12.75" customHeight="1" x14ac:dyDescent="0.2">
      <c r="A19" s="66" t="s">
        <v>13</v>
      </c>
      <c r="B19" s="40"/>
      <c r="C19" s="40"/>
      <c r="D19" s="14"/>
      <c r="E19" s="14">
        <v>5</v>
      </c>
      <c r="F19" s="15" t="s">
        <v>7</v>
      </c>
      <c r="G19" s="14" t="s">
        <v>12</v>
      </c>
      <c r="H19" s="14" t="s">
        <v>10</v>
      </c>
      <c r="J19" s="13">
        <v>192000</v>
      </c>
      <c r="K19" s="13"/>
      <c r="L19" s="7">
        <v>81000</v>
      </c>
      <c r="N19" s="7">
        <f t="shared" si="0"/>
        <v>111000</v>
      </c>
      <c r="P19" s="7">
        <v>192000</v>
      </c>
      <c r="R19" s="7">
        <v>192000</v>
      </c>
    </row>
    <row r="20" spans="1:18" s="7" customFormat="1" ht="12.75" customHeight="1" x14ac:dyDescent="0.2">
      <c r="A20" s="66" t="s">
        <v>14</v>
      </c>
      <c r="B20" s="40"/>
      <c r="C20" s="40"/>
      <c r="D20" s="14"/>
      <c r="E20" s="14">
        <v>5</v>
      </c>
      <c r="F20" s="15" t="s">
        <v>7</v>
      </c>
      <c r="G20" s="14" t="s">
        <v>12</v>
      </c>
      <c r="H20" s="14" t="s">
        <v>15</v>
      </c>
      <c r="J20" s="13">
        <v>192000</v>
      </c>
      <c r="K20" s="13"/>
      <c r="L20" s="7">
        <v>81000</v>
      </c>
      <c r="N20" s="7">
        <f t="shared" si="0"/>
        <v>111000</v>
      </c>
      <c r="P20" s="7">
        <v>192000</v>
      </c>
      <c r="R20" s="7">
        <v>192000</v>
      </c>
    </row>
    <row r="21" spans="1:18" s="7" customFormat="1" ht="12.75" customHeight="1" x14ac:dyDescent="0.2">
      <c r="A21" s="66" t="s">
        <v>16</v>
      </c>
      <c r="B21" s="40"/>
      <c r="C21" s="40"/>
      <c r="D21" s="14"/>
      <c r="E21" s="14">
        <v>5</v>
      </c>
      <c r="F21" s="15" t="s">
        <v>7</v>
      </c>
      <c r="G21" s="14" t="s">
        <v>12</v>
      </c>
      <c r="H21" s="14" t="s">
        <v>17</v>
      </c>
      <c r="J21" s="13">
        <v>438000</v>
      </c>
      <c r="K21" s="13"/>
      <c r="L21" s="7">
        <v>432000</v>
      </c>
      <c r="N21" s="7">
        <f>P21-L21</f>
        <v>54000</v>
      </c>
      <c r="P21" s="7">
        <v>486000</v>
      </c>
      <c r="R21" s="7">
        <v>486000</v>
      </c>
    </row>
    <row r="22" spans="1:18" s="7" customFormat="1" ht="12.75" hidden="1" customHeight="1" x14ac:dyDescent="0.2">
      <c r="A22" s="66" t="s">
        <v>141</v>
      </c>
      <c r="B22" s="40"/>
      <c r="C22" s="40"/>
      <c r="D22" s="14"/>
      <c r="E22" s="14">
        <v>5</v>
      </c>
      <c r="F22" s="15" t="s">
        <v>7</v>
      </c>
      <c r="G22" s="14" t="s">
        <v>12</v>
      </c>
      <c r="H22" s="14" t="s">
        <v>64</v>
      </c>
      <c r="J22" s="13"/>
      <c r="K22" s="13"/>
    </row>
    <row r="23" spans="1:18" s="7" customFormat="1" ht="12.75" hidden="1" customHeight="1" x14ac:dyDescent="0.2">
      <c r="A23" s="66" t="s">
        <v>143</v>
      </c>
      <c r="B23" s="40"/>
      <c r="C23" s="40"/>
      <c r="E23" s="14">
        <v>5</v>
      </c>
      <c r="F23" s="15" t="s">
        <v>7</v>
      </c>
      <c r="G23" s="14" t="s">
        <v>12</v>
      </c>
      <c r="H23" s="14" t="s">
        <v>45</v>
      </c>
      <c r="J23" s="13"/>
      <c r="K23" s="13"/>
    </row>
    <row r="24" spans="1:18" s="7" customFormat="1" ht="12.75" hidden="1" customHeight="1" x14ac:dyDescent="0.2">
      <c r="A24" s="66" t="s">
        <v>144</v>
      </c>
      <c r="B24" s="40"/>
      <c r="C24" s="40"/>
      <c r="D24" s="14"/>
      <c r="E24" s="14">
        <v>5</v>
      </c>
      <c r="F24" s="15" t="s">
        <v>7</v>
      </c>
      <c r="G24" s="14" t="s">
        <v>12</v>
      </c>
      <c r="H24" s="14" t="s">
        <v>60</v>
      </c>
      <c r="J24" s="13"/>
      <c r="K24" s="13"/>
      <c r="N24" s="7">
        <f t="shared" ref="N24:N36" si="1">P24-L24</f>
        <v>0</v>
      </c>
    </row>
    <row r="25" spans="1:18" s="7" customFormat="1" ht="12.75" hidden="1" customHeight="1" x14ac:dyDescent="0.2">
      <c r="A25" s="66" t="s">
        <v>18</v>
      </c>
      <c r="B25" s="40"/>
      <c r="C25" s="40"/>
      <c r="D25" s="14"/>
      <c r="E25" s="14">
        <v>5</v>
      </c>
      <c r="F25" s="15" t="s">
        <v>7</v>
      </c>
      <c r="G25" s="14" t="s">
        <v>12</v>
      </c>
      <c r="H25" s="14" t="s">
        <v>19</v>
      </c>
      <c r="J25" s="13"/>
      <c r="K25" s="13"/>
      <c r="N25" s="7">
        <f t="shared" si="1"/>
        <v>0</v>
      </c>
    </row>
    <row r="26" spans="1:18" s="7" customFormat="1" ht="12.75" hidden="1" customHeight="1" x14ac:dyDescent="0.2">
      <c r="A26" s="66" t="s">
        <v>21</v>
      </c>
      <c r="B26" s="40"/>
      <c r="C26" s="40"/>
      <c r="D26" s="14"/>
      <c r="E26" s="14">
        <v>5</v>
      </c>
      <c r="F26" s="15" t="s">
        <v>7</v>
      </c>
      <c r="G26" s="14" t="s">
        <v>12</v>
      </c>
      <c r="H26" s="14" t="s">
        <v>102</v>
      </c>
      <c r="J26" s="13"/>
      <c r="K26" s="13"/>
      <c r="N26" s="7">
        <f t="shared" si="1"/>
        <v>0</v>
      </c>
    </row>
    <row r="27" spans="1:18" s="7" customFormat="1" ht="12.75" hidden="1" customHeight="1" x14ac:dyDescent="0.2">
      <c r="A27" s="66" t="s">
        <v>22</v>
      </c>
      <c r="B27" s="40"/>
      <c r="C27" s="40"/>
      <c r="D27" s="14"/>
      <c r="E27" s="14">
        <v>5</v>
      </c>
      <c r="F27" s="15" t="s">
        <v>7</v>
      </c>
      <c r="G27" s="14" t="s">
        <v>12</v>
      </c>
      <c r="H27" s="16" t="s">
        <v>146</v>
      </c>
      <c r="J27" s="13"/>
      <c r="K27" s="13"/>
      <c r="N27" s="7">
        <f t="shared" si="1"/>
        <v>0</v>
      </c>
    </row>
    <row r="28" spans="1:18" s="7" customFormat="1" ht="12.75" hidden="1" customHeight="1" x14ac:dyDescent="0.2">
      <c r="A28" s="66" t="s">
        <v>145</v>
      </c>
      <c r="B28" s="40"/>
      <c r="C28" s="40"/>
      <c r="D28" s="14"/>
      <c r="E28" s="14">
        <v>5</v>
      </c>
      <c r="F28" s="15" t="s">
        <v>7</v>
      </c>
      <c r="G28" s="14" t="s">
        <v>12</v>
      </c>
      <c r="H28" s="16" t="s">
        <v>47</v>
      </c>
      <c r="N28" s="7">
        <f t="shared" si="1"/>
        <v>0</v>
      </c>
    </row>
    <row r="29" spans="1:18" s="7" customFormat="1" ht="12.75" hidden="1" customHeight="1" x14ac:dyDescent="0.2">
      <c r="A29" s="66" t="s">
        <v>23</v>
      </c>
      <c r="B29" s="40"/>
      <c r="C29" s="40"/>
      <c r="D29" s="14"/>
      <c r="E29" s="14">
        <v>5</v>
      </c>
      <c r="F29" s="15" t="s">
        <v>7</v>
      </c>
      <c r="G29" s="14" t="s">
        <v>12</v>
      </c>
      <c r="H29" s="16" t="s">
        <v>24</v>
      </c>
      <c r="N29" s="7">
        <f t="shared" si="1"/>
        <v>0</v>
      </c>
    </row>
    <row r="30" spans="1:18" s="7" customFormat="1" ht="12.75" customHeight="1" x14ac:dyDescent="0.2">
      <c r="A30" s="66" t="s">
        <v>27</v>
      </c>
      <c r="B30" s="40"/>
      <c r="C30" s="40"/>
      <c r="D30" s="14"/>
      <c r="E30" s="14">
        <v>5</v>
      </c>
      <c r="F30" s="15" t="s">
        <v>7</v>
      </c>
      <c r="G30" s="14" t="s">
        <v>12</v>
      </c>
      <c r="H30" s="16" t="s">
        <v>28</v>
      </c>
      <c r="J30" s="7">
        <v>1192960.6000000001</v>
      </c>
      <c r="N30" s="7">
        <f>P30-L30</f>
        <v>1490813</v>
      </c>
      <c r="P30" s="99">
        <v>1490813</v>
      </c>
      <c r="R30" s="99">
        <v>1494671</v>
      </c>
    </row>
    <row r="31" spans="1:18" s="7" customFormat="1" ht="12.75" customHeight="1" x14ac:dyDescent="0.2">
      <c r="A31" s="66" t="s">
        <v>25</v>
      </c>
      <c r="B31" s="40"/>
      <c r="C31" s="40"/>
      <c r="D31" s="14"/>
      <c r="E31" s="14">
        <v>5</v>
      </c>
      <c r="F31" s="15" t="s">
        <v>7</v>
      </c>
      <c r="G31" s="14" t="s">
        <v>12</v>
      </c>
      <c r="H31" s="16" t="s">
        <v>26</v>
      </c>
      <c r="J31" s="7">
        <v>369500</v>
      </c>
      <c r="N31" s="7">
        <f t="shared" si="1"/>
        <v>405000</v>
      </c>
      <c r="P31" s="7">
        <v>405000</v>
      </c>
      <c r="R31" s="7">
        <v>405000</v>
      </c>
    </row>
    <row r="32" spans="1:18" s="7" customFormat="1" ht="12.75" customHeight="1" x14ac:dyDescent="0.2">
      <c r="A32" s="66" t="s">
        <v>140</v>
      </c>
      <c r="B32" s="40"/>
      <c r="C32" s="40"/>
      <c r="D32" s="14"/>
      <c r="E32" s="14">
        <v>5</v>
      </c>
      <c r="F32" s="15" t="s">
        <v>7</v>
      </c>
      <c r="G32" s="14" t="s">
        <v>12</v>
      </c>
      <c r="H32" s="16" t="s">
        <v>49</v>
      </c>
      <c r="J32" s="13">
        <v>1160930</v>
      </c>
      <c r="K32" s="13"/>
      <c r="L32" s="7">
        <v>1325297</v>
      </c>
      <c r="N32" s="7">
        <f>P32-L32</f>
        <v>165516</v>
      </c>
      <c r="P32" s="99">
        <v>1490813</v>
      </c>
      <c r="R32" s="99">
        <v>1494671</v>
      </c>
    </row>
    <row r="33" spans="1:18" s="7" customFormat="1" ht="12.75" customHeight="1" x14ac:dyDescent="0.2">
      <c r="A33" s="66" t="s">
        <v>282</v>
      </c>
      <c r="B33" s="40"/>
      <c r="C33" s="40"/>
      <c r="D33" s="14"/>
      <c r="E33" s="14">
        <v>5</v>
      </c>
      <c r="F33" s="15" t="s">
        <v>7</v>
      </c>
      <c r="G33" s="14" t="s">
        <v>29</v>
      </c>
      <c r="H33" s="14" t="s">
        <v>8</v>
      </c>
      <c r="J33" s="7">
        <v>1679933.68</v>
      </c>
      <c r="L33" s="7">
        <v>962302.61</v>
      </c>
      <c r="N33" s="7">
        <f t="shared" si="1"/>
        <v>1184468.1100000003</v>
      </c>
      <c r="P33" s="99">
        <v>2146770.7200000002</v>
      </c>
      <c r="R33" s="99">
        <v>2152326.2400000002</v>
      </c>
    </row>
    <row r="34" spans="1:18" s="7" customFormat="1" ht="12.75" customHeight="1" x14ac:dyDescent="0.2">
      <c r="A34" s="66" t="s">
        <v>30</v>
      </c>
      <c r="B34" s="40"/>
      <c r="C34" s="40"/>
      <c r="D34" s="14"/>
      <c r="E34" s="14">
        <v>5</v>
      </c>
      <c r="F34" s="15" t="s">
        <v>7</v>
      </c>
      <c r="G34" s="14" t="s">
        <v>29</v>
      </c>
      <c r="H34" s="14" t="s">
        <v>10</v>
      </c>
      <c r="J34" s="7">
        <v>87200</v>
      </c>
      <c r="L34" s="7">
        <v>43500</v>
      </c>
      <c r="N34" s="7">
        <f t="shared" si="1"/>
        <v>53700</v>
      </c>
      <c r="P34" s="7">
        <v>97200</v>
      </c>
      <c r="R34" s="7">
        <v>97200</v>
      </c>
    </row>
    <row r="35" spans="1:18" s="7" customFormat="1" ht="12.75" customHeight="1" x14ac:dyDescent="0.2">
      <c r="A35" s="66" t="s">
        <v>31</v>
      </c>
      <c r="B35" s="40"/>
      <c r="C35" s="40"/>
      <c r="D35" s="14"/>
      <c r="E35" s="14">
        <v>5</v>
      </c>
      <c r="F35" s="15" t="s">
        <v>7</v>
      </c>
      <c r="G35" s="14" t="s">
        <v>29</v>
      </c>
      <c r="H35" s="14" t="s">
        <v>15</v>
      </c>
      <c r="J35" s="7">
        <v>183164.14</v>
      </c>
      <c r="L35" s="7">
        <v>97349.13</v>
      </c>
      <c r="N35" s="7">
        <f t="shared" si="1"/>
        <v>124728.16999999998</v>
      </c>
      <c r="P35" s="7">
        <v>222077.3</v>
      </c>
      <c r="R35" s="7">
        <v>253796.58</v>
      </c>
    </row>
    <row r="36" spans="1:18" s="7" customFormat="1" ht="12.75" customHeight="1" x14ac:dyDescent="0.2">
      <c r="A36" s="66" t="s">
        <v>32</v>
      </c>
      <c r="B36" s="40"/>
      <c r="C36" s="40"/>
      <c r="D36" s="14"/>
      <c r="E36" s="14">
        <v>5</v>
      </c>
      <c r="F36" s="15" t="s">
        <v>7</v>
      </c>
      <c r="G36" s="14" t="s">
        <v>29</v>
      </c>
      <c r="H36" s="14" t="s">
        <v>17</v>
      </c>
      <c r="J36" s="7">
        <v>87111.24</v>
      </c>
      <c r="L36" s="7">
        <v>43423.86</v>
      </c>
      <c r="N36" s="7">
        <f t="shared" si="1"/>
        <v>53776.14</v>
      </c>
      <c r="P36" s="99">
        <v>97200</v>
      </c>
      <c r="R36" s="99">
        <v>97200</v>
      </c>
    </row>
    <row r="37" spans="1:18" s="7" customFormat="1" ht="12.75" hidden="1" customHeight="1" x14ac:dyDescent="0.2">
      <c r="A37" s="66" t="s">
        <v>147</v>
      </c>
      <c r="B37" s="40"/>
      <c r="C37" s="40"/>
      <c r="D37" s="14"/>
      <c r="E37" s="14">
        <v>5</v>
      </c>
      <c r="F37" s="15" t="s">
        <v>7</v>
      </c>
      <c r="G37" s="14" t="s">
        <v>34</v>
      </c>
      <c r="H37" s="14" t="s">
        <v>8</v>
      </c>
    </row>
    <row r="38" spans="1:18" s="7" customFormat="1" ht="12.75" hidden="1" customHeight="1" x14ac:dyDescent="0.2">
      <c r="A38" s="66" t="s">
        <v>148</v>
      </c>
      <c r="B38" s="40"/>
      <c r="C38" s="40"/>
      <c r="D38" s="14"/>
      <c r="E38" s="14">
        <v>5</v>
      </c>
      <c r="F38" s="15" t="s">
        <v>7</v>
      </c>
      <c r="G38" s="14" t="s">
        <v>34</v>
      </c>
      <c r="H38" s="14" t="s">
        <v>10</v>
      </c>
    </row>
    <row r="39" spans="1:18" s="7" customFormat="1" ht="12.75" customHeight="1" x14ac:dyDescent="0.2">
      <c r="A39" s="66" t="s">
        <v>33</v>
      </c>
      <c r="B39" s="40"/>
      <c r="C39" s="40"/>
      <c r="D39" s="14"/>
      <c r="E39" s="14">
        <v>5</v>
      </c>
      <c r="F39" s="15" t="s">
        <v>7</v>
      </c>
      <c r="G39" s="14" t="s">
        <v>34</v>
      </c>
      <c r="H39" s="14" t="s">
        <v>15</v>
      </c>
      <c r="J39" s="7">
        <v>405295.14</v>
      </c>
      <c r="N39" s="7">
        <f t="shared" ref="N39" si="2">P39-L39</f>
        <v>573826.01</v>
      </c>
      <c r="P39" s="7">
        <v>573826.01</v>
      </c>
    </row>
    <row r="40" spans="1:18" s="7" customFormat="1" ht="12.75" customHeight="1" x14ac:dyDescent="0.2">
      <c r="A40" s="66" t="s">
        <v>35</v>
      </c>
      <c r="B40" s="40"/>
      <c r="C40" s="40"/>
      <c r="D40" s="14"/>
      <c r="E40" s="14">
        <v>5</v>
      </c>
      <c r="F40" s="15" t="s">
        <v>7</v>
      </c>
      <c r="G40" s="14" t="s">
        <v>34</v>
      </c>
      <c r="H40" s="14" t="s">
        <v>49</v>
      </c>
      <c r="J40" s="7">
        <v>792140.74</v>
      </c>
      <c r="N40" s="7">
        <f>P40-L40</f>
        <v>405000</v>
      </c>
      <c r="P40" s="7">
        <v>405000</v>
      </c>
      <c r="R40" s="7">
        <v>405000</v>
      </c>
    </row>
    <row r="41" spans="1:18" s="7" customFormat="1" ht="12.75" hidden="1" customHeight="1" x14ac:dyDescent="0.2">
      <c r="A41" s="66" t="s">
        <v>149</v>
      </c>
      <c r="B41" s="40"/>
      <c r="C41" s="40"/>
      <c r="D41" s="14"/>
      <c r="E41" s="14">
        <v>5</v>
      </c>
      <c r="F41" s="15" t="s">
        <v>7</v>
      </c>
      <c r="G41" s="14" t="s">
        <v>29</v>
      </c>
      <c r="H41" s="14" t="s">
        <v>64</v>
      </c>
    </row>
    <row r="42" spans="1:18" s="7" customFormat="1" ht="18.95" customHeight="1" x14ac:dyDescent="0.2">
      <c r="A42" s="63" t="s">
        <v>36</v>
      </c>
      <c r="B42" s="26"/>
      <c r="C42" s="26"/>
      <c r="J42" s="22">
        <f>SUM(J16:J41)</f>
        <v>22464829.229999997</v>
      </c>
      <c r="K42" s="18"/>
      <c r="L42" s="22">
        <f>SUM(L16:L41)</f>
        <v>11949303.789999999</v>
      </c>
      <c r="N42" s="22">
        <f>SUM(N16:N41)</f>
        <v>15358801.290000003</v>
      </c>
      <c r="P42" s="22">
        <f>SUM(P16:P41)</f>
        <v>27308105.080000002</v>
      </c>
      <c r="R42" s="22">
        <f>SUM(R16:R41)</f>
        <v>27123728.079999998</v>
      </c>
    </row>
    <row r="43" spans="1:18" s="7" customFormat="1" ht="6" customHeight="1" x14ac:dyDescent="0.2">
      <c r="A43" s="17"/>
      <c r="B43" s="17"/>
      <c r="C43" s="17"/>
      <c r="J43" s="18"/>
      <c r="K43" s="18"/>
    </row>
    <row r="44" spans="1:18" s="7" customFormat="1" ht="12.75" customHeight="1" x14ac:dyDescent="0.2">
      <c r="A44" s="68" t="s">
        <v>188</v>
      </c>
      <c r="B44" s="12"/>
      <c r="C44" s="12"/>
    </row>
    <row r="45" spans="1:18" s="7" customFormat="1" ht="12.75" customHeight="1" x14ac:dyDescent="0.2">
      <c r="A45" s="66" t="s">
        <v>37</v>
      </c>
      <c r="B45" s="40"/>
      <c r="C45" s="40"/>
      <c r="D45" s="14"/>
      <c r="E45" s="14">
        <v>5</v>
      </c>
      <c r="F45" s="15" t="s">
        <v>12</v>
      </c>
      <c r="G45" s="14" t="s">
        <v>7</v>
      </c>
      <c r="H45" s="14" t="s">
        <v>8</v>
      </c>
      <c r="J45" s="7">
        <v>124306</v>
      </c>
      <c r="L45" s="7">
        <v>16612</v>
      </c>
      <c r="N45" s="7">
        <f t="shared" ref="N45:N84" si="3">P45-L45</f>
        <v>201788</v>
      </c>
      <c r="P45" s="7">
        <v>218400</v>
      </c>
      <c r="R45" s="7">
        <v>218400</v>
      </c>
    </row>
    <row r="46" spans="1:18" s="7" customFormat="1" ht="12.75" hidden="1" customHeight="1" x14ac:dyDescent="0.2">
      <c r="A46" s="66" t="s">
        <v>38</v>
      </c>
      <c r="B46" s="40"/>
      <c r="C46" s="40"/>
      <c r="E46" s="14">
        <v>5</v>
      </c>
      <c r="F46" s="15" t="s">
        <v>12</v>
      </c>
      <c r="G46" s="14" t="s">
        <v>7</v>
      </c>
      <c r="H46" s="14" t="s">
        <v>10</v>
      </c>
      <c r="N46" s="7">
        <f t="shared" si="3"/>
        <v>0</v>
      </c>
    </row>
    <row r="47" spans="1:18" s="7" customFormat="1" ht="12.75" customHeight="1" x14ac:dyDescent="0.2">
      <c r="A47" s="66" t="s">
        <v>39</v>
      </c>
      <c r="B47" s="40"/>
      <c r="C47" s="40"/>
      <c r="E47" s="14">
        <v>5</v>
      </c>
      <c r="F47" s="15" t="s">
        <v>12</v>
      </c>
      <c r="G47" s="14" t="s">
        <v>12</v>
      </c>
      <c r="H47" s="14" t="s">
        <v>8</v>
      </c>
      <c r="N47" s="7">
        <f t="shared" si="3"/>
        <v>30000</v>
      </c>
      <c r="P47" s="7">
        <v>30000</v>
      </c>
    </row>
    <row r="48" spans="1:18" s="7" customFormat="1" ht="12.75" hidden="1" customHeight="1" x14ac:dyDescent="0.2">
      <c r="A48" s="66" t="s">
        <v>142</v>
      </c>
      <c r="B48" s="40"/>
      <c r="C48" s="40"/>
      <c r="D48" s="14"/>
      <c r="E48" s="14">
        <v>5</v>
      </c>
      <c r="F48" s="15" t="s">
        <v>12</v>
      </c>
      <c r="G48" s="14" t="s">
        <v>12</v>
      </c>
      <c r="H48" s="14" t="s">
        <v>10</v>
      </c>
      <c r="N48" s="7">
        <f t="shared" si="3"/>
        <v>0</v>
      </c>
    </row>
    <row r="49" spans="1:18" s="7" customFormat="1" ht="12.75" customHeight="1" x14ac:dyDescent="0.2">
      <c r="A49" s="66" t="s">
        <v>40</v>
      </c>
      <c r="B49" s="40"/>
      <c r="C49" s="40"/>
      <c r="D49" s="14"/>
      <c r="E49" s="14">
        <v>5</v>
      </c>
      <c r="F49" s="15" t="s">
        <v>12</v>
      </c>
      <c r="G49" s="14" t="s">
        <v>29</v>
      </c>
      <c r="H49" s="14" t="s">
        <v>8</v>
      </c>
      <c r="J49" s="7">
        <v>4369300.28</v>
      </c>
      <c r="L49" s="7">
        <v>5593500.5899999999</v>
      </c>
      <c r="N49" s="7">
        <f t="shared" si="3"/>
        <v>1506499.4100000001</v>
      </c>
      <c r="P49" s="7">
        <v>7100000</v>
      </c>
      <c r="R49" s="7">
        <v>7800000</v>
      </c>
    </row>
    <row r="50" spans="1:18" s="7" customFormat="1" ht="12.75" customHeight="1" x14ac:dyDescent="0.2">
      <c r="A50" s="66" t="s">
        <v>41</v>
      </c>
      <c r="B50" s="40"/>
      <c r="C50" s="40"/>
      <c r="D50" s="14"/>
      <c r="E50" s="14">
        <v>5</v>
      </c>
      <c r="F50" s="15" t="s">
        <v>12</v>
      </c>
      <c r="G50" s="14" t="s">
        <v>29</v>
      </c>
      <c r="H50" s="14" t="s">
        <v>10</v>
      </c>
      <c r="N50" s="7">
        <f t="shared" si="3"/>
        <v>2500</v>
      </c>
      <c r="P50" s="7">
        <v>2500</v>
      </c>
    </row>
    <row r="51" spans="1:18" s="7" customFormat="1" ht="12" hidden="1" customHeight="1" x14ac:dyDescent="0.2">
      <c r="A51" s="66" t="s">
        <v>42</v>
      </c>
      <c r="B51" s="40"/>
      <c r="C51" s="40"/>
      <c r="D51" s="14"/>
      <c r="E51" s="14">
        <v>5</v>
      </c>
      <c r="F51" s="15" t="s">
        <v>12</v>
      </c>
      <c r="G51" s="14" t="s">
        <v>29</v>
      </c>
      <c r="H51" s="14" t="s">
        <v>17</v>
      </c>
      <c r="N51" s="7">
        <f t="shared" si="3"/>
        <v>0</v>
      </c>
    </row>
    <row r="52" spans="1:18" s="7" customFormat="1" ht="12.75" hidden="1" customHeight="1" x14ac:dyDescent="0.2">
      <c r="A52" s="66" t="s">
        <v>43</v>
      </c>
      <c r="B52" s="40"/>
      <c r="C52" s="40"/>
      <c r="D52" s="14"/>
      <c r="E52" s="14">
        <v>5</v>
      </c>
      <c r="F52" s="15" t="s">
        <v>12</v>
      </c>
      <c r="G52" s="14" t="s">
        <v>29</v>
      </c>
      <c r="H52" s="14" t="s">
        <v>64</v>
      </c>
      <c r="N52" s="7">
        <f t="shared" si="3"/>
        <v>0</v>
      </c>
    </row>
    <row r="53" spans="1:18" s="7" customFormat="1" ht="12.75" hidden="1" customHeight="1" x14ac:dyDescent="0.2">
      <c r="A53" s="66" t="s">
        <v>88</v>
      </c>
      <c r="B53" s="40"/>
      <c r="C53" s="40"/>
      <c r="E53" s="14">
        <v>5</v>
      </c>
      <c r="F53" s="15" t="s">
        <v>12</v>
      </c>
      <c r="G53" s="14" t="s">
        <v>29</v>
      </c>
      <c r="H53" s="14" t="s">
        <v>60</v>
      </c>
      <c r="N53" s="7">
        <f t="shared" si="3"/>
        <v>0</v>
      </c>
    </row>
    <row r="54" spans="1:18" s="7" customFormat="1" ht="12.75" hidden="1" customHeight="1" x14ac:dyDescent="0.2">
      <c r="A54" s="66" t="s">
        <v>150</v>
      </c>
      <c r="B54" s="40"/>
      <c r="C54" s="40"/>
      <c r="D54" s="14"/>
      <c r="E54" s="14">
        <v>5</v>
      </c>
      <c r="F54" s="15" t="s">
        <v>12</v>
      </c>
      <c r="G54" s="14" t="s">
        <v>29</v>
      </c>
      <c r="H54" s="14" t="s">
        <v>19</v>
      </c>
      <c r="J54" s="19"/>
      <c r="K54" s="19"/>
      <c r="N54" s="7">
        <f t="shared" si="3"/>
        <v>0</v>
      </c>
    </row>
    <row r="55" spans="1:18" s="7" customFormat="1" ht="12.75" hidden="1" customHeight="1" x14ac:dyDescent="0.2">
      <c r="A55" s="66" t="s">
        <v>151</v>
      </c>
      <c r="B55" s="40"/>
      <c r="C55" s="40"/>
      <c r="D55" s="14"/>
      <c r="E55" s="14">
        <v>5</v>
      </c>
      <c r="F55" s="15" t="s">
        <v>12</v>
      </c>
      <c r="G55" s="14" t="s">
        <v>29</v>
      </c>
      <c r="H55" s="14" t="s">
        <v>82</v>
      </c>
      <c r="J55" s="19"/>
      <c r="K55" s="19"/>
      <c r="N55" s="7">
        <f t="shared" si="3"/>
        <v>0</v>
      </c>
    </row>
    <row r="56" spans="1:18" s="7" customFormat="1" ht="12.75" customHeight="1" x14ac:dyDescent="0.2">
      <c r="A56" s="66" t="s">
        <v>44</v>
      </c>
      <c r="B56" s="40"/>
      <c r="C56" s="40"/>
      <c r="D56" s="14"/>
      <c r="E56" s="14">
        <v>5</v>
      </c>
      <c r="F56" s="15" t="s">
        <v>12</v>
      </c>
      <c r="G56" s="14" t="s">
        <v>29</v>
      </c>
      <c r="H56" s="14" t="s">
        <v>45</v>
      </c>
      <c r="J56" s="19">
        <v>440250.22</v>
      </c>
      <c r="K56" s="19"/>
      <c r="L56" s="7">
        <v>217533.32</v>
      </c>
      <c r="N56" s="7">
        <f t="shared" si="3"/>
        <v>1022066.6799999999</v>
      </c>
      <c r="P56" s="7">
        <v>1239600</v>
      </c>
      <c r="R56" s="7">
        <v>1281600</v>
      </c>
    </row>
    <row r="57" spans="1:18" s="7" customFormat="1" ht="12.75" hidden="1" customHeight="1" x14ac:dyDescent="0.2">
      <c r="A57" s="66" t="s">
        <v>152</v>
      </c>
      <c r="B57" s="40"/>
      <c r="C57" s="40"/>
      <c r="D57" s="14"/>
      <c r="E57" s="14">
        <v>5</v>
      </c>
      <c r="F57" s="15" t="s">
        <v>12</v>
      </c>
      <c r="G57" s="14" t="s">
        <v>29</v>
      </c>
      <c r="H57" s="14" t="s">
        <v>102</v>
      </c>
      <c r="N57" s="7">
        <f t="shared" si="3"/>
        <v>0</v>
      </c>
    </row>
    <row r="58" spans="1:18" s="7" customFormat="1" ht="12.75" hidden="1" customHeight="1" x14ac:dyDescent="0.2">
      <c r="A58" s="66" t="s">
        <v>153</v>
      </c>
      <c r="B58" s="40"/>
      <c r="C58" s="40"/>
      <c r="D58" s="14"/>
      <c r="E58" s="14">
        <v>5</v>
      </c>
      <c r="F58" s="15" t="s">
        <v>12</v>
      </c>
      <c r="G58" s="14" t="s">
        <v>29</v>
      </c>
      <c r="H58" s="14" t="s">
        <v>146</v>
      </c>
      <c r="N58" s="7">
        <f t="shared" si="3"/>
        <v>0</v>
      </c>
    </row>
    <row r="59" spans="1:18" s="7" customFormat="1" ht="12.75" hidden="1" customHeight="1" x14ac:dyDescent="0.2">
      <c r="A59" s="66" t="s">
        <v>46</v>
      </c>
      <c r="B59" s="40"/>
      <c r="C59" s="40"/>
      <c r="D59" s="14"/>
      <c r="E59" s="14">
        <v>5</v>
      </c>
      <c r="F59" s="15" t="s">
        <v>12</v>
      </c>
      <c r="G59" s="14" t="s">
        <v>29</v>
      </c>
      <c r="H59" s="14" t="s">
        <v>47</v>
      </c>
      <c r="N59" s="7">
        <f t="shared" si="3"/>
        <v>0</v>
      </c>
    </row>
    <row r="60" spans="1:18" s="7" customFormat="1" ht="12.75" hidden="1" customHeight="1" x14ac:dyDescent="0.2">
      <c r="A60" s="66" t="s">
        <v>154</v>
      </c>
      <c r="B60" s="40"/>
      <c r="C60" s="40"/>
      <c r="E60" s="14">
        <v>5</v>
      </c>
      <c r="F60" s="15" t="s">
        <v>12</v>
      </c>
      <c r="G60" s="14" t="s">
        <v>29</v>
      </c>
      <c r="H60" s="14" t="s">
        <v>15</v>
      </c>
      <c r="N60" s="7">
        <f t="shared" si="3"/>
        <v>0</v>
      </c>
    </row>
    <row r="61" spans="1:18" s="7" customFormat="1" ht="12.75" hidden="1" customHeight="1" x14ac:dyDescent="0.2">
      <c r="A61" s="66" t="s">
        <v>51</v>
      </c>
      <c r="B61" s="40"/>
      <c r="C61" s="40"/>
      <c r="D61" s="14"/>
      <c r="E61" s="14">
        <v>5</v>
      </c>
      <c r="F61" s="15" t="s">
        <v>12</v>
      </c>
      <c r="G61" s="14" t="s">
        <v>29</v>
      </c>
      <c r="H61" s="14" t="s">
        <v>24</v>
      </c>
      <c r="N61" s="7">
        <f t="shared" si="3"/>
        <v>0</v>
      </c>
    </row>
    <row r="62" spans="1:18" s="7" customFormat="1" ht="12.75" customHeight="1" x14ac:dyDescent="0.2">
      <c r="A62" s="66" t="s">
        <v>48</v>
      </c>
      <c r="B62" s="40"/>
      <c r="C62" s="40"/>
      <c r="E62" s="14">
        <v>5</v>
      </c>
      <c r="F62" s="15" t="s">
        <v>12</v>
      </c>
      <c r="G62" s="14" t="s">
        <v>29</v>
      </c>
      <c r="H62" s="16" t="s">
        <v>49</v>
      </c>
      <c r="J62" s="7">
        <v>2117342.04</v>
      </c>
      <c r="L62" s="7">
        <v>499025.1</v>
      </c>
      <c r="N62" s="7">
        <f t="shared" si="3"/>
        <v>3550974.9</v>
      </c>
      <c r="P62" s="7">
        <v>4050000</v>
      </c>
      <c r="R62" s="7">
        <v>5000000</v>
      </c>
    </row>
    <row r="63" spans="1:18" s="7" customFormat="1" ht="12.75" customHeight="1" x14ac:dyDescent="0.2">
      <c r="A63" s="66" t="s">
        <v>50</v>
      </c>
      <c r="B63" s="40"/>
      <c r="C63" s="40"/>
      <c r="D63" s="14"/>
      <c r="E63" s="14">
        <v>5</v>
      </c>
      <c r="F63" s="15" t="s">
        <v>12</v>
      </c>
      <c r="G63" s="14" t="s">
        <v>34</v>
      </c>
      <c r="H63" s="14" t="s">
        <v>8</v>
      </c>
      <c r="N63" s="7">
        <f t="shared" si="3"/>
        <v>0</v>
      </c>
      <c r="R63" s="7">
        <v>3800000</v>
      </c>
    </row>
    <row r="64" spans="1:18" s="7" customFormat="1" ht="12.75" customHeight="1" x14ac:dyDescent="0.2">
      <c r="A64" s="66" t="s">
        <v>52</v>
      </c>
      <c r="B64" s="40"/>
      <c r="C64" s="40"/>
      <c r="D64" s="14"/>
      <c r="E64" s="14">
        <v>5</v>
      </c>
      <c r="F64" s="15" t="s">
        <v>12</v>
      </c>
      <c r="G64" s="14" t="s">
        <v>34</v>
      </c>
      <c r="H64" s="14" t="s">
        <v>10</v>
      </c>
      <c r="N64" s="7">
        <f t="shared" si="3"/>
        <v>0</v>
      </c>
      <c r="R64" s="7">
        <v>19640000</v>
      </c>
    </row>
    <row r="65" spans="1:18" s="7" customFormat="1" ht="12.75" customHeight="1" x14ac:dyDescent="0.2">
      <c r="A65" s="66" t="s">
        <v>53</v>
      </c>
      <c r="B65" s="40"/>
      <c r="C65" s="40"/>
      <c r="E65" s="14">
        <v>5</v>
      </c>
      <c r="F65" s="15" t="s">
        <v>12</v>
      </c>
      <c r="G65" s="14" t="s">
        <v>54</v>
      </c>
      <c r="H65" s="14" t="s">
        <v>8</v>
      </c>
      <c r="J65" s="7">
        <v>30000</v>
      </c>
      <c r="N65" s="7">
        <f t="shared" si="3"/>
        <v>35000</v>
      </c>
      <c r="P65" s="7">
        <v>35000</v>
      </c>
      <c r="R65" s="7">
        <v>35000</v>
      </c>
    </row>
    <row r="66" spans="1:18" s="7" customFormat="1" ht="12.75" customHeight="1" x14ac:dyDescent="0.2">
      <c r="A66" s="66" t="s">
        <v>55</v>
      </c>
      <c r="B66" s="40"/>
      <c r="C66" s="40"/>
      <c r="E66" s="14">
        <v>5</v>
      </c>
      <c r="F66" s="15" t="s">
        <v>12</v>
      </c>
      <c r="G66" s="14" t="s">
        <v>54</v>
      </c>
      <c r="H66" s="14" t="s">
        <v>10</v>
      </c>
      <c r="J66" s="7">
        <v>1344976.69</v>
      </c>
      <c r="L66" s="7">
        <v>668320.30000000005</v>
      </c>
      <c r="N66" s="7">
        <f t="shared" si="3"/>
        <v>966679.7</v>
      </c>
      <c r="P66" s="7">
        <v>1635000</v>
      </c>
      <c r="R66" s="7">
        <v>1955000</v>
      </c>
    </row>
    <row r="67" spans="1:18" s="7" customFormat="1" ht="12.75" customHeight="1" x14ac:dyDescent="0.2">
      <c r="A67" s="66" t="s">
        <v>56</v>
      </c>
      <c r="B67" s="40"/>
      <c r="C67" s="40"/>
      <c r="E67" s="14">
        <v>5</v>
      </c>
      <c r="F67" s="15" t="s">
        <v>12</v>
      </c>
      <c r="G67" s="14" t="s">
        <v>54</v>
      </c>
      <c r="H67" s="14" t="s">
        <v>15</v>
      </c>
      <c r="J67" s="7">
        <v>1117070</v>
      </c>
      <c r="L67" s="7">
        <v>558070</v>
      </c>
      <c r="N67" s="7">
        <f t="shared" si="3"/>
        <v>2441930</v>
      </c>
      <c r="P67" s="7">
        <v>3000000</v>
      </c>
      <c r="R67" s="7">
        <v>3320000</v>
      </c>
    </row>
    <row r="68" spans="1:18" s="7" customFormat="1" ht="12.75" hidden="1" customHeight="1" x14ac:dyDescent="0.2">
      <c r="A68" s="66" t="s">
        <v>57</v>
      </c>
      <c r="B68" s="40"/>
      <c r="C68" s="40"/>
      <c r="E68" s="14">
        <v>5</v>
      </c>
      <c r="F68" s="15" t="s">
        <v>12</v>
      </c>
      <c r="G68" s="14" t="s">
        <v>54</v>
      </c>
      <c r="H68" s="14" t="s">
        <v>17</v>
      </c>
      <c r="N68" s="7">
        <f t="shared" si="3"/>
        <v>0</v>
      </c>
    </row>
    <row r="69" spans="1:18" s="7" customFormat="1" ht="12.75" hidden="1" customHeight="1" x14ac:dyDescent="0.2">
      <c r="A69" s="66" t="s">
        <v>58</v>
      </c>
      <c r="B69" s="40"/>
      <c r="C69" s="40"/>
      <c r="E69" s="14">
        <v>5</v>
      </c>
      <c r="F69" s="14" t="s">
        <v>12</v>
      </c>
      <c r="G69" s="14" t="s">
        <v>59</v>
      </c>
      <c r="H69" s="14" t="s">
        <v>60</v>
      </c>
      <c r="N69" s="7">
        <f t="shared" si="3"/>
        <v>0</v>
      </c>
    </row>
    <row r="70" spans="1:18" s="7" customFormat="1" ht="12.75" hidden="1" customHeight="1" x14ac:dyDescent="0.2">
      <c r="A70" s="66" t="s">
        <v>66</v>
      </c>
      <c r="B70" s="40"/>
      <c r="C70" s="40"/>
      <c r="E70" s="14">
        <v>5</v>
      </c>
      <c r="F70" s="15" t="s">
        <v>12</v>
      </c>
      <c r="G70" s="14" t="s">
        <v>67</v>
      </c>
      <c r="H70" s="14" t="s">
        <v>8</v>
      </c>
      <c r="N70" s="7">
        <f t="shared" si="3"/>
        <v>0</v>
      </c>
    </row>
    <row r="71" spans="1:18" s="7" customFormat="1" ht="12.75" hidden="1" customHeight="1" x14ac:dyDescent="0.2">
      <c r="A71" s="66" t="s">
        <v>61</v>
      </c>
      <c r="B71" s="40"/>
      <c r="C71" s="40"/>
      <c r="E71" s="14">
        <v>5</v>
      </c>
      <c r="F71" s="15" t="s">
        <v>12</v>
      </c>
      <c r="G71" s="14" t="s">
        <v>59</v>
      </c>
      <c r="H71" s="14" t="s">
        <v>8</v>
      </c>
      <c r="N71" s="7">
        <f t="shared" si="3"/>
        <v>0</v>
      </c>
    </row>
    <row r="72" spans="1:18" s="7" customFormat="1" ht="12.75" customHeight="1" x14ac:dyDescent="0.2">
      <c r="A72" s="66" t="s">
        <v>71</v>
      </c>
      <c r="B72" s="40"/>
      <c r="C72" s="40"/>
      <c r="E72" s="14">
        <v>5</v>
      </c>
      <c r="F72" s="15" t="s">
        <v>12</v>
      </c>
      <c r="G72" s="14" t="s">
        <v>163</v>
      </c>
      <c r="H72" s="14" t="s">
        <v>10</v>
      </c>
      <c r="J72" s="7">
        <v>2015969.76</v>
      </c>
      <c r="L72" s="7">
        <v>958270.86</v>
      </c>
      <c r="N72" s="7">
        <f t="shared" si="3"/>
        <v>2560210.14</v>
      </c>
      <c r="P72" s="7">
        <f>2118281+1400200</f>
        <v>3518481</v>
      </c>
      <c r="R72" s="7">
        <v>5000000</v>
      </c>
    </row>
    <row r="73" spans="1:18" s="7" customFormat="1" ht="12.75" customHeight="1" x14ac:dyDescent="0.2">
      <c r="A73" s="66" t="s">
        <v>165</v>
      </c>
      <c r="B73" s="40"/>
      <c r="C73" s="40"/>
      <c r="E73" s="14">
        <v>5</v>
      </c>
      <c r="F73" s="15" t="s">
        <v>12</v>
      </c>
      <c r="G73" s="14" t="s">
        <v>74</v>
      </c>
      <c r="H73" s="14" t="s">
        <v>15</v>
      </c>
      <c r="J73" s="7">
        <v>173555</v>
      </c>
      <c r="L73" s="7">
        <v>58580</v>
      </c>
      <c r="N73" s="7">
        <f t="shared" si="3"/>
        <v>661420</v>
      </c>
      <c r="P73" s="7">
        <v>720000</v>
      </c>
      <c r="R73" s="7">
        <v>720000</v>
      </c>
    </row>
    <row r="74" spans="1:18" s="7" customFormat="1" ht="12.75" customHeight="1" x14ac:dyDescent="0.2">
      <c r="A74" s="66" t="s">
        <v>166</v>
      </c>
      <c r="B74" s="40"/>
      <c r="C74" s="40"/>
      <c r="E74" s="14">
        <v>5</v>
      </c>
      <c r="F74" s="15" t="s">
        <v>12</v>
      </c>
      <c r="G74" s="14" t="s">
        <v>74</v>
      </c>
      <c r="H74" s="14" t="s">
        <v>17</v>
      </c>
      <c r="J74" s="7">
        <v>274400</v>
      </c>
      <c r="L74" s="7">
        <v>56863</v>
      </c>
      <c r="N74" s="7">
        <f t="shared" si="3"/>
        <v>1383137</v>
      </c>
      <c r="P74" s="7">
        <v>1440000</v>
      </c>
      <c r="R74" s="7">
        <f>1500000+2700000</f>
        <v>4200000</v>
      </c>
    </row>
    <row r="75" spans="1:18" s="7" customFormat="1" ht="12.75" customHeight="1" x14ac:dyDescent="0.2">
      <c r="A75" s="66" t="s">
        <v>73</v>
      </c>
      <c r="B75" s="40"/>
      <c r="C75" s="40"/>
      <c r="E75" s="14">
        <v>5</v>
      </c>
      <c r="F75" s="15" t="s">
        <v>12</v>
      </c>
      <c r="G75" s="14" t="s">
        <v>74</v>
      </c>
      <c r="H75" s="14" t="s">
        <v>64</v>
      </c>
      <c r="J75" s="7">
        <v>168554</v>
      </c>
      <c r="L75" s="7">
        <v>126089</v>
      </c>
      <c r="N75" s="7">
        <f t="shared" si="3"/>
        <v>273911</v>
      </c>
      <c r="P75" s="7">
        <v>400000</v>
      </c>
      <c r="R75" s="7">
        <v>2019500</v>
      </c>
    </row>
    <row r="76" spans="1:18" s="7" customFormat="1" ht="12.75" customHeight="1" x14ac:dyDescent="0.2">
      <c r="A76" s="66" t="s">
        <v>76</v>
      </c>
      <c r="B76" s="40"/>
      <c r="C76" s="40"/>
      <c r="E76" s="14">
        <v>5</v>
      </c>
      <c r="F76" s="15" t="s">
        <v>12</v>
      </c>
      <c r="G76" s="14" t="s">
        <v>74</v>
      </c>
      <c r="H76" s="14" t="s">
        <v>60</v>
      </c>
      <c r="J76" s="7">
        <v>3970422.71</v>
      </c>
      <c r="L76" s="7">
        <v>1369889</v>
      </c>
      <c r="N76" s="7">
        <f t="shared" si="3"/>
        <v>4330111</v>
      </c>
      <c r="P76" s="7">
        <v>5700000</v>
      </c>
      <c r="R76" s="7">
        <v>5700000</v>
      </c>
    </row>
    <row r="77" spans="1:18" s="7" customFormat="1" ht="12.75" customHeight="1" x14ac:dyDescent="0.2">
      <c r="A77" s="66" t="s">
        <v>75</v>
      </c>
      <c r="B77" s="40"/>
      <c r="C77" s="40"/>
      <c r="E77" s="14">
        <v>5</v>
      </c>
      <c r="F77" s="15" t="s">
        <v>12</v>
      </c>
      <c r="G77" s="14" t="s">
        <v>74</v>
      </c>
      <c r="H77" s="14" t="s">
        <v>19</v>
      </c>
      <c r="N77" s="7">
        <f t="shared" si="3"/>
        <v>50000</v>
      </c>
      <c r="P77" s="7">
        <v>50000</v>
      </c>
      <c r="R77" s="7">
        <v>200000</v>
      </c>
    </row>
    <row r="78" spans="1:18" s="7" customFormat="1" ht="12.75" customHeight="1" x14ac:dyDescent="0.2">
      <c r="A78" s="66" t="s">
        <v>77</v>
      </c>
      <c r="B78" s="40"/>
      <c r="C78" s="40"/>
      <c r="E78" s="14">
        <v>5</v>
      </c>
      <c r="F78" s="15" t="s">
        <v>12</v>
      </c>
      <c r="G78" s="14" t="s">
        <v>74</v>
      </c>
      <c r="H78" s="14" t="s">
        <v>49</v>
      </c>
      <c r="N78" s="7">
        <f t="shared" si="3"/>
        <v>50000</v>
      </c>
      <c r="P78" s="7">
        <v>50000</v>
      </c>
      <c r="R78" s="7">
        <v>50000</v>
      </c>
    </row>
    <row r="79" spans="1:18" s="7" customFormat="1" ht="12.75" customHeight="1" x14ac:dyDescent="0.2">
      <c r="A79" s="66" t="s">
        <v>172</v>
      </c>
      <c r="B79" s="40"/>
      <c r="C79" s="40"/>
      <c r="E79" s="14">
        <v>5</v>
      </c>
      <c r="F79" s="15" t="s">
        <v>12</v>
      </c>
      <c r="G79" s="14" t="s">
        <v>174</v>
      </c>
      <c r="H79" s="15" t="s">
        <v>8</v>
      </c>
      <c r="J79" s="7">
        <v>394049.32</v>
      </c>
      <c r="L79" s="7">
        <v>347980.14</v>
      </c>
      <c r="N79" s="7">
        <f t="shared" si="3"/>
        <v>1638887.69</v>
      </c>
      <c r="P79" s="7">
        <v>1986867.83</v>
      </c>
      <c r="R79" s="7">
        <v>1736834.66</v>
      </c>
    </row>
    <row r="80" spans="1:18" s="7" customFormat="1" ht="12.75" customHeight="1" x14ac:dyDescent="0.2">
      <c r="A80" s="66" t="s">
        <v>87</v>
      </c>
      <c r="B80" s="40"/>
      <c r="C80" s="40"/>
      <c r="E80" s="14">
        <v>5</v>
      </c>
      <c r="F80" s="15" t="s">
        <v>12</v>
      </c>
      <c r="G80" s="14" t="s">
        <v>174</v>
      </c>
      <c r="H80" s="15" t="s">
        <v>15</v>
      </c>
      <c r="J80" s="7">
        <v>107375.46</v>
      </c>
      <c r="L80" s="7">
        <v>72938.259999999995</v>
      </c>
      <c r="N80" s="7">
        <f t="shared" si="3"/>
        <v>230887.90999999997</v>
      </c>
      <c r="P80" s="7">
        <v>303826.17</v>
      </c>
      <c r="R80" s="7">
        <v>140311.67000000001</v>
      </c>
    </row>
    <row r="81" spans="1:18" s="7" customFormat="1" ht="12.75" customHeight="1" x14ac:dyDescent="0.2">
      <c r="A81" s="66" t="s">
        <v>62</v>
      </c>
      <c r="B81" s="40"/>
      <c r="C81" s="40"/>
      <c r="E81" s="14">
        <v>5</v>
      </c>
      <c r="F81" s="15" t="s">
        <v>12</v>
      </c>
      <c r="G81" s="14" t="s">
        <v>59</v>
      </c>
      <c r="H81" s="14" t="s">
        <v>10</v>
      </c>
      <c r="N81" s="7">
        <f t="shared" si="3"/>
        <v>10000</v>
      </c>
      <c r="P81" s="7">
        <v>10000</v>
      </c>
      <c r="R81" s="7">
        <v>10000</v>
      </c>
    </row>
    <row r="82" spans="1:18" s="7" customFormat="1" ht="12.75" customHeight="1" x14ac:dyDescent="0.2">
      <c r="A82" s="66" t="s">
        <v>63</v>
      </c>
      <c r="B82" s="40"/>
      <c r="C82" s="40"/>
      <c r="E82" s="14">
        <v>5</v>
      </c>
      <c r="F82" s="15" t="s">
        <v>12</v>
      </c>
      <c r="G82" s="14" t="s">
        <v>59</v>
      </c>
      <c r="H82" s="14" t="s">
        <v>64</v>
      </c>
      <c r="J82" s="7">
        <v>792000</v>
      </c>
      <c r="L82" s="7">
        <v>232788.73</v>
      </c>
      <c r="N82" s="7">
        <f t="shared" si="3"/>
        <v>867131.27</v>
      </c>
      <c r="P82" s="7">
        <v>1099920</v>
      </c>
      <c r="R82" s="7">
        <v>1099920</v>
      </c>
    </row>
    <row r="83" spans="1:18" s="7" customFormat="1" ht="12.75" hidden="1" customHeight="1" x14ac:dyDescent="0.2">
      <c r="A83" s="66" t="s">
        <v>155</v>
      </c>
      <c r="B83" s="40"/>
      <c r="C83" s="40"/>
      <c r="E83" s="14">
        <v>5</v>
      </c>
      <c r="F83" s="15" t="s">
        <v>12</v>
      </c>
      <c r="G83" s="14" t="s">
        <v>59</v>
      </c>
      <c r="H83" s="14" t="s">
        <v>15</v>
      </c>
      <c r="N83" s="7">
        <f t="shared" si="3"/>
        <v>0</v>
      </c>
    </row>
    <row r="84" spans="1:18" s="7" customFormat="1" ht="12.75" hidden="1" customHeight="1" x14ac:dyDescent="0.2">
      <c r="A84" s="66" t="s">
        <v>156</v>
      </c>
      <c r="B84" s="40"/>
      <c r="C84" s="40"/>
      <c r="E84" s="14">
        <v>5</v>
      </c>
      <c r="F84" s="14" t="s">
        <v>12</v>
      </c>
      <c r="G84" s="14" t="s">
        <v>59</v>
      </c>
      <c r="H84" s="14" t="s">
        <v>17</v>
      </c>
      <c r="N84" s="7">
        <f t="shared" si="3"/>
        <v>0</v>
      </c>
    </row>
    <row r="85" spans="1:18" s="7" customFormat="1" ht="12.75" hidden="1" customHeight="1" x14ac:dyDescent="0.2">
      <c r="A85" s="66" t="s">
        <v>63</v>
      </c>
      <c r="B85" s="40"/>
      <c r="C85" s="40"/>
      <c r="E85" s="14">
        <v>5</v>
      </c>
      <c r="F85" s="15" t="s">
        <v>12</v>
      </c>
      <c r="G85" s="14" t="s">
        <v>59</v>
      </c>
      <c r="H85" s="14" t="s">
        <v>64</v>
      </c>
      <c r="N85" s="7">
        <f t="shared" ref="N85:N111" si="4">P85-L85</f>
        <v>0</v>
      </c>
    </row>
    <row r="86" spans="1:18" s="7" customFormat="1" ht="12.75" hidden="1" customHeight="1" x14ac:dyDescent="0.2">
      <c r="A86" s="66" t="s">
        <v>65</v>
      </c>
      <c r="B86" s="40"/>
      <c r="C86" s="40"/>
      <c r="E86" s="14">
        <v>5</v>
      </c>
      <c r="F86" s="15" t="s">
        <v>12</v>
      </c>
      <c r="G86" s="14" t="s">
        <v>59</v>
      </c>
      <c r="H86" s="14" t="s">
        <v>19</v>
      </c>
      <c r="N86" s="7">
        <f t="shared" si="4"/>
        <v>0</v>
      </c>
    </row>
    <row r="87" spans="1:18" s="7" customFormat="1" ht="12.75" hidden="1" customHeight="1" x14ac:dyDescent="0.2">
      <c r="A87" s="66" t="s">
        <v>157</v>
      </c>
      <c r="B87" s="40"/>
      <c r="C87" s="40"/>
      <c r="E87" s="14">
        <v>5</v>
      </c>
      <c r="F87" s="15" t="s">
        <v>12</v>
      </c>
      <c r="G87" s="14" t="s">
        <v>93</v>
      </c>
      <c r="H87" s="14" t="s">
        <v>8</v>
      </c>
      <c r="N87" s="7">
        <f t="shared" si="4"/>
        <v>0</v>
      </c>
    </row>
    <row r="88" spans="1:18" s="7" customFormat="1" ht="12.75" hidden="1" customHeight="1" x14ac:dyDescent="0.2">
      <c r="A88" s="66" t="s">
        <v>66</v>
      </c>
      <c r="B88" s="40"/>
      <c r="C88" s="40"/>
      <c r="E88" s="14">
        <v>5</v>
      </c>
      <c r="F88" s="15" t="s">
        <v>12</v>
      </c>
      <c r="G88" s="14" t="s">
        <v>67</v>
      </c>
      <c r="H88" s="14" t="s">
        <v>8</v>
      </c>
      <c r="N88" s="7">
        <f t="shared" si="4"/>
        <v>0</v>
      </c>
    </row>
    <row r="89" spans="1:18" s="7" customFormat="1" ht="12.75" hidden="1" customHeight="1" x14ac:dyDescent="0.2">
      <c r="A89" s="66" t="s">
        <v>68</v>
      </c>
      <c r="B89" s="40"/>
      <c r="C89" s="40"/>
      <c r="E89" s="14">
        <v>5</v>
      </c>
      <c r="F89" s="15" t="s">
        <v>12</v>
      </c>
      <c r="G89" s="14" t="s">
        <v>67</v>
      </c>
      <c r="H89" s="14" t="s">
        <v>10</v>
      </c>
      <c r="N89" s="7">
        <f t="shared" si="4"/>
        <v>0</v>
      </c>
    </row>
    <row r="90" spans="1:18" s="7" customFormat="1" ht="12.75" hidden="1" customHeight="1" x14ac:dyDescent="0.2">
      <c r="A90" s="66" t="s">
        <v>158</v>
      </c>
      <c r="B90" s="40"/>
      <c r="C90" s="40"/>
      <c r="E90" s="14">
        <v>5</v>
      </c>
      <c r="F90" s="15" t="s">
        <v>12</v>
      </c>
      <c r="G90" s="14" t="s">
        <v>70</v>
      </c>
      <c r="H90" s="14" t="s">
        <v>8</v>
      </c>
      <c r="N90" s="7">
        <f t="shared" si="4"/>
        <v>0</v>
      </c>
    </row>
    <row r="91" spans="1:18" s="7" customFormat="1" ht="12.75" hidden="1" customHeight="1" x14ac:dyDescent="0.2">
      <c r="A91" s="66" t="s">
        <v>159</v>
      </c>
      <c r="B91" s="40"/>
      <c r="C91" s="40"/>
      <c r="E91" s="14">
        <v>5</v>
      </c>
      <c r="F91" s="15" t="s">
        <v>12</v>
      </c>
      <c r="G91" s="14" t="s">
        <v>70</v>
      </c>
      <c r="H91" s="14" t="s">
        <v>10</v>
      </c>
      <c r="N91" s="7">
        <f t="shared" si="4"/>
        <v>0</v>
      </c>
    </row>
    <row r="92" spans="1:18" s="7" customFormat="1" ht="12.75" hidden="1" customHeight="1" x14ac:dyDescent="0.2">
      <c r="A92" s="66" t="s">
        <v>69</v>
      </c>
      <c r="B92" s="40"/>
      <c r="C92" s="40"/>
      <c r="E92" s="14">
        <v>5</v>
      </c>
      <c r="F92" s="15" t="s">
        <v>12</v>
      </c>
      <c r="G92" s="14" t="s">
        <v>70</v>
      </c>
      <c r="H92" s="14" t="s">
        <v>15</v>
      </c>
      <c r="N92" s="7">
        <f t="shared" si="4"/>
        <v>0</v>
      </c>
    </row>
    <row r="93" spans="1:18" s="7" customFormat="1" ht="12.75" hidden="1" customHeight="1" x14ac:dyDescent="0.2">
      <c r="A93" s="66" t="s">
        <v>160</v>
      </c>
      <c r="B93" s="40"/>
      <c r="C93" s="40"/>
      <c r="E93" s="14">
        <v>5</v>
      </c>
      <c r="F93" s="15" t="s">
        <v>12</v>
      </c>
      <c r="G93" s="14" t="s">
        <v>163</v>
      </c>
      <c r="H93" s="14" t="s">
        <v>8</v>
      </c>
      <c r="N93" s="7">
        <f t="shared" si="4"/>
        <v>0</v>
      </c>
    </row>
    <row r="94" spans="1:18" s="7" customFormat="1" ht="12.75" hidden="1" customHeight="1" x14ac:dyDescent="0.2">
      <c r="A94" s="66" t="s">
        <v>161</v>
      </c>
      <c r="B94" s="40"/>
      <c r="C94" s="40"/>
      <c r="E94" s="14">
        <v>5</v>
      </c>
      <c r="F94" s="15" t="s">
        <v>12</v>
      </c>
      <c r="G94" s="14" t="s">
        <v>163</v>
      </c>
      <c r="H94" s="16" t="s">
        <v>49</v>
      </c>
      <c r="N94" s="7">
        <f t="shared" si="4"/>
        <v>0</v>
      </c>
    </row>
    <row r="95" spans="1:18" s="7" customFormat="1" ht="12.75" hidden="1" customHeight="1" x14ac:dyDescent="0.2">
      <c r="A95" s="66" t="s">
        <v>162</v>
      </c>
      <c r="B95" s="40"/>
      <c r="C95" s="40"/>
      <c r="E95" s="14">
        <v>5</v>
      </c>
      <c r="F95" s="15" t="s">
        <v>12</v>
      </c>
      <c r="G95" s="14" t="s">
        <v>163</v>
      </c>
      <c r="H95" s="14" t="s">
        <v>15</v>
      </c>
      <c r="N95" s="7">
        <f t="shared" si="4"/>
        <v>0</v>
      </c>
    </row>
    <row r="96" spans="1:18" s="7" customFormat="1" ht="12.75" hidden="1" customHeight="1" x14ac:dyDescent="0.2">
      <c r="A96" s="66" t="s">
        <v>72</v>
      </c>
      <c r="B96" s="40"/>
      <c r="C96" s="40"/>
      <c r="E96" s="14">
        <v>5</v>
      </c>
      <c r="F96" s="15" t="s">
        <v>12</v>
      </c>
      <c r="G96" s="14" t="s">
        <v>70</v>
      </c>
      <c r="H96" s="14" t="s">
        <v>49</v>
      </c>
      <c r="N96" s="7">
        <f t="shared" si="4"/>
        <v>0</v>
      </c>
    </row>
    <row r="97" spans="1:18" s="7" customFormat="1" ht="12.75" hidden="1" customHeight="1" x14ac:dyDescent="0.2">
      <c r="A97" s="66" t="s">
        <v>164</v>
      </c>
      <c r="B97" s="40"/>
      <c r="C97" s="40"/>
      <c r="E97" s="14">
        <v>5</v>
      </c>
      <c r="F97" s="15" t="s">
        <v>12</v>
      </c>
      <c r="G97" s="14" t="s">
        <v>74</v>
      </c>
      <c r="H97" s="14" t="s">
        <v>10</v>
      </c>
      <c r="N97" s="7">
        <f t="shared" si="4"/>
        <v>0</v>
      </c>
    </row>
    <row r="98" spans="1:18" s="7" customFormat="1" ht="12.75" hidden="1" customHeight="1" x14ac:dyDescent="0.2">
      <c r="A98" s="66" t="s">
        <v>167</v>
      </c>
      <c r="B98" s="40"/>
      <c r="C98" s="40"/>
      <c r="E98" s="14">
        <v>5</v>
      </c>
      <c r="F98" s="15" t="s">
        <v>12</v>
      </c>
      <c r="G98" s="14" t="s">
        <v>74</v>
      </c>
      <c r="H98" s="14" t="s">
        <v>8</v>
      </c>
      <c r="N98" s="7">
        <f t="shared" si="4"/>
        <v>0</v>
      </c>
    </row>
    <row r="99" spans="1:18" s="7" customFormat="1" ht="12.75" hidden="1" customHeight="1" x14ac:dyDescent="0.2">
      <c r="A99" s="66" t="s">
        <v>168</v>
      </c>
      <c r="B99" s="40"/>
      <c r="C99" s="40"/>
      <c r="E99" s="14">
        <v>5</v>
      </c>
      <c r="F99" s="15" t="s">
        <v>12</v>
      </c>
      <c r="G99" s="14" t="s">
        <v>74</v>
      </c>
      <c r="H99" s="14" t="s">
        <v>45</v>
      </c>
      <c r="N99" s="7">
        <f t="shared" si="4"/>
        <v>0</v>
      </c>
    </row>
    <row r="100" spans="1:18" s="7" customFormat="1" ht="12.75" hidden="1" customHeight="1" x14ac:dyDescent="0.2">
      <c r="A100" s="66" t="s">
        <v>165</v>
      </c>
      <c r="B100" s="40"/>
      <c r="C100" s="40"/>
      <c r="E100" s="14">
        <v>5</v>
      </c>
      <c r="F100" s="15" t="s">
        <v>12</v>
      </c>
      <c r="G100" s="14" t="s">
        <v>74</v>
      </c>
      <c r="H100" s="14" t="s">
        <v>15</v>
      </c>
      <c r="N100" s="7">
        <f t="shared" si="4"/>
        <v>0</v>
      </c>
    </row>
    <row r="101" spans="1:18" s="7" customFormat="1" ht="12.75" hidden="1" customHeight="1" x14ac:dyDescent="0.2">
      <c r="A101" s="66" t="s">
        <v>78</v>
      </c>
      <c r="B101" s="40"/>
      <c r="C101" s="40"/>
      <c r="E101" s="14">
        <v>5</v>
      </c>
      <c r="F101" s="15" t="s">
        <v>12</v>
      </c>
      <c r="G101" s="14" t="s">
        <v>79</v>
      </c>
      <c r="H101" s="14" t="s">
        <v>10</v>
      </c>
      <c r="N101" s="7">
        <f t="shared" si="4"/>
        <v>0</v>
      </c>
    </row>
    <row r="102" spans="1:18" s="7" customFormat="1" ht="12.75" hidden="1" customHeight="1" x14ac:dyDescent="0.2">
      <c r="A102" s="66" t="s">
        <v>80</v>
      </c>
      <c r="B102" s="40"/>
      <c r="C102" s="40"/>
      <c r="E102" s="14">
        <v>5</v>
      </c>
      <c r="F102" s="15" t="s">
        <v>12</v>
      </c>
      <c r="G102" s="14" t="s">
        <v>79</v>
      </c>
      <c r="H102" s="14" t="s">
        <v>15</v>
      </c>
      <c r="N102" s="7">
        <f t="shared" si="4"/>
        <v>0</v>
      </c>
    </row>
    <row r="103" spans="1:18" s="7" customFormat="1" ht="12.75" hidden="1" customHeight="1" x14ac:dyDescent="0.2">
      <c r="A103" s="66" t="s">
        <v>169</v>
      </c>
      <c r="B103" s="40"/>
      <c r="C103" s="40"/>
      <c r="E103" s="14">
        <v>5</v>
      </c>
      <c r="F103" s="15" t="s">
        <v>12</v>
      </c>
      <c r="G103" s="14" t="s">
        <v>79</v>
      </c>
      <c r="H103" s="15" t="s">
        <v>60</v>
      </c>
      <c r="N103" s="7">
        <f t="shared" si="4"/>
        <v>0</v>
      </c>
    </row>
    <row r="104" spans="1:18" s="7" customFormat="1" ht="12.75" hidden="1" customHeight="1" x14ac:dyDescent="0.2">
      <c r="A104" s="66" t="s">
        <v>170</v>
      </c>
      <c r="B104" s="40"/>
      <c r="C104" s="40"/>
      <c r="E104" s="14">
        <v>5</v>
      </c>
      <c r="F104" s="15" t="s">
        <v>12</v>
      </c>
      <c r="G104" s="14" t="s">
        <v>79</v>
      </c>
      <c r="H104" s="15" t="s">
        <v>19</v>
      </c>
      <c r="N104" s="7">
        <f t="shared" si="4"/>
        <v>0</v>
      </c>
    </row>
    <row r="105" spans="1:18" s="7" customFormat="1" ht="12.75" hidden="1" customHeight="1" x14ac:dyDescent="0.2">
      <c r="A105" s="66" t="s">
        <v>171</v>
      </c>
      <c r="B105" s="40"/>
      <c r="C105" s="40"/>
      <c r="E105" s="14">
        <v>5</v>
      </c>
      <c r="F105" s="15" t="s">
        <v>12</v>
      </c>
      <c r="G105" s="14" t="s">
        <v>79</v>
      </c>
      <c r="H105" s="15" t="s">
        <v>82</v>
      </c>
      <c r="N105" s="7">
        <f t="shared" si="4"/>
        <v>0</v>
      </c>
    </row>
    <row r="106" spans="1:18" s="7" customFormat="1" ht="12.75" hidden="1" customHeight="1" x14ac:dyDescent="0.2">
      <c r="A106" s="66" t="s">
        <v>81</v>
      </c>
      <c r="B106" s="40"/>
      <c r="C106" s="40"/>
      <c r="E106" s="14">
        <v>5</v>
      </c>
      <c r="F106" s="15" t="s">
        <v>12</v>
      </c>
      <c r="G106" s="14" t="s">
        <v>59</v>
      </c>
      <c r="H106" s="15" t="s">
        <v>82</v>
      </c>
      <c r="N106" s="7">
        <f t="shared" si="4"/>
        <v>0</v>
      </c>
    </row>
    <row r="107" spans="1:18" s="7" customFormat="1" ht="12.75" hidden="1" customHeight="1" x14ac:dyDescent="0.2">
      <c r="A107" s="66" t="s">
        <v>83</v>
      </c>
      <c r="B107" s="40"/>
      <c r="C107" s="40"/>
      <c r="E107" s="14">
        <v>5</v>
      </c>
      <c r="F107" s="15" t="s">
        <v>12</v>
      </c>
      <c r="G107" s="14" t="s">
        <v>84</v>
      </c>
      <c r="H107" s="15" t="s">
        <v>8</v>
      </c>
      <c r="N107" s="7">
        <f t="shared" si="4"/>
        <v>0</v>
      </c>
    </row>
    <row r="108" spans="1:18" s="7" customFormat="1" ht="12.75" hidden="1" customHeight="1" x14ac:dyDescent="0.2">
      <c r="A108" s="66" t="s">
        <v>85</v>
      </c>
      <c r="B108" s="40"/>
      <c r="C108" s="40"/>
      <c r="E108" s="14">
        <v>5</v>
      </c>
      <c r="F108" s="15" t="s">
        <v>12</v>
      </c>
      <c r="G108" s="14" t="s">
        <v>84</v>
      </c>
      <c r="H108" s="15" t="s">
        <v>10</v>
      </c>
      <c r="N108" s="7">
        <f t="shared" si="4"/>
        <v>0</v>
      </c>
    </row>
    <row r="109" spans="1:18" s="7" customFormat="1" ht="12.75" hidden="1" customHeight="1" x14ac:dyDescent="0.2">
      <c r="A109" s="66" t="s">
        <v>86</v>
      </c>
      <c r="B109" s="40"/>
      <c r="C109" s="40"/>
      <c r="E109" s="14">
        <v>5</v>
      </c>
      <c r="F109" s="15" t="s">
        <v>12</v>
      </c>
      <c r="G109" s="14" t="s">
        <v>84</v>
      </c>
      <c r="H109" s="15" t="s">
        <v>15</v>
      </c>
      <c r="N109" s="7">
        <f t="shared" si="4"/>
        <v>0</v>
      </c>
    </row>
    <row r="110" spans="1:18" s="7" customFormat="1" ht="12.75" hidden="1" customHeight="1" x14ac:dyDescent="0.2">
      <c r="A110" s="66" t="s">
        <v>173</v>
      </c>
      <c r="B110" s="40"/>
      <c r="C110" s="40"/>
      <c r="E110" s="14">
        <v>5</v>
      </c>
      <c r="F110" s="15" t="s">
        <v>12</v>
      </c>
      <c r="G110" s="14" t="s">
        <v>174</v>
      </c>
      <c r="H110" s="15" t="s">
        <v>10</v>
      </c>
      <c r="N110" s="7">
        <f t="shared" si="4"/>
        <v>0</v>
      </c>
    </row>
    <row r="111" spans="1:18" s="7" customFormat="1" ht="12.75" customHeight="1" x14ac:dyDescent="0.2">
      <c r="A111" s="66" t="s">
        <v>279</v>
      </c>
      <c r="B111" s="40"/>
      <c r="C111" s="40"/>
      <c r="E111" s="14">
        <v>5</v>
      </c>
      <c r="F111" s="15" t="s">
        <v>12</v>
      </c>
      <c r="G111" s="81">
        <v>99</v>
      </c>
      <c r="H111" s="85">
        <v>990</v>
      </c>
      <c r="L111" s="7">
        <v>48541</v>
      </c>
      <c r="N111" s="7">
        <f t="shared" si="4"/>
        <v>61459</v>
      </c>
      <c r="P111" s="7">
        <v>110000</v>
      </c>
      <c r="R111" s="7">
        <v>50000</v>
      </c>
    </row>
    <row r="112" spans="1:18" s="7" customFormat="1" ht="13.5" customHeight="1" x14ac:dyDescent="0.2">
      <c r="A112" s="213" t="s">
        <v>191</v>
      </c>
      <c r="B112" s="213"/>
      <c r="C112" s="213"/>
      <c r="J112" s="22">
        <f>SUM(J45:J111)</f>
        <v>17439571.48</v>
      </c>
      <c r="K112" s="18"/>
      <c r="L112" s="22">
        <f>SUM(L45:L111)</f>
        <v>10825001.300000001</v>
      </c>
      <c r="N112" s="22">
        <f>SUM(N45:N111)</f>
        <v>21874593.700000003</v>
      </c>
      <c r="P112" s="22">
        <f>SUM(P45:P111)</f>
        <v>32699595</v>
      </c>
      <c r="R112" s="22">
        <f>SUM(R45:R111)</f>
        <v>63976566.329999998</v>
      </c>
    </row>
    <row r="113" spans="1:18" s="7" customFormat="1" ht="6" customHeight="1" x14ac:dyDescent="0.2">
      <c r="A113" s="20"/>
      <c r="B113" s="20"/>
      <c r="C113" s="20"/>
      <c r="J113" s="18"/>
      <c r="K113" s="18"/>
    </row>
    <row r="114" spans="1:18" s="7" customFormat="1" ht="12" hidden="1" customHeight="1" x14ac:dyDescent="0.2">
      <c r="A114" s="69" t="s">
        <v>189</v>
      </c>
    </row>
    <row r="115" spans="1:18" s="7" customFormat="1" ht="12" hidden="1" customHeight="1" x14ac:dyDescent="0.2">
      <c r="A115" s="66" t="s">
        <v>109</v>
      </c>
      <c r="E115" s="14">
        <v>5</v>
      </c>
      <c r="F115" s="15" t="s">
        <v>29</v>
      </c>
      <c r="G115" s="14" t="s">
        <v>7</v>
      </c>
      <c r="H115" s="14" t="s">
        <v>17</v>
      </c>
    </row>
    <row r="116" spans="1:18" s="7" customFormat="1" ht="12" hidden="1" customHeight="1" x14ac:dyDescent="0.2">
      <c r="A116" s="66" t="s">
        <v>180</v>
      </c>
      <c r="E116" s="14">
        <v>5</v>
      </c>
      <c r="F116" s="15" t="s">
        <v>29</v>
      </c>
      <c r="G116" s="14" t="s">
        <v>7</v>
      </c>
      <c r="H116" s="14" t="s">
        <v>64</v>
      </c>
    </row>
    <row r="117" spans="1:18" s="7" customFormat="1" ht="12" hidden="1" customHeight="1" x14ac:dyDescent="0.2">
      <c r="A117" s="66" t="s">
        <v>182</v>
      </c>
      <c r="E117" s="14">
        <v>5</v>
      </c>
      <c r="F117" s="15" t="s">
        <v>29</v>
      </c>
      <c r="G117" s="14" t="s">
        <v>7</v>
      </c>
      <c r="H117" s="14" t="s">
        <v>10</v>
      </c>
    </row>
    <row r="118" spans="1:18" s="7" customFormat="1" hidden="1" x14ac:dyDescent="0.2">
      <c r="A118" s="66" t="s">
        <v>181</v>
      </c>
      <c r="E118" s="14">
        <v>5</v>
      </c>
      <c r="F118" s="15" t="s">
        <v>29</v>
      </c>
      <c r="G118" s="14" t="s">
        <v>7</v>
      </c>
      <c r="H118" s="16" t="s">
        <v>49</v>
      </c>
    </row>
    <row r="119" spans="1:18" s="7" customFormat="1" ht="12" hidden="1" customHeight="1" x14ac:dyDescent="0.2">
      <c r="A119" s="66" t="s">
        <v>183</v>
      </c>
      <c r="E119" s="14">
        <v>5</v>
      </c>
      <c r="F119" s="15" t="s">
        <v>29</v>
      </c>
      <c r="G119" s="14" t="s">
        <v>7</v>
      </c>
      <c r="H119" s="14" t="s">
        <v>8</v>
      </c>
    </row>
    <row r="120" spans="1:18" s="7" customFormat="1" ht="12" hidden="1" customHeight="1" x14ac:dyDescent="0.2">
      <c r="A120" s="66" t="s">
        <v>184</v>
      </c>
      <c r="E120" s="14">
        <v>5</v>
      </c>
      <c r="F120" s="15" t="s">
        <v>29</v>
      </c>
      <c r="G120" s="14" t="s">
        <v>7</v>
      </c>
      <c r="H120" s="14" t="s">
        <v>15</v>
      </c>
    </row>
    <row r="121" spans="1:18" s="7" customFormat="1" ht="18.95" hidden="1" customHeight="1" x14ac:dyDescent="0.2">
      <c r="A121" s="63" t="s">
        <v>185</v>
      </c>
      <c r="J121" s="21">
        <v>0</v>
      </c>
      <c r="K121" s="27"/>
      <c r="L121" s="21">
        <v>0</v>
      </c>
      <c r="M121" s="27"/>
      <c r="N121" s="21">
        <v>0</v>
      </c>
      <c r="O121" s="27"/>
      <c r="P121" s="21">
        <v>0</v>
      </c>
      <c r="Q121" s="27"/>
      <c r="R121" s="64">
        <f>SUM(R115:R120)</f>
        <v>0</v>
      </c>
    </row>
    <row r="122" spans="1:18" s="7" customFormat="1" ht="6" hidden="1" customHeight="1" x14ac:dyDescent="0.2"/>
    <row r="123" spans="1:18" s="7" customFormat="1" ht="12.75" customHeight="1" x14ac:dyDescent="0.2">
      <c r="A123" s="68" t="s">
        <v>190</v>
      </c>
      <c r="B123" s="11"/>
      <c r="C123" s="11"/>
    </row>
    <row r="124" spans="1:18" s="7" customFormat="1" ht="12.75" customHeight="1" x14ac:dyDescent="0.2">
      <c r="A124" s="11" t="s">
        <v>89</v>
      </c>
      <c r="B124" s="24"/>
      <c r="C124" s="24"/>
    </row>
    <row r="125" spans="1:18" s="7" customFormat="1" ht="12.75" customHeight="1" x14ac:dyDescent="0.2">
      <c r="A125" s="66" t="s">
        <v>90</v>
      </c>
      <c r="B125" s="40"/>
      <c r="C125" s="40"/>
      <c r="E125" s="14">
        <v>1</v>
      </c>
      <c r="F125" s="89" t="s">
        <v>12</v>
      </c>
      <c r="G125" s="16" t="s">
        <v>54</v>
      </c>
      <c r="H125" s="16" t="s">
        <v>10</v>
      </c>
      <c r="R125" s="7">
        <v>2200000</v>
      </c>
    </row>
    <row r="126" spans="1:18" s="7" customFormat="1" ht="12.75" hidden="1" customHeight="1" x14ac:dyDescent="0.2">
      <c r="A126" s="66" t="s">
        <v>94</v>
      </c>
      <c r="B126" s="40"/>
      <c r="C126" s="40"/>
      <c r="E126" s="14">
        <v>1</v>
      </c>
      <c r="F126" s="15" t="s">
        <v>93</v>
      </c>
      <c r="G126" s="14" t="s">
        <v>34</v>
      </c>
      <c r="H126" s="14" t="s">
        <v>8</v>
      </c>
    </row>
    <row r="127" spans="1:18" s="7" customFormat="1" ht="12.75" hidden="1" customHeight="1" x14ac:dyDescent="0.2">
      <c r="A127" s="66" t="s">
        <v>95</v>
      </c>
      <c r="B127" s="42"/>
      <c r="C127" s="42"/>
      <c r="E127" s="14">
        <v>1</v>
      </c>
      <c r="F127" s="15" t="s">
        <v>93</v>
      </c>
      <c r="G127" s="14" t="s">
        <v>34</v>
      </c>
      <c r="H127" s="14" t="s">
        <v>49</v>
      </c>
    </row>
    <row r="128" spans="1:18" s="7" customFormat="1" ht="12.75" customHeight="1" x14ac:dyDescent="0.2">
      <c r="A128" s="66" t="s">
        <v>96</v>
      </c>
      <c r="B128" s="42"/>
      <c r="C128" s="42"/>
      <c r="D128" s="15"/>
      <c r="E128" s="14">
        <v>1</v>
      </c>
      <c r="F128" s="15" t="s">
        <v>93</v>
      </c>
      <c r="G128" s="14" t="s">
        <v>54</v>
      </c>
      <c r="H128" s="14" t="s">
        <v>10</v>
      </c>
      <c r="R128" s="7">
        <v>1300000</v>
      </c>
    </row>
    <row r="129" spans="1:18" s="7" customFormat="1" ht="12.75" hidden="1" customHeight="1" x14ac:dyDescent="0.2">
      <c r="A129" s="66" t="s">
        <v>97</v>
      </c>
      <c r="B129" s="40"/>
      <c r="C129" s="40"/>
      <c r="E129" s="14">
        <v>1</v>
      </c>
      <c r="F129" s="15" t="s">
        <v>93</v>
      </c>
      <c r="G129" s="14" t="s">
        <v>93</v>
      </c>
      <c r="H129" s="14" t="s">
        <v>8</v>
      </c>
      <c r="N129" s="7">
        <f t="shared" ref="N129:N141" si="5">P129-L129</f>
        <v>0</v>
      </c>
    </row>
    <row r="130" spans="1:18" s="7" customFormat="1" ht="12.75" hidden="1" customHeight="1" x14ac:dyDescent="0.2">
      <c r="A130" s="66" t="s">
        <v>98</v>
      </c>
      <c r="B130" s="42"/>
      <c r="C130" s="42"/>
      <c r="E130" s="14">
        <v>1</v>
      </c>
      <c r="F130" s="15" t="s">
        <v>93</v>
      </c>
      <c r="G130" s="14" t="s">
        <v>54</v>
      </c>
      <c r="H130" s="14" t="s">
        <v>15</v>
      </c>
      <c r="N130" s="7">
        <f t="shared" si="5"/>
        <v>0</v>
      </c>
    </row>
    <row r="131" spans="1:18" s="7" customFormat="1" ht="12.75" hidden="1" customHeight="1" x14ac:dyDescent="0.2">
      <c r="A131" s="66" t="s">
        <v>99</v>
      </c>
      <c r="B131" s="42"/>
      <c r="C131" s="42"/>
      <c r="D131" s="15"/>
      <c r="E131" s="14">
        <v>1</v>
      </c>
      <c r="F131" s="15" t="s">
        <v>93</v>
      </c>
      <c r="G131" s="14" t="s">
        <v>93</v>
      </c>
      <c r="H131" s="14" t="s">
        <v>10</v>
      </c>
      <c r="N131" s="7">
        <f t="shared" si="5"/>
        <v>0</v>
      </c>
    </row>
    <row r="132" spans="1:18" s="7" customFormat="1" ht="12.75" hidden="1" customHeight="1" x14ac:dyDescent="0.2">
      <c r="A132" s="66" t="s">
        <v>100</v>
      </c>
      <c r="B132" s="40"/>
      <c r="C132" s="40"/>
      <c r="E132" s="14">
        <v>1</v>
      </c>
      <c r="F132" s="15" t="s">
        <v>93</v>
      </c>
      <c r="G132" s="14" t="s">
        <v>54</v>
      </c>
      <c r="H132" s="14" t="s">
        <v>19</v>
      </c>
      <c r="N132" s="7">
        <f t="shared" si="5"/>
        <v>0</v>
      </c>
    </row>
    <row r="133" spans="1:18" s="7" customFormat="1" ht="12.75" hidden="1" customHeight="1" x14ac:dyDescent="0.2">
      <c r="A133" s="66" t="s">
        <v>175</v>
      </c>
      <c r="B133" s="40"/>
      <c r="C133" s="40"/>
      <c r="E133" s="14">
        <v>1</v>
      </c>
      <c r="F133" s="15" t="s">
        <v>93</v>
      </c>
      <c r="G133" s="14" t="s">
        <v>54</v>
      </c>
      <c r="H133" s="14" t="s">
        <v>82</v>
      </c>
      <c r="N133" s="7">
        <f t="shared" si="5"/>
        <v>0</v>
      </c>
    </row>
    <row r="134" spans="1:18" s="7" customFormat="1" ht="12.75" hidden="1" customHeight="1" x14ac:dyDescent="0.2">
      <c r="A134" s="66" t="s">
        <v>176</v>
      </c>
      <c r="B134" s="40"/>
      <c r="C134" s="40"/>
      <c r="E134" s="14">
        <v>1</v>
      </c>
      <c r="F134" s="15" t="s">
        <v>93</v>
      </c>
      <c r="G134" s="14" t="s">
        <v>54</v>
      </c>
      <c r="H134" s="14" t="s">
        <v>45</v>
      </c>
      <c r="N134" s="7">
        <f t="shared" si="5"/>
        <v>0</v>
      </c>
    </row>
    <row r="135" spans="1:18" s="7" customFormat="1" ht="12.75" hidden="1" customHeight="1" x14ac:dyDescent="0.2">
      <c r="A135" s="66" t="s">
        <v>177</v>
      </c>
      <c r="B135" s="40"/>
      <c r="C135" s="40"/>
      <c r="E135" s="14">
        <v>1</v>
      </c>
      <c r="F135" s="15" t="s">
        <v>93</v>
      </c>
      <c r="G135" s="14" t="s">
        <v>54</v>
      </c>
      <c r="H135" s="14" t="s">
        <v>146</v>
      </c>
      <c r="N135" s="7">
        <f t="shared" si="5"/>
        <v>0</v>
      </c>
    </row>
    <row r="136" spans="1:18" s="7" customFormat="1" ht="12.75" hidden="1" customHeight="1" x14ac:dyDescent="0.2">
      <c r="A136" s="66" t="s">
        <v>101</v>
      </c>
      <c r="B136" s="40"/>
      <c r="C136" s="40"/>
      <c r="E136" s="14">
        <v>1</v>
      </c>
      <c r="F136" s="15" t="s">
        <v>93</v>
      </c>
      <c r="G136" s="14" t="s">
        <v>54</v>
      </c>
      <c r="H136" s="14" t="s">
        <v>102</v>
      </c>
      <c r="N136" s="7">
        <f t="shared" si="5"/>
        <v>0</v>
      </c>
    </row>
    <row r="137" spans="1:18" s="7" customFormat="1" ht="12.75" hidden="1" customHeight="1" x14ac:dyDescent="0.2">
      <c r="A137" s="66" t="s">
        <v>103</v>
      </c>
      <c r="B137" s="40"/>
      <c r="C137" s="40"/>
      <c r="E137" s="14">
        <v>1</v>
      </c>
      <c r="F137" s="15" t="s">
        <v>93</v>
      </c>
      <c r="G137" s="14" t="s">
        <v>54</v>
      </c>
      <c r="H137" s="14" t="s">
        <v>24</v>
      </c>
      <c r="N137" s="7">
        <f t="shared" si="5"/>
        <v>0</v>
      </c>
    </row>
    <row r="138" spans="1:18" s="7" customFormat="1" ht="12.75" hidden="1" customHeight="1" x14ac:dyDescent="0.2">
      <c r="A138" s="66" t="s">
        <v>104</v>
      </c>
      <c r="B138" s="40"/>
      <c r="C138" s="40"/>
      <c r="E138" s="14">
        <v>1</v>
      </c>
      <c r="F138" s="15" t="s">
        <v>93</v>
      </c>
      <c r="G138" s="14" t="s">
        <v>54</v>
      </c>
      <c r="H138" s="14" t="s">
        <v>28</v>
      </c>
      <c r="N138" s="7">
        <f t="shared" si="5"/>
        <v>0</v>
      </c>
    </row>
    <row r="139" spans="1:18" s="7" customFormat="1" ht="12.75" hidden="1" customHeight="1" x14ac:dyDescent="0.2">
      <c r="A139" s="66" t="s">
        <v>105</v>
      </c>
      <c r="B139" s="40"/>
      <c r="C139" s="40"/>
      <c r="D139" s="15"/>
      <c r="E139" s="14">
        <v>1</v>
      </c>
      <c r="F139" s="15" t="s">
        <v>93</v>
      </c>
      <c r="G139" s="14" t="s">
        <v>54</v>
      </c>
      <c r="H139" s="16" t="s">
        <v>49</v>
      </c>
      <c r="N139" s="7">
        <f t="shared" si="5"/>
        <v>0</v>
      </c>
    </row>
    <row r="140" spans="1:18" s="7" customFormat="1" ht="12.75" hidden="1" customHeight="1" x14ac:dyDescent="0.2">
      <c r="A140" s="66" t="s">
        <v>106</v>
      </c>
      <c r="B140" s="40"/>
      <c r="C140" s="40"/>
      <c r="D140" s="15"/>
      <c r="E140" s="14">
        <v>1</v>
      </c>
      <c r="F140" s="15" t="s">
        <v>93</v>
      </c>
      <c r="G140" s="14" t="s">
        <v>67</v>
      </c>
      <c r="H140" s="14" t="s">
        <v>8</v>
      </c>
      <c r="N140" s="7">
        <f t="shared" si="5"/>
        <v>0</v>
      </c>
    </row>
    <row r="141" spans="1:18" s="7" customFormat="1" ht="12.75" customHeight="1" x14ac:dyDescent="0.2">
      <c r="A141" s="66" t="s">
        <v>107</v>
      </c>
      <c r="B141" s="40"/>
      <c r="C141" s="40"/>
      <c r="D141" s="15"/>
      <c r="E141" s="14">
        <v>1</v>
      </c>
      <c r="F141" s="15" t="s">
        <v>93</v>
      </c>
      <c r="G141" s="14" t="s">
        <v>59</v>
      </c>
      <c r="H141" s="16" t="s">
        <v>49</v>
      </c>
      <c r="N141" s="7">
        <f t="shared" si="5"/>
        <v>50000</v>
      </c>
      <c r="P141" s="7">
        <v>50000</v>
      </c>
      <c r="R141" s="7">
        <v>50000</v>
      </c>
    </row>
    <row r="142" spans="1:18" s="7" customFormat="1" ht="12.75" hidden="1" customHeight="1" x14ac:dyDescent="0.2">
      <c r="A142" s="66" t="s">
        <v>178</v>
      </c>
      <c r="B142" s="40"/>
      <c r="C142" s="40"/>
      <c r="D142" s="15"/>
      <c r="E142" s="14">
        <v>1</v>
      </c>
      <c r="F142" s="15" t="s">
        <v>93</v>
      </c>
      <c r="G142" s="14" t="s">
        <v>29</v>
      </c>
      <c r="H142" s="14" t="s">
        <v>8</v>
      </c>
    </row>
    <row r="143" spans="1:18" s="7" customFormat="1" ht="12.75" hidden="1" customHeight="1" x14ac:dyDescent="0.2">
      <c r="A143" s="66" t="s">
        <v>179</v>
      </c>
      <c r="B143" s="40"/>
      <c r="C143" s="40"/>
      <c r="D143" s="15"/>
      <c r="E143" s="14">
        <v>1</v>
      </c>
      <c r="F143" s="15" t="s">
        <v>93</v>
      </c>
      <c r="G143" s="14" t="s">
        <v>29</v>
      </c>
      <c r="H143" s="14" t="s">
        <v>45</v>
      </c>
    </row>
    <row r="144" spans="1:18" s="7" customFormat="1" ht="12.75" hidden="1" customHeight="1" x14ac:dyDescent="0.2">
      <c r="A144" s="66" t="s">
        <v>247</v>
      </c>
      <c r="B144" s="40"/>
      <c r="C144" s="40"/>
      <c r="D144" s="15"/>
      <c r="E144" s="14">
        <v>1</v>
      </c>
      <c r="F144" s="15" t="s">
        <v>93</v>
      </c>
      <c r="G144" s="14" t="s">
        <v>29</v>
      </c>
      <c r="H144" s="14" t="s">
        <v>64</v>
      </c>
    </row>
    <row r="145" spans="1:21" s="27" customFormat="1" ht="15" customHeight="1" x14ac:dyDescent="0.2">
      <c r="A145" s="63" t="s">
        <v>108</v>
      </c>
      <c r="B145" s="26"/>
      <c r="C145" s="26"/>
      <c r="J145" s="21">
        <f>SUM(J125:J144)</f>
        <v>0</v>
      </c>
      <c r="K145" s="23"/>
      <c r="L145" s="21">
        <f>SUM(L125:L144)</f>
        <v>0</v>
      </c>
      <c r="N145" s="21">
        <f>SUM(N125:N144)</f>
        <v>50000</v>
      </c>
      <c r="P145" s="21">
        <f>SUM(P125:P144)</f>
        <v>50000</v>
      </c>
      <c r="R145" s="21">
        <f>SUM(R125:R141)</f>
        <v>3550000</v>
      </c>
    </row>
    <row r="146" spans="1:21" s="7" customFormat="1" ht="6" customHeight="1" x14ac:dyDescent="0.2"/>
    <row r="147" spans="1:21" s="7" customFormat="1" ht="16.5" customHeight="1" thickBot="1" x14ac:dyDescent="0.25">
      <c r="A147" s="11" t="s">
        <v>110</v>
      </c>
      <c r="B147" s="28"/>
      <c r="C147" s="28"/>
      <c r="J147" s="29">
        <f>J42+J112+J121+J145</f>
        <v>39904400.709999993</v>
      </c>
      <c r="K147" s="23"/>
      <c r="L147" s="29">
        <f>L42+L112+L121+L145</f>
        <v>22774305.09</v>
      </c>
      <c r="N147" s="29">
        <f>N42+N112+N121+N145</f>
        <v>37283394.99000001</v>
      </c>
      <c r="P147" s="29">
        <f>P42+P112+P121+P145</f>
        <v>60057700.079999998</v>
      </c>
      <c r="R147" s="29">
        <f>R42+R112+R121+R145</f>
        <v>94650294.409999996</v>
      </c>
    </row>
    <row r="148" spans="1:21" s="7" customFormat="1" ht="13.5" thickTop="1" x14ac:dyDescent="0.2">
      <c r="A148" s="31"/>
      <c r="B148" s="31"/>
      <c r="C148" s="31"/>
      <c r="D148" s="34"/>
      <c r="E148" s="31"/>
      <c r="F148" s="31"/>
      <c r="H148" s="35"/>
      <c r="I148" s="35"/>
      <c r="J148" s="35"/>
      <c r="K148" s="35"/>
      <c r="L148" s="35"/>
      <c r="M148" s="35"/>
      <c r="U148" s="7">
        <f>L147-12482290.42</f>
        <v>10292014.67</v>
      </c>
    </row>
    <row r="149" spans="1:21" s="7" customFormat="1" x14ac:dyDescent="0.2">
      <c r="A149" s="31"/>
      <c r="B149" s="31"/>
      <c r="C149" s="31"/>
      <c r="D149" s="34"/>
      <c r="E149" s="31"/>
      <c r="F149" s="31"/>
      <c r="H149" s="35"/>
      <c r="I149" s="35"/>
      <c r="J149" s="35"/>
      <c r="K149" s="35"/>
      <c r="L149" s="35"/>
      <c r="M149" s="35"/>
    </row>
    <row r="150" spans="1:21" x14ac:dyDescent="0.2">
      <c r="A150" s="211" t="s">
        <v>133</v>
      </c>
      <c r="B150" s="211"/>
      <c r="C150" s="211"/>
      <c r="D150" s="33"/>
      <c r="E150" s="32"/>
      <c r="G150" s="31"/>
      <c r="I150" s="31"/>
      <c r="J150" s="211" t="s">
        <v>134</v>
      </c>
      <c r="K150" s="211"/>
      <c r="L150" s="211"/>
      <c r="M150" s="47"/>
      <c r="N150" s="49"/>
      <c r="O150" s="49"/>
      <c r="P150" s="199" t="s">
        <v>135</v>
      </c>
      <c r="Q150" s="199"/>
      <c r="R150" s="199"/>
    </row>
    <row r="151" spans="1:21" x14ac:dyDescent="0.2">
      <c r="A151" s="50"/>
      <c r="D151" s="33"/>
      <c r="E151" s="51"/>
      <c r="G151" s="31"/>
      <c r="I151" s="31"/>
      <c r="J151" s="30"/>
      <c r="M151" s="30"/>
      <c r="N151" s="36"/>
      <c r="O151" s="36"/>
      <c r="P151" s="51"/>
    </row>
    <row r="152" spans="1:21" x14ac:dyDescent="0.2">
      <c r="A152" s="50"/>
      <c r="D152" s="33"/>
      <c r="E152" s="51"/>
      <c r="G152" s="31"/>
      <c r="I152" s="31"/>
      <c r="J152" s="107"/>
      <c r="M152" s="107"/>
      <c r="N152" s="36"/>
      <c r="O152" s="36"/>
      <c r="P152" s="51"/>
    </row>
    <row r="153" spans="1:21" x14ac:dyDescent="0.2">
      <c r="A153" s="52"/>
      <c r="D153" s="31"/>
      <c r="E153" s="53"/>
      <c r="G153" s="31"/>
      <c r="I153" s="31"/>
      <c r="J153" s="31"/>
      <c r="M153" s="31"/>
      <c r="P153" s="53"/>
    </row>
    <row r="154" spans="1:21" x14ac:dyDescent="0.2">
      <c r="A154" s="212" t="s">
        <v>327</v>
      </c>
      <c r="B154" s="212"/>
      <c r="C154" s="212"/>
      <c r="D154" s="55"/>
      <c r="E154" s="56"/>
      <c r="G154" s="31"/>
      <c r="I154" s="31"/>
      <c r="J154" s="212" t="s">
        <v>319</v>
      </c>
      <c r="K154" s="212"/>
      <c r="L154" s="212"/>
      <c r="M154" s="57"/>
      <c r="N154" s="59"/>
      <c r="O154" s="59"/>
      <c r="P154" s="200" t="s">
        <v>137</v>
      </c>
      <c r="Q154" s="200"/>
      <c r="R154" s="200"/>
    </row>
    <row r="155" spans="1:21" x14ac:dyDescent="0.2">
      <c r="A155" s="211" t="s">
        <v>328</v>
      </c>
      <c r="B155" s="211"/>
      <c r="C155" s="211"/>
      <c r="D155" s="31"/>
      <c r="E155" s="32"/>
      <c r="G155" s="31"/>
      <c r="I155" s="31"/>
      <c r="J155" s="211" t="s">
        <v>288</v>
      </c>
      <c r="K155" s="211"/>
      <c r="L155" s="211"/>
      <c r="M155" s="33"/>
      <c r="N155" s="35"/>
      <c r="O155" s="35"/>
      <c r="P155" s="201" t="s">
        <v>139</v>
      </c>
      <c r="Q155" s="201"/>
      <c r="R155" s="201"/>
    </row>
  </sheetData>
  <customSheetViews>
    <customSheetView guid="{1998FCB8-1FEB-4076-ACE6-A225EE4366B3}" showPageBreaks="1" printArea="1" hiddenRows="1" view="pageBreakPreview">
      <pane xSplit="1" ySplit="14" topLeftCell="B15" activePane="bottomRight" state="frozen"/>
      <selection pane="bottomRight" activeCell="R74" sqref="R74"/>
      <pageMargins left="0.75" right="0.5" top="0.8" bottom="1" header="0.75" footer="0.5"/>
      <printOptions horizontalCentered="1"/>
      <pageSetup paperSize="5" scale="90" orientation="landscape" horizontalDpi="4294967293" verticalDpi="300" r:id="rId1"/>
      <headerFooter alignWithMargins="0">
        <oddHeader xml:space="preserve">&amp;L&amp;"Arial,Regular"&amp;9               LBP Form No. 2&amp;R&amp;"Arial,Bold"&amp;10Annex E                         </oddHeader>
        <oddFooter>&amp;C&amp;10Page &amp;P of &amp;N</oddFooter>
      </headerFooter>
    </customSheetView>
    <customSheetView guid="{EE975321-C15E-44A7-AFC6-A307116A4F6E}" showPageBreaks="1" printArea="1" hiddenRows="1" view="pageBreakPreview">
      <pane xSplit="1" ySplit="14" topLeftCell="B15" activePane="bottomRight" state="frozen"/>
      <selection pane="bottomRight" activeCell="R16" sqref="R16"/>
      <pageMargins left="0.75" right="0.5" top="0.8" bottom="1" header="0.75" footer="0.5"/>
      <printOptions horizontalCentered="1"/>
      <pageSetup paperSize="5" scale="90" orientation="landscape" horizontalDpi="4294967293" verticalDpi="300" r:id="rId2"/>
      <headerFooter alignWithMargins="0">
        <oddHeader xml:space="preserve">&amp;L&amp;"Arial,Regular"&amp;9               LBP Form No. 2&amp;R&amp;"Arial,Bold"&amp;10Annex D                         </oddHeader>
        <oddFooter>&amp;C&amp;10Page &amp;P of &amp;N</oddFooter>
      </headerFooter>
    </customSheetView>
    <customSheetView guid="{DE3A1FFE-44A0-41BD-98AB-2A2226968564}" showPageBreaks="1" printArea="1" hiddenRows="1" view="pageBreakPreview">
      <pane xSplit="1" ySplit="14" topLeftCell="B111" activePane="bottomRight" state="frozen"/>
      <selection pane="bottomRight" activeCell="R149" sqref="R149"/>
      <pageMargins left="0.75" right="0.5" top="0.8" bottom="1" header="0.75" footer="0.5"/>
      <printOptions horizontalCentered="1"/>
      <pageSetup paperSize="5" scale="90" orientation="landscape" horizontalDpi="4294967293" verticalDpi="300" r:id="rId3"/>
      <headerFooter alignWithMargins="0">
        <oddHeader xml:space="preserve">&amp;L&amp;"Arial,Regular"&amp;9               LBP Form No. 2&amp;R&amp;"Arial,Bold"&amp;10Annex D                         </oddHeader>
        <oddFooter>&amp;C&amp;10Page &amp;P of &amp;N</oddFooter>
      </headerFooter>
    </customSheetView>
    <customSheetView guid="{870B4CCF-089A-4C19-A059-259DAAB1F3BC}" showPageBreaks="1" printArea="1" hiddenRows="1" view="pageBreakPreview">
      <pane xSplit="1" ySplit="14" topLeftCell="B149" activePane="bottomRight" state="frozen"/>
      <selection pane="bottomRight" activeCell="C18" sqref="C18"/>
      <pageMargins left="0.75" right="0.5" top="0.8" bottom="1" header="0.75" footer="0.5"/>
      <printOptions horizontalCentered="1"/>
      <pageSetup paperSize="5" scale="90" orientation="landscape" horizontalDpi="4294967293" verticalDpi="300" r:id="rId4"/>
      <headerFooter alignWithMargins="0">
        <oddHeader xml:space="preserve">&amp;L&amp;"Arial,Regular"&amp;9               LBP Form No. 2&amp;R&amp;"Arial,Bold"&amp;10Annex D                         </oddHeader>
        <oddFooter>&amp;C&amp;10Page &amp;P of &amp;N</oddFooter>
      </headerFooter>
    </customSheetView>
    <customSheetView guid="{B830B613-BE6E-4840-91D7-D447FD1BCCD2}" showPageBreaks="1" printArea="1" hiddenRows="1" view="pageBreakPreview">
      <pane xSplit="1" ySplit="14" topLeftCell="B113" activePane="bottomRight" state="frozen"/>
      <selection pane="bottomRight" activeCell="N141" sqref="N141"/>
      <pageMargins left="0.75" right="0.5" top="0.8" bottom="1" header="0.75" footer="0.5"/>
      <printOptions horizontalCentered="1"/>
      <pageSetup paperSize="5" scale="90" orientation="landscape" horizontalDpi="4294967293" verticalDpi="300" r:id="rId5"/>
      <headerFooter alignWithMargins="0">
        <oddHeader xml:space="preserve">&amp;L&amp;"Arial,Regular"&amp;9               LBP Form No. 2&amp;R&amp;"Arial,Bold"&amp;10Annex D                         </oddHeader>
        <oddFooter>&amp;C&amp;10Page &amp;P of &amp;N</oddFooter>
      </headerFooter>
    </customSheetView>
  </customSheetViews>
  <mergeCells count="18">
    <mergeCell ref="P150:R150"/>
    <mergeCell ref="P154:R154"/>
    <mergeCell ref="P155:R155"/>
    <mergeCell ref="A150:C150"/>
    <mergeCell ref="A154:C154"/>
    <mergeCell ref="A155:C155"/>
    <mergeCell ref="J150:L150"/>
    <mergeCell ref="J154:L154"/>
    <mergeCell ref="J155:L155"/>
    <mergeCell ref="A13:C13"/>
    <mergeCell ref="E13:H13"/>
    <mergeCell ref="A112:C112"/>
    <mergeCell ref="A1:S1"/>
    <mergeCell ref="A2:S2"/>
    <mergeCell ref="L9:P9"/>
    <mergeCell ref="A11:C11"/>
    <mergeCell ref="E11:H11"/>
    <mergeCell ref="P10:P12"/>
  </mergeCells>
  <printOptions horizontalCentered="1"/>
  <pageMargins left="0.75" right="0.5" top="0.8" bottom="1" header="0.75" footer="0.5"/>
  <pageSetup paperSize="5" scale="90" orientation="landscape" horizontalDpi="4294967293" verticalDpi="300" r:id="rId6"/>
  <headerFooter alignWithMargins="0">
    <oddHeader xml:space="preserve">&amp;L&amp;"Arial,Regular"&amp;9               LBP Form No. 2&amp;R&amp;"Arial,Bold"&amp;10Annex E                         </oddHeader>
    <oddFooter>&amp;C&amp;10Page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499984740745262"/>
  </sheetPr>
  <dimension ref="A1:S159"/>
  <sheetViews>
    <sheetView view="pageBreakPreview" zoomScaleNormal="85" zoomScaleSheetLayoutView="100" workbookViewId="0">
      <pane xSplit="1" ySplit="14" topLeftCell="B49" activePane="bottomRight" state="frozen"/>
      <selection pane="topRight" activeCell="B1" sqref="B1"/>
      <selection pane="bottomLeft" activeCell="A15" sqref="A15"/>
      <selection pane="bottomRight" activeCell="C49" sqref="C49"/>
    </sheetView>
  </sheetViews>
  <sheetFormatPr defaultRowHeight="12.75" x14ac:dyDescent="0.2"/>
  <cols>
    <col min="1" max="1" width="16.77734375" style="1" customWidth="1"/>
    <col min="2" max="2" width="1.21875" style="1" customWidth="1"/>
    <col min="3" max="3" width="26.77734375" style="1" customWidth="1"/>
    <col min="4" max="4" width="1" style="1" customWidth="1"/>
    <col min="5" max="7" width="2.88671875" style="1" customWidth="1"/>
    <col min="8" max="8" width="3.77734375" style="1" customWidth="1"/>
    <col min="9" max="9" width="0.88671875" style="1" customWidth="1"/>
    <col min="10" max="10" width="13.77734375" style="1" customWidth="1"/>
    <col min="11" max="11" width="0.88671875" style="1" customWidth="1"/>
    <col min="12" max="12" width="13.77734375" style="1" customWidth="1"/>
    <col min="13" max="13" width="0.88671875" style="1" customWidth="1"/>
    <col min="14" max="14" width="13.77734375" style="1" customWidth="1"/>
    <col min="15" max="15" width="0.88671875" style="1" customWidth="1"/>
    <col min="16" max="16" width="13.77734375" style="1" customWidth="1"/>
    <col min="17" max="17" width="0.88671875" style="1" customWidth="1"/>
    <col min="18" max="18" width="13.77734375" style="1" customWidth="1"/>
    <col min="19" max="19" width="8.88671875" style="1"/>
    <col min="20" max="20" width="9.6640625" style="1" bestFit="1" customWidth="1"/>
    <col min="21" max="16384" width="8.88671875" style="1"/>
  </cols>
  <sheetData>
    <row r="1" spans="1:19" ht="15.75" x14ac:dyDescent="0.25">
      <c r="A1" s="203" t="s">
        <v>111</v>
      </c>
      <c r="B1" s="203"/>
      <c r="C1" s="203"/>
      <c r="D1" s="203"/>
      <c r="E1" s="203"/>
      <c r="F1" s="203"/>
      <c r="G1" s="203"/>
      <c r="H1" s="203"/>
      <c r="I1" s="203"/>
      <c r="J1" s="203"/>
      <c r="K1" s="203"/>
      <c r="L1" s="203"/>
      <c r="M1" s="203"/>
      <c r="N1" s="203"/>
      <c r="O1" s="203"/>
      <c r="P1" s="203"/>
      <c r="Q1" s="203"/>
      <c r="R1" s="203"/>
      <c r="S1" s="203"/>
    </row>
    <row r="2" spans="1:19" ht="15.75" customHeight="1" x14ac:dyDescent="0.2">
      <c r="A2" s="204" t="s">
        <v>0</v>
      </c>
      <c r="B2" s="204"/>
      <c r="C2" s="204"/>
      <c r="D2" s="204"/>
      <c r="E2" s="204"/>
      <c r="F2" s="204"/>
      <c r="G2" s="204"/>
      <c r="H2" s="204"/>
      <c r="I2" s="204"/>
      <c r="J2" s="204"/>
      <c r="K2" s="204"/>
      <c r="L2" s="204"/>
      <c r="M2" s="204"/>
      <c r="N2" s="204"/>
      <c r="O2" s="204"/>
      <c r="P2" s="204"/>
      <c r="Q2" s="204"/>
      <c r="R2" s="204"/>
      <c r="S2" s="204"/>
    </row>
    <row r="3" spans="1:19" ht="9" customHeight="1" x14ac:dyDescent="0.2"/>
    <row r="4" spans="1:19" ht="15" customHeight="1" x14ac:dyDescent="0.25">
      <c r="A4" s="2" t="s">
        <v>118</v>
      </c>
      <c r="B4" s="2" t="s">
        <v>113</v>
      </c>
      <c r="C4" s="73" t="s">
        <v>207</v>
      </c>
      <c r="H4" s="3"/>
      <c r="I4" s="3"/>
      <c r="R4" s="78">
        <v>1071</v>
      </c>
    </row>
    <row r="5" spans="1:19" ht="15" customHeight="1" x14ac:dyDescent="0.2">
      <c r="A5" s="5" t="s">
        <v>119</v>
      </c>
      <c r="B5" s="2" t="s">
        <v>113</v>
      </c>
      <c r="C5" s="5" t="s">
        <v>115</v>
      </c>
    </row>
    <row r="6" spans="1:19" ht="15" customHeight="1" x14ac:dyDescent="0.2">
      <c r="A6" s="5" t="s">
        <v>120</v>
      </c>
      <c r="B6" s="2" t="s">
        <v>113</v>
      </c>
      <c r="C6" s="5" t="s">
        <v>351</v>
      </c>
    </row>
    <row r="7" spans="1:19" ht="15" customHeight="1" x14ac:dyDescent="0.2">
      <c r="A7" s="6" t="s">
        <v>121</v>
      </c>
      <c r="B7" s="2" t="s">
        <v>113</v>
      </c>
      <c r="C7" s="6" t="s">
        <v>117</v>
      </c>
    </row>
    <row r="8" spans="1:19" ht="9" customHeight="1" x14ac:dyDescent="0.2">
      <c r="A8" s="6"/>
      <c r="B8" s="2"/>
      <c r="C8" s="6"/>
    </row>
    <row r="9" spans="1:19" ht="15" customHeight="1" x14ac:dyDescent="0.2">
      <c r="L9" s="207" t="s">
        <v>122</v>
      </c>
      <c r="M9" s="207"/>
      <c r="N9" s="207"/>
      <c r="O9" s="207"/>
      <c r="P9" s="207"/>
      <c r="Q9" s="98"/>
    </row>
    <row r="10" spans="1:19" ht="15" customHeight="1" x14ac:dyDescent="0.2">
      <c r="H10" s="8"/>
      <c r="I10" s="8"/>
      <c r="J10" s="8" t="s">
        <v>287</v>
      </c>
      <c r="K10" s="8"/>
      <c r="L10" s="62" t="s">
        <v>123</v>
      </c>
      <c r="M10" s="62"/>
      <c r="N10" s="62" t="s">
        <v>125</v>
      </c>
      <c r="O10" s="62"/>
      <c r="P10" s="209" t="s">
        <v>127</v>
      </c>
      <c r="Q10" s="45"/>
      <c r="R10" s="129" t="s">
        <v>132</v>
      </c>
    </row>
    <row r="11" spans="1:19" ht="15" customHeight="1" x14ac:dyDescent="0.2">
      <c r="A11" s="205" t="s">
        <v>186</v>
      </c>
      <c r="B11" s="205"/>
      <c r="C11" s="205"/>
      <c r="D11" s="9"/>
      <c r="E11" s="205" t="s">
        <v>112</v>
      </c>
      <c r="F11" s="205"/>
      <c r="G11" s="205"/>
      <c r="H11" s="205"/>
      <c r="I11" s="8"/>
      <c r="J11" s="93" t="s">
        <v>305</v>
      </c>
      <c r="K11" s="44"/>
      <c r="L11" s="44" t="s">
        <v>318</v>
      </c>
      <c r="M11" s="44"/>
      <c r="N11" s="44" t="s">
        <v>318</v>
      </c>
      <c r="O11" s="44"/>
      <c r="P11" s="210"/>
      <c r="Q11" s="45"/>
      <c r="R11" s="44">
        <v>2020</v>
      </c>
    </row>
    <row r="12" spans="1:19" ht="15" customHeight="1" x14ac:dyDescent="0.2">
      <c r="A12" s="97"/>
      <c r="B12" s="97"/>
      <c r="C12" s="97"/>
      <c r="D12" s="9"/>
      <c r="E12" s="97"/>
      <c r="F12" s="97"/>
      <c r="G12" s="97"/>
      <c r="H12" s="97"/>
      <c r="I12" s="8"/>
      <c r="J12" s="44" t="s">
        <v>124</v>
      </c>
      <c r="K12" s="44"/>
      <c r="L12" s="44" t="s">
        <v>124</v>
      </c>
      <c r="M12" s="44"/>
      <c r="N12" s="44" t="s">
        <v>126</v>
      </c>
      <c r="O12" s="44"/>
      <c r="P12" s="210"/>
      <c r="Q12" s="45"/>
      <c r="R12" s="130" t="s">
        <v>2</v>
      </c>
    </row>
    <row r="13" spans="1:19" ht="15" customHeight="1" x14ac:dyDescent="0.2">
      <c r="A13" s="206" t="s">
        <v>3</v>
      </c>
      <c r="B13" s="206"/>
      <c r="C13" s="206"/>
      <c r="D13" s="7"/>
      <c r="E13" s="208" t="s">
        <v>4</v>
      </c>
      <c r="F13" s="208"/>
      <c r="G13" s="208"/>
      <c r="H13" s="208"/>
      <c r="J13" s="10" t="s">
        <v>5</v>
      </c>
      <c r="K13" s="61"/>
      <c r="L13" s="10" t="s">
        <v>128</v>
      </c>
      <c r="M13" s="61"/>
      <c r="N13" s="10" t="s">
        <v>129</v>
      </c>
      <c r="O13" s="61"/>
      <c r="P13" s="10" t="s">
        <v>130</v>
      </c>
      <c r="Q13" s="61"/>
      <c r="R13" s="10" t="s">
        <v>131</v>
      </c>
    </row>
    <row r="14" spans="1:19" ht="6" customHeight="1" x14ac:dyDescent="0.2">
      <c r="K14" s="7"/>
      <c r="M14" s="7"/>
      <c r="O14" s="7"/>
      <c r="Q14" s="7"/>
    </row>
    <row r="15" spans="1:19" s="7" customFormat="1" ht="12.75" customHeight="1" x14ac:dyDescent="0.2">
      <c r="A15" s="68" t="s">
        <v>187</v>
      </c>
      <c r="B15" s="12"/>
      <c r="C15" s="12"/>
      <c r="J15" s="13"/>
      <c r="K15" s="13"/>
    </row>
    <row r="16" spans="1:19" s="7" customFormat="1" ht="12.75" customHeight="1" x14ac:dyDescent="0.2">
      <c r="A16" s="66" t="s">
        <v>6</v>
      </c>
      <c r="B16" s="40"/>
      <c r="C16" s="40"/>
      <c r="D16" s="14"/>
      <c r="E16" s="14">
        <v>5</v>
      </c>
      <c r="F16" s="15" t="s">
        <v>7</v>
      </c>
      <c r="G16" s="14" t="s">
        <v>7</v>
      </c>
      <c r="H16" s="14" t="s">
        <v>8</v>
      </c>
      <c r="I16" s="14"/>
      <c r="J16" s="94">
        <v>6531997.96</v>
      </c>
      <c r="K16" s="94"/>
      <c r="L16" s="117">
        <v>3582825.29</v>
      </c>
      <c r="M16" s="117"/>
      <c r="N16" s="117">
        <f>P16-L16</f>
        <v>5423938.2399999993</v>
      </c>
      <c r="O16" s="117"/>
      <c r="P16" s="117">
        <v>9006763.5299999993</v>
      </c>
      <c r="Q16" s="117"/>
      <c r="R16" s="117">
        <v>9013770.3800000008</v>
      </c>
    </row>
    <row r="17" spans="1:18" s="7" customFormat="1" ht="12.75" hidden="1" customHeight="1" x14ac:dyDescent="0.2">
      <c r="A17" s="67" t="s">
        <v>9</v>
      </c>
      <c r="B17" s="41"/>
      <c r="C17" s="41"/>
      <c r="E17" s="38">
        <v>5</v>
      </c>
      <c r="F17" s="37" t="s">
        <v>7</v>
      </c>
      <c r="G17" s="38" t="s">
        <v>7</v>
      </c>
      <c r="H17" s="38" t="s">
        <v>10</v>
      </c>
      <c r="J17" s="49"/>
      <c r="K17" s="49"/>
      <c r="L17" s="117"/>
      <c r="M17" s="117"/>
      <c r="N17" s="117"/>
      <c r="O17" s="117"/>
      <c r="P17" s="117"/>
      <c r="Q17" s="117"/>
      <c r="R17" s="117"/>
    </row>
    <row r="18" spans="1:18" s="7" customFormat="1" ht="12.75" customHeight="1" x14ac:dyDescent="0.2">
      <c r="A18" s="66" t="s">
        <v>11</v>
      </c>
      <c r="B18" s="40"/>
      <c r="C18" s="40"/>
      <c r="D18" s="14"/>
      <c r="E18" s="14">
        <v>5</v>
      </c>
      <c r="F18" s="15" t="s">
        <v>7</v>
      </c>
      <c r="G18" s="14" t="s">
        <v>12</v>
      </c>
      <c r="H18" s="14" t="s">
        <v>8</v>
      </c>
      <c r="J18" s="94">
        <v>427279.38</v>
      </c>
      <c r="K18" s="94"/>
      <c r="L18" s="117">
        <v>208285.72</v>
      </c>
      <c r="M18" s="117"/>
      <c r="N18" s="117">
        <f t="shared" ref="N18:N40" si="0">P18-L18</f>
        <v>319714.28000000003</v>
      </c>
      <c r="O18" s="117"/>
      <c r="P18" s="117">
        <v>528000</v>
      </c>
      <c r="Q18" s="117"/>
      <c r="R18" s="117">
        <v>528000</v>
      </c>
    </row>
    <row r="19" spans="1:18" s="7" customFormat="1" ht="12.75" customHeight="1" x14ac:dyDescent="0.2">
      <c r="A19" s="66" t="s">
        <v>13</v>
      </c>
      <c r="B19" s="40"/>
      <c r="C19" s="40"/>
      <c r="D19" s="14"/>
      <c r="E19" s="14">
        <v>5</v>
      </c>
      <c r="F19" s="15" t="s">
        <v>7</v>
      </c>
      <c r="G19" s="14" t="s">
        <v>12</v>
      </c>
      <c r="H19" s="14" t="s">
        <v>10</v>
      </c>
      <c r="J19" s="94">
        <v>114000</v>
      </c>
      <c r="K19" s="94"/>
      <c r="L19" s="117">
        <v>56000</v>
      </c>
      <c r="M19" s="117"/>
      <c r="N19" s="117">
        <f t="shared" si="0"/>
        <v>136000</v>
      </c>
      <c r="O19" s="117"/>
      <c r="P19" s="117">
        <v>192000</v>
      </c>
      <c r="Q19" s="117"/>
      <c r="R19" s="117">
        <v>192000</v>
      </c>
    </row>
    <row r="20" spans="1:18" s="7" customFormat="1" ht="12.75" customHeight="1" x14ac:dyDescent="0.2">
      <c r="A20" s="66" t="s">
        <v>14</v>
      </c>
      <c r="B20" s="40"/>
      <c r="C20" s="40"/>
      <c r="D20" s="14"/>
      <c r="E20" s="14">
        <v>5</v>
      </c>
      <c r="F20" s="15" t="s">
        <v>7</v>
      </c>
      <c r="G20" s="14" t="s">
        <v>12</v>
      </c>
      <c r="H20" s="14" t="s">
        <v>15</v>
      </c>
      <c r="J20" s="94">
        <v>102000</v>
      </c>
      <c r="K20" s="94"/>
      <c r="L20" s="117">
        <v>51000</v>
      </c>
      <c r="M20" s="117"/>
      <c r="N20" s="117">
        <f t="shared" si="0"/>
        <v>64500</v>
      </c>
      <c r="O20" s="117"/>
      <c r="P20" s="117">
        <v>115500</v>
      </c>
      <c r="Q20" s="117"/>
      <c r="R20" s="117">
        <v>192000</v>
      </c>
    </row>
    <row r="21" spans="1:18" s="7" customFormat="1" ht="12.75" customHeight="1" x14ac:dyDescent="0.2">
      <c r="A21" s="66" t="s">
        <v>16</v>
      </c>
      <c r="B21" s="40"/>
      <c r="C21" s="40"/>
      <c r="D21" s="14"/>
      <c r="E21" s="14">
        <v>5</v>
      </c>
      <c r="F21" s="15" t="s">
        <v>7</v>
      </c>
      <c r="G21" s="14" t="s">
        <v>12</v>
      </c>
      <c r="H21" s="14" t="s">
        <v>17</v>
      </c>
      <c r="J21" s="94">
        <v>108000</v>
      </c>
      <c r="K21" s="94"/>
      <c r="L21" s="117">
        <v>96000</v>
      </c>
      <c r="M21" s="117"/>
      <c r="N21" s="117">
        <f t="shared" si="0"/>
        <v>36000</v>
      </c>
      <c r="O21" s="117"/>
      <c r="P21" s="117">
        <v>132000</v>
      </c>
      <c r="Q21" s="117"/>
      <c r="R21" s="117">
        <v>132000</v>
      </c>
    </row>
    <row r="22" spans="1:18" s="7" customFormat="1" ht="12.75" hidden="1" customHeight="1" x14ac:dyDescent="0.2">
      <c r="A22" s="66" t="s">
        <v>141</v>
      </c>
      <c r="B22" s="40"/>
      <c r="C22" s="40"/>
      <c r="D22" s="14"/>
      <c r="E22" s="14">
        <v>5</v>
      </c>
      <c r="F22" s="15" t="s">
        <v>7</v>
      </c>
      <c r="G22" s="14" t="s">
        <v>12</v>
      </c>
      <c r="H22" s="14" t="s">
        <v>64</v>
      </c>
      <c r="J22" s="94"/>
      <c r="K22" s="94"/>
      <c r="L22" s="117"/>
      <c r="M22" s="117"/>
      <c r="N22" s="117">
        <f t="shared" si="0"/>
        <v>0</v>
      </c>
      <c r="O22" s="117"/>
      <c r="P22" s="117"/>
      <c r="Q22" s="117"/>
      <c r="R22" s="117"/>
    </row>
    <row r="23" spans="1:18" s="7" customFormat="1" ht="12.75" hidden="1" customHeight="1" x14ac:dyDescent="0.2">
      <c r="A23" s="66" t="s">
        <v>143</v>
      </c>
      <c r="B23" s="40"/>
      <c r="C23" s="40"/>
      <c r="E23" s="14">
        <v>5</v>
      </c>
      <c r="F23" s="15" t="s">
        <v>7</v>
      </c>
      <c r="G23" s="14" t="s">
        <v>12</v>
      </c>
      <c r="H23" s="14" t="s">
        <v>45</v>
      </c>
      <c r="J23" s="94"/>
      <c r="K23" s="94"/>
      <c r="L23" s="117"/>
      <c r="M23" s="117"/>
      <c r="N23" s="117">
        <f t="shared" si="0"/>
        <v>0</v>
      </c>
      <c r="O23" s="117"/>
      <c r="P23" s="117"/>
      <c r="Q23" s="117"/>
      <c r="R23" s="117"/>
    </row>
    <row r="24" spans="1:18" s="7" customFormat="1" ht="12.75" hidden="1" customHeight="1" x14ac:dyDescent="0.2">
      <c r="A24" s="66" t="s">
        <v>144</v>
      </c>
      <c r="B24" s="40"/>
      <c r="C24" s="40"/>
      <c r="D24" s="14"/>
      <c r="E24" s="14">
        <v>5</v>
      </c>
      <c r="F24" s="15" t="s">
        <v>7</v>
      </c>
      <c r="G24" s="14" t="s">
        <v>12</v>
      </c>
      <c r="H24" s="14" t="s">
        <v>60</v>
      </c>
      <c r="J24" s="94"/>
      <c r="K24" s="94"/>
      <c r="L24" s="117"/>
      <c r="M24" s="117"/>
      <c r="N24" s="117">
        <f t="shared" si="0"/>
        <v>0</v>
      </c>
      <c r="O24" s="117"/>
      <c r="P24" s="117"/>
      <c r="Q24" s="117"/>
      <c r="R24" s="117"/>
    </row>
    <row r="25" spans="1:18" s="7" customFormat="1" ht="12.75" hidden="1" customHeight="1" x14ac:dyDescent="0.2">
      <c r="A25" s="66" t="s">
        <v>18</v>
      </c>
      <c r="B25" s="40"/>
      <c r="C25" s="40"/>
      <c r="D25" s="14"/>
      <c r="E25" s="14">
        <v>5</v>
      </c>
      <c r="F25" s="15" t="s">
        <v>7</v>
      </c>
      <c r="G25" s="14" t="s">
        <v>12</v>
      </c>
      <c r="H25" s="14" t="s">
        <v>19</v>
      </c>
      <c r="J25" s="94"/>
      <c r="K25" s="94"/>
      <c r="L25" s="117"/>
      <c r="M25" s="117"/>
      <c r="N25" s="117">
        <f t="shared" si="0"/>
        <v>0</v>
      </c>
      <c r="O25" s="117"/>
      <c r="P25" s="117"/>
      <c r="Q25" s="117"/>
      <c r="R25" s="117"/>
    </row>
    <row r="26" spans="1:18" s="7" customFormat="1" ht="12.75" hidden="1" customHeight="1" x14ac:dyDescent="0.2">
      <c r="A26" s="66" t="s">
        <v>21</v>
      </c>
      <c r="B26" s="40"/>
      <c r="C26" s="40"/>
      <c r="D26" s="14"/>
      <c r="E26" s="14">
        <v>5</v>
      </c>
      <c r="F26" s="15" t="s">
        <v>7</v>
      </c>
      <c r="G26" s="14" t="s">
        <v>12</v>
      </c>
      <c r="H26" s="14" t="s">
        <v>102</v>
      </c>
      <c r="J26" s="94"/>
      <c r="K26" s="94"/>
      <c r="L26" s="117"/>
      <c r="M26" s="117"/>
      <c r="N26" s="117">
        <f t="shared" si="0"/>
        <v>0</v>
      </c>
      <c r="O26" s="117"/>
      <c r="P26" s="117"/>
      <c r="Q26" s="117"/>
      <c r="R26" s="117"/>
    </row>
    <row r="27" spans="1:18" s="7" customFormat="1" ht="12.75" hidden="1" customHeight="1" x14ac:dyDescent="0.2">
      <c r="A27" s="66" t="s">
        <v>22</v>
      </c>
      <c r="B27" s="40"/>
      <c r="C27" s="40"/>
      <c r="D27" s="14"/>
      <c r="E27" s="14">
        <v>5</v>
      </c>
      <c r="F27" s="15" t="s">
        <v>7</v>
      </c>
      <c r="G27" s="14" t="s">
        <v>12</v>
      </c>
      <c r="H27" s="16" t="s">
        <v>146</v>
      </c>
      <c r="J27" s="94"/>
      <c r="K27" s="94"/>
      <c r="L27" s="117"/>
      <c r="M27" s="117"/>
      <c r="N27" s="117">
        <f t="shared" si="0"/>
        <v>0</v>
      </c>
      <c r="O27" s="117"/>
      <c r="P27" s="117"/>
      <c r="Q27" s="117"/>
      <c r="R27" s="117"/>
    </row>
    <row r="28" spans="1:18" s="7" customFormat="1" ht="12.75" hidden="1" customHeight="1" x14ac:dyDescent="0.2">
      <c r="A28" s="66" t="s">
        <v>145</v>
      </c>
      <c r="B28" s="40"/>
      <c r="C28" s="40"/>
      <c r="D28" s="14"/>
      <c r="E28" s="14">
        <v>5</v>
      </c>
      <c r="F28" s="15" t="s">
        <v>7</v>
      </c>
      <c r="G28" s="14" t="s">
        <v>12</v>
      </c>
      <c r="H28" s="16" t="s">
        <v>47</v>
      </c>
      <c r="J28" s="117"/>
      <c r="K28" s="117"/>
      <c r="L28" s="117"/>
      <c r="M28" s="117"/>
      <c r="N28" s="117">
        <f t="shared" si="0"/>
        <v>0</v>
      </c>
      <c r="O28" s="117"/>
      <c r="P28" s="117"/>
      <c r="Q28" s="117"/>
      <c r="R28" s="117"/>
    </row>
    <row r="29" spans="1:18" s="7" customFormat="1" ht="12.75" hidden="1" customHeight="1" x14ac:dyDescent="0.2">
      <c r="A29" s="66" t="s">
        <v>23</v>
      </c>
      <c r="B29" s="40"/>
      <c r="C29" s="40"/>
      <c r="D29" s="14"/>
      <c r="E29" s="14">
        <v>5</v>
      </c>
      <c r="F29" s="15" t="s">
        <v>7</v>
      </c>
      <c r="G29" s="14" t="s">
        <v>12</v>
      </c>
      <c r="H29" s="16" t="s">
        <v>24</v>
      </c>
      <c r="J29" s="117"/>
      <c r="K29" s="117"/>
      <c r="L29" s="117"/>
      <c r="M29" s="117"/>
      <c r="N29" s="117">
        <f t="shared" si="0"/>
        <v>0</v>
      </c>
      <c r="O29" s="117"/>
      <c r="P29" s="117"/>
      <c r="Q29" s="117"/>
      <c r="R29" s="117"/>
    </row>
    <row r="30" spans="1:18" s="7" customFormat="1" ht="12.75" customHeight="1" x14ac:dyDescent="0.2">
      <c r="A30" s="66" t="s">
        <v>27</v>
      </c>
      <c r="B30" s="40"/>
      <c r="C30" s="40"/>
      <c r="D30" s="14"/>
      <c r="E30" s="14">
        <v>5</v>
      </c>
      <c r="F30" s="15" t="s">
        <v>7</v>
      </c>
      <c r="G30" s="14" t="s">
        <v>12</v>
      </c>
      <c r="H30" s="16" t="s">
        <v>28</v>
      </c>
      <c r="J30" s="117">
        <v>560092</v>
      </c>
      <c r="K30" s="117"/>
      <c r="L30" s="117"/>
      <c r="M30" s="117"/>
      <c r="N30" s="117">
        <f t="shared" si="0"/>
        <v>752798</v>
      </c>
      <c r="O30" s="117"/>
      <c r="P30" s="117">
        <v>752798</v>
      </c>
      <c r="Q30" s="117"/>
      <c r="R30" s="117">
        <v>751667</v>
      </c>
    </row>
    <row r="31" spans="1:18" s="7" customFormat="1" ht="12.75" customHeight="1" x14ac:dyDescent="0.2">
      <c r="A31" s="66" t="s">
        <v>25</v>
      </c>
      <c r="B31" s="40"/>
      <c r="C31" s="40"/>
      <c r="D31" s="14"/>
      <c r="E31" s="14">
        <v>5</v>
      </c>
      <c r="F31" s="15" t="s">
        <v>7</v>
      </c>
      <c r="G31" s="14" t="s">
        <v>12</v>
      </c>
      <c r="H31" s="16" t="s">
        <v>26</v>
      </c>
      <c r="J31" s="117">
        <v>90000</v>
      </c>
      <c r="K31" s="117"/>
      <c r="L31" s="117"/>
      <c r="M31" s="117"/>
      <c r="N31" s="117">
        <f t="shared" si="0"/>
        <v>110000</v>
      </c>
      <c r="O31" s="117"/>
      <c r="P31" s="117">
        <v>110000</v>
      </c>
      <c r="Q31" s="117"/>
      <c r="R31" s="117">
        <v>110000</v>
      </c>
    </row>
    <row r="32" spans="1:18" s="7" customFormat="1" ht="12.75" customHeight="1" x14ac:dyDescent="0.2">
      <c r="A32" s="66" t="s">
        <v>140</v>
      </c>
      <c r="B32" s="40"/>
      <c r="C32" s="40"/>
      <c r="D32" s="14"/>
      <c r="E32" s="14">
        <v>5</v>
      </c>
      <c r="F32" s="15" t="s">
        <v>7</v>
      </c>
      <c r="G32" s="14" t="s">
        <v>12</v>
      </c>
      <c r="H32" s="16" t="s">
        <v>49</v>
      </c>
      <c r="J32" s="94">
        <v>558318</v>
      </c>
      <c r="K32" s="94"/>
      <c r="L32" s="117">
        <v>591145</v>
      </c>
      <c r="M32" s="117"/>
      <c r="N32" s="117">
        <f t="shared" si="0"/>
        <v>161653</v>
      </c>
      <c r="O32" s="117"/>
      <c r="P32" s="117">
        <v>752798</v>
      </c>
      <c r="Q32" s="117"/>
      <c r="R32" s="117">
        <v>751667</v>
      </c>
    </row>
    <row r="33" spans="1:18" s="7" customFormat="1" ht="12.75" customHeight="1" x14ac:dyDescent="0.2">
      <c r="A33" s="66" t="s">
        <v>282</v>
      </c>
      <c r="B33" s="40"/>
      <c r="C33" s="40"/>
      <c r="D33" s="14"/>
      <c r="E33" s="14">
        <v>5</v>
      </c>
      <c r="F33" s="15" t="s">
        <v>7</v>
      </c>
      <c r="G33" s="14" t="s">
        <v>29</v>
      </c>
      <c r="H33" s="14" t="s">
        <v>8</v>
      </c>
      <c r="J33" s="117">
        <v>785281.51</v>
      </c>
      <c r="K33" s="117"/>
      <c r="L33" s="117">
        <v>429408.24</v>
      </c>
      <c r="M33" s="117"/>
      <c r="N33" s="117">
        <f t="shared" si="0"/>
        <v>654620.88000000012</v>
      </c>
      <c r="O33" s="117"/>
      <c r="P33" s="117">
        <v>1084029.1200000001</v>
      </c>
      <c r="Q33" s="117"/>
      <c r="R33" s="117">
        <v>1082400.48</v>
      </c>
    </row>
    <row r="34" spans="1:18" s="7" customFormat="1" ht="12.75" customHeight="1" x14ac:dyDescent="0.2">
      <c r="A34" s="66" t="s">
        <v>30</v>
      </c>
      <c r="B34" s="40"/>
      <c r="C34" s="40"/>
      <c r="D34" s="14"/>
      <c r="E34" s="14">
        <v>5</v>
      </c>
      <c r="F34" s="15" t="s">
        <v>7</v>
      </c>
      <c r="G34" s="14" t="s">
        <v>29</v>
      </c>
      <c r="H34" s="14" t="s">
        <v>10</v>
      </c>
      <c r="J34" s="117">
        <v>21600</v>
      </c>
      <c r="K34" s="117"/>
      <c r="L34" s="117">
        <v>10400</v>
      </c>
      <c r="M34" s="117"/>
      <c r="N34" s="117">
        <f t="shared" si="0"/>
        <v>16000</v>
      </c>
      <c r="O34" s="117"/>
      <c r="P34" s="117">
        <v>26400</v>
      </c>
      <c r="Q34" s="117"/>
      <c r="R34" s="117">
        <v>26400</v>
      </c>
    </row>
    <row r="35" spans="1:18" s="7" customFormat="1" ht="12.75" customHeight="1" x14ac:dyDescent="0.2">
      <c r="A35" s="66" t="s">
        <v>31</v>
      </c>
      <c r="B35" s="40"/>
      <c r="C35" s="40"/>
      <c r="D35" s="14"/>
      <c r="E35" s="14">
        <v>5</v>
      </c>
      <c r="F35" s="15" t="s">
        <v>7</v>
      </c>
      <c r="G35" s="14" t="s">
        <v>29</v>
      </c>
      <c r="H35" s="14" t="s">
        <v>15</v>
      </c>
      <c r="J35" s="117">
        <v>73855.86</v>
      </c>
      <c r="K35" s="117"/>
      <c r="L35" s="117">
        <v>36975.99</v>
      </c>
      <c r="M35" s="117"/>
      <c r="N35" s="117">
        <f t="shared" si="0"/>
        <v>54278.580000000009</v>
      </c>
      <c r="O35" s="117"/>
      <c r="P35" s="117">
        <v>91254.57</v>
      </c>
      <c r="Q35" s="117"/>
      <c r="R35" s="117">
        <v>117346.86</v>
      </c>
    </row>
    <row r="36" spans="1:18" s="7" customFormat="1" ht="12.75" customHeight="1" x14ac:dyDescent="0.2">
      <c r="A36" s="66" t="s">
        <v>32</v>
      </c>
      <c r="B36" s="40"/>
      <c r="C36" s="40"/>
      <c r="D36" s="14"/>
      <c r="E36" s="14">
        <v>5</v>
      </c>
      <c r="F36" s="15" t="s">
        <v>7</v>
      </c>
      <c r="G36" s="14" t="s">
        <v>29</v>
      </c>
      <c r="H36" s="14" t="s">
        <v>17</v>
      </c>
      <c r="J36" s="117">
        <v>21600</v>
      </c>
      <c r="K36" s="117"/>
      <c r="L36" s="117">
        <v>10400</v>
      </c>
      <c r="M36" s="117"/>
      <c r="N36" s="117">
        <f t="shared" si="0"/>
        <v>16000</v>
      </c>
      <c r="O36" s="117"/>
      <c r="P36" s="117">
        <v>26400</v>
      </c>
      <c r="Q36" s="117"/>
      <c r="R36" s="117">
        <v>26400</v>
      </c>
    </row>
    <row r="37" spans="1:18" s="7" customFormat="1" ht="12.75" hidden="1" customHeight="1" x14ac:dyDescent="0.2">
      <c r="A37" s="66" t="s">
        <v>147</v>
      </c>
      <c r="B37" s="40"/>
      <c r="C37" s="40"/>
      <c r="D37" s="14"/>
      <c r="E37" s="14">
        <v>5</v>
      </c>
      <c r="F37" s="15" t="s">
        <v>7</v>
      </c>
      <c r="G37" s="14" t="s">
        <v>34</v>
      </c>
      <c r="H37" s="14" t="s">
        <v>8</v>
      </c>
      <c r="J37" s="117"/>
      <c r="K37" s="117"/>
      <c r="L37" s="117"/>
      <c r="M37" s="117"/>
      <c r="N37" s="117">
        <f t="shared" si="0"/>
        <v>0</v>
      </c>
      <c r="O37" s="117"/>
      <c r="P37" s="117"/>
      <c r="Q37" s="117"/>
      <c r="R37" s="117"/>
    </row>
    <row r="38" spans="1:18" s="7" customFormat="1" ht="12.75" hidden="1" customHeight="1" x14ac:dyDescent="0.2">
      <c r="A38" s="66" t="s">
        <v>148</v>
      </c>
      <c r="B38" s="40"/>
      <c r="C38" s="40"/>
      <c r="D38" s="14"/>
      <c r="E38" s="14">
        <v>5</v>
      </c>
      <c r="F38" s="15" t="s">
        <v>7</v>
      </c>
      <c r="G38" s="14" t="s">
        <v>34</v>
      </c>
      <c r="H38" s="14" t="s">
        <v>10</v>
      </c>
      <c r="J38" s="117"/>
      <c r="K38" s="117"/>
      <c r="L38" s="117"/>
      <c r="M38" s="117"/>
      <c r="N38" s="117">
        <f t="shared" si="0"/>
        <v>0</v>
      </c>
      <c r="O38" s="117"/>
      <c r="P38" s="117"/>
      <c r="Q38" s="117"/>
      <c r="R38" s="117"/>
    </row>
    <row r="39" spans="1:18" s="7" customFormat="1" ht="12.75" customHeight="1" x14ac:dyDescent="0.2">
      <c r="A39" s="66" t="s">
        <v>33</v>
      </c>
      <c r="B39" s="40"/>
      <c r="C39" s="40"/>
      <c r="D39" s="14"/>
      <c r="E39" s="14">
        <v>5</v>
      </c>
      <c r="F39" s="15" t="s">
        <v>7</v>
      </c>
      <c r="G39" s="14" t="s">
        <v>34</v>
      </c>
      <c r="H39" s="14" t="s">
        <v>15</v>
      </c>
      <c r="J39" s="117">
        <v>3293.75</v>
      </c>
      <c r="K39" s="117"/>
      <c r="L39" s="117"/>
      <c r="M39" s="117"/>
      <c r="N39" s="117">
        <f t="shared" si="0"/>
        <v>66402.990000000005</v>
      </c>
      <c r="O39" s="117"/>
      <c r="P39" s="117">
        <v>66402.990000000005</v>
      </c>
      <c r="Q39" s="117"/>
      <c r="R39" s="117"/>
    </row>
    <row r="40" spans="1:18" s="7" customFormat="1" ht="12.75" customHeight="1" x14ac:dyDescent="0.2">
      <c r="A40" s="66" t="s">
        <v>35</v>
      </c>
      <c r="B40" s="40"/>
      <c r="C40" s="40"/>
      <c r="D40" s="14"/>
      <c r="E40" s="14">
        <v>5</v>
      </c>
      <c r="F40" s="15" t="s">
        <v>7</v>
      </c>
      <c r="G40" s="14" t="s">
        <v>34</v>
      </c>
      <c r="H40" s="14" t="s">
        <v>49</v>
      </c>
      <c r="J40" s="117">
        <v>278667.75</v>
      </c>
      <c r="K40" s="117"/>
      <c r="L40" s="117"/>
      <c r="M40" s="117"/>
      <c r="N40" s="117">
        <f t="shared" si="0"/>
        <v>110000</v>
      </c>
      <c r="O40" s="117"/>
      <c r="P40" s="117">
        <v>110000</v>
      </c>
      <c r="Q40" s="117"/>
      <c r="R40" s="117">
        <v>110000</v>
      </c>
    </row>
    <row r="41" spans="1:18" s="7" customFormat="1" ht="12.75" hidden="1" customHeight="1" x14ac:dyDescent="0.2">
      <c r="A41" s="66" t="s">
        <v>149</v>
      </c>
      <c r="B41" s="40"/>
      <c r="C41" s="40"/>
      <c r="D41" s="14"/>
      <c r="E41" s="14">
        <v>5</v>
      </c>
      <c r="F41" s="15" t="s">
        <v>7</v>
      </c>
      <c r="G41" s="14" t="s">
        <v>29</v>
      </c>
      <c r="H41" s="14" t="s">
        <v>64</v>
      </c>
    </row>
    <row r="42" spans="1:18" s="7" customFormat="1" ht="18" customHeight="1" x14ac:dyDescent="0.2">
      <c r="A42" s="124" t="s">
        <v>36</v>
      </c>
      <c r="B42" s="26"/>
      <c r="C42" s="26"/>
      <c r="J42" s="22">
        <f>SUM(J16:J41)</f>
        <v>9675986.209999999</v>
      </c>
      <c r="K42" s="18"/>
      <c r="L42" s="22">
        <f>SUM(L16:L41)</f>
        <v>5072440.24</v>
      </c>
      <c r="N42" s="22">
        <f>SUM(N16:N41)</f>
        <v>7921905.9699999997</v>
      </c>
      <c r="P42" s="22">
        <f>SUM(P16:P41)</f>
        <v>12994346.209999999</v>
      </c>
      <c r="R42" s="22">
        <f>SUM(R16:R41)</f>
        <v>13033651.720000001</v>
      </c>
    </row>
    <row r="43" spans="1:18" s="7" customFormat="1" ht="6" customHeight="1" x14ac:dyDescent="0.2">
      <c r="A43" s="17"/>
      <c r="B43" s="17"/>
      <c r="C43" s="17"/>
      <c r="J43" s="18"/>
      <c r="K43" s="18"/>
    </row>
    <row r="44" spans="1:18" s="7" customFormat="1" ht="12.75" customHeight="1" x14ac:dyDescent="0.2">
      <c r="A44" s="68" t="s">
        <v>188</v>
      </c>
      <c r="B44" s="12"/>
      <c r="C44" s="12"/>
    </row>
    <row r="45" spans="1:18" s="7" customFormat="1" ht="12.75" customHeight="1" x14ac:dyDescent="0.2">
      <c r="A45" s="66" t="s">
        <v>37</v>
      </c>
      <c r="B45" s="40"/>
      <c r="C45" s="40"/>
      <c r="D45" s="14"/>
      <c r="E45" s="14">
        <v>5</v>
      </c>
      <c r="F45" s="15" t="s">
        <v>12</v>
      </c>
      <c r="G45" s="14" t="s">
        <v>7</v>
      </c>
      <c r="H45" s="14" t="s">
        <v>8</v>
      </c>
      <c r="J45" s="117">
        <v>1636</v>
      </c>
      <c r="K45" s="117"/>
      <c r="L45" s="117"/>
      <c r="M45" s="117"/>
      <c r="N45" s="117">
        <f t="shared" ref="N45:N108" si="1">P45-L45</f>
        <v>16800</v>
      </c>
      <c r="O45" s="117"/>
      <c r="P45" s="117">
        <v>16800</v>
      </c>
      <c r="Q45" s="117"/>
      <c r="R45" s="117">
        <v>18200</v>
      </c>
    </row>
    <row r="46" spans="1:18" s="7" customFormat="1" ht="12.75" hidden="1" customHeight="1" x14ac:dyDescent="0.2">
      <c r="A46" s="66" t="s">
        <v>38</v>
      </c>
      <c r="B46" s="40"/>
      <c r="C46" s="40"/>
      <c r="E46" s="14">
        <v>5</v>
      </c>
      <c r="F46" s="15" t="s">
        <v>12</v>
      </c>
      <c r="G46" s="14" t="s">
        <v>7</v>
      </c>
      <c r="H46" s="14" t="s">
        <v>10</v>
      </c>
      <c r="J46" s="117"/>
      <c r="K46" s="117"/>
      <c r="L46" s="117"/>
      <c r="M46" s="117"/>
      <c r="N46" s="117">
        <f t="shared" si="1"/>
        <v>0</v>
      </c>
      <c r="O46" s="117"/>
      <c r="P46" s="117"/>
      <c r="Q46" s="117"/>
      <c r="R46" s="117"/>
    </row>
    <row r="47" spans="1:18" s="7" customFormat="1" ht="12.75" customHeight="1" x14ac:dyDescent="0.2">
      <c r="A47" s="66" t="s">
        <v>39</v>
      </c>
      <c r="B47" s="40"/>
      <c r="C47" s="40"/>
      <c r="E47" s="14">
        <v>5</v>
      </c>
      <c r="F47" s="15" t="s">
        <v>12</v>
      </c>
      <c r="G47" s="14" t="s">
        <v>12</v>
      </c>
      <c r="H47" s="14" t="s">
        <v>8</v>
      </c>
      <c r="J47" s="117">
        <v>8007</v>
      </c>
      <c r="K47" s="117"/>
      <c r="L47" s="117"/>
      <c r="M47" s="117"/>
      <c r="N47" s="117">
        <f t="shared" si="1"/>
        <v>50000</v>
      </c>
      <c r="O47" s="117"/>
      <c r="P47" s="117">
        <v>50000</v>
      </c>
      <c r="Q47" s="117"/>
      <c r="R47" s="117"/>
    </row>
    <row r="48" spans="1:18" s="7" customFormat="1" ht="12.75" hidden="1" customHeight="1" x14ac:dyDescent="0.2">
      <c r="A48" s="66" t="s">
        <v>142</v>
      </c>
      <c r="B48" s="40"/>
      <c r="C48" s="40"/>
      <c r="D48" s="14"/>
      <c r="E48" s="14">
        <v>5</v>
      </c>
      <c r="F48" s="15" t="s">
        <v>12</v>
      </c>
      <c r="G48" s="14" t="s">
        <v>12</v>
      </c>
      <c r="H48" s="14" t="s">
        <v>10</v>
      </c>
      <c r="J48" s="117"/>
      <c r="K48" s="117"/>
      <c r="L48" s="117"/>
      <c r="M48" s="117"/>
      <c r="N48" s="117">
        <f t="shared" si="1"/>
        <v>0</v>
      </c>
      <c r="O48" s="117"/>
      <c r="P48" s="117"/>
      <c r="Q48" s="117"/>
      <c r="R48" s="117"/>
    </row>
    <row r="49" spans="1:18" s="7" customFormat="1" ht="12.75" customHeight="1" x14ac:dyDescent="0.2">
      <c r="A49" s="66" t="s">
        <v>40</v>
      </c>
      <c r="B49" s="40"/>
      <c r="C49" s="40"/>
      <c r="D49" s="14"/>
      <c r="E49" s="14">
        <v>5</v>
      </c>
      <c r="F49" s="15" t="s">
        <v>12</v>
      </c>
      <c r="G49" s="14" t="s">
        <v>29</v>
      </c>
      <c r="H49" s="14" t="s">
        <v>8</v>
      </c>
      <c r="J49" s="117">
        <v>63245</v>
      </c>
      <c r="K49" s="117"/>
      <c r="L49" s="117"/>
      <c r="M49" s="117"/>
      <c r="N49" s="117">
        <f t="shared" si="1"/>
        <v>85000</v>
      </c>
      <c r="O49" s="117"/>
      <c r="P49" s="117">
        <v>85000</v>
      </c>
      <c r="Q49" s="117"/>
      <c r="R49" s="117">
        <v>93500</v>
      </c>
    </row>
    <row r="50" spans="1:18" s="7" customFormat="1" ht="12.75" hidden="1" customHeight="1" x14ac:dyDescent="0.2">
      <c r="A50" s="66" t="s">
        <v>41</v>
      </c>
      <c r="B50" s="40"/>
      <c r="C50" s="40"/>
      <c r="D50" s="14"/>
      <c r="E50" s="14">
        <v>5</v>
      </c>
      <c r="F50" s="15" t="s">
        <v>12</v>
      </c>
      <c r="G50" s="14" t="s">
        <v>29</v>
      </c>
      <c r="H50" s="14" t="s">
        <v>10</v>
      </c>
      <c r="J50" s="117"/>
      <c r="K50" s="117"/>
      <c r="L50" s="117"/>
      <c r="M50" s="117"/>
      <c r="N50" s="117">
        <f t="shared" si="1"/>
        <v>0</v>
      </c>
      <c r="O50" s="117"/>
      <c r="P50" s="117"/>
      <c r="Q50" s="117"/>
      <c r="R50" s="117"/>
    </row>
    <row r="51" spans="1:18" s="7" customFormat="1" ht="12.75" hidden="1" customHeight="1" x14ac:dyDescent="0.2">
      <c r="A51" s="66" t="s">
        <v>42</v>
      </c>
      <c r="B51" s="40"/>
      <c r="C51" s="40"/>
      <c r="D51" s="14"/>
      <c r="E51" s="14">
        <v>5</v>
      </c>
      <c r="F51" s="15" t="s">
        <v>12</v>
      </c>
      <c r="G51" s="14" t="s">
        <v>29</v>
      </c>
      <c r="H51" s="14" t="s">
        <v>17</v>
      </c>
      <c r="J51" s="117"/>
      <c r="K51" s="117"/>
      <c r="L51" s="117"/>
      <c r="M51" s="117"/>
      <c r="N51" s="117">
        <f t="shared" si="1"/>
        <v>0</v>
      </c>
      <c r="O51" s="117"/>
      <c r="P51" s="117"/>
      <c r="Q51" s="117"/>
      <c r="R51" s="117"/>
    </row>
    <row r="52" spans="1:18" s="7" customFormat="1" ht="12.75" hidden="1" customHeight="1" x14ac:dyDescent="0.2">
      <c r="A52" s="66" t="s">
        <v>43</v>
      </c>
      <c r="B52" s="40"/>
      <c r="C52" s="40"/>
      <c r="D52" s="14"/>
      <c r="E52" s="14">
        <v>5</v>
      </c>
      <c r="F52" s="15" t="s">
        <v>12</v>
      </c>
      <c r="G52" s="14" t="s">
        <v>29</v>
      </c>
      <c r="H52" s="14" t="s">
        <v>64</v>
      </c>
      <c r="J52" s="117"/>
      <c r="K52" s="117"/>
      <c r="L52" s="117"/>
      <c r="M52" s="117"/>
      <c r="N52" s="117">
        <f t="shared" si="1"/>
        <v>0</v>
      </c>
      <c r="O52" s="117"/>
      <c r="P52" s="117"/>
      <c r="Q52" s="117"/>
      <c r="R52" s="117"/>
    </row>
    <row r="53" spans="1:18" s="7" customFormat="1" ht="12.75" hidden="1" customHeight="1" x14ac:dyDescent="0.2">
      <c r="A53" s="66" t="s">
        <v>88</v>
      </c>
      <c r="B53" s="40"/>
      <c r="C53" s="40"/>
      <c r="E53" s="14">
        <v>5</v>
      </c>
      <c r="F53" s="15" t="s">
        <v>12</v>
      </c>
      <c r="G53" s="14" t="s">
        <v>29</v>
      </c>
      <c r="H53" s="14" t="s">
        <v>60</v>
      </c>
      <c r="J53" s="117"/>
      <c r="K53" s="117"/>
      <c r="L53" s="117"/>
      <c r="M53" s="117"/>
      <c r="N53" s="117">
        <f t="shared" si="1"/>
        <v>0</v>
      </c>
      <c r="O53" s="117"/>
      <c r="P53" s="117"/>
      <c r="Q53" s="117"/>
      <c r="R53" s="117"/>
    </row>
    <row r="54" spans="1:18" s="7" customFormat="1" ht="12.75" hidden="1" customHeight="1" x14ac:dyDescent="0.2">
      <c r="A54" s="66" t="s">
        <v>150</v>
      </c>
      <c r="B54" s="40"/>
      <c r="C54" s="40"/>
      <c r="D54" s="14"/>
      <c r="E54" s="14">
        <v>5</v>
      </c>
      <c r="F54" s="15" t="s">
        <v>12</v>
      </c>
      <c r="G54" s="14" t="s">
        <v>29</v>
      </c>
      <c r="H54" s="14" t="s">
        <v>19</v>
      </c>
      <c r="J54" s="117"/>
      <c r="K54" s="117"/>
      <c r="L54" s="117"/>
      <c r="M54" s="117"/>
      <c r="N54" s="117">
        <f t="shared" si="1"/>
        <v>0</v>
      </c>
      <c r="O54" s="117"/>
      <c r="P54" s="117"/>
      <c r="Q54" s="117"/>
      <c r="R54" s="117"/>
    </row>
    <row r="55" spans="1:18" s="7" customFormat="1" ht="12.75" hidden="1" customHeight="1" x14ac:dyDescent="0.2">
      <c r="A55" s="66" t="s">
        <v>151</v>
      </c>
      <c r="B55" s="40"/>
      <c r="C55" s="40"/>
      <c r="D55" s="14"/>
      <c r="E55" s="14">
        <v>5</v>
      </c>
      <c r="F55" s="15" t="s">
        <v>12</v>
      </c>
      <c r="G55" s="14" t="s">
        <v>29</v>
      </c>
      <c r="H55" s="14" t="s">
        <v>82</v>
      </c>
      <c r="J55" s="117"/>
      <c r="K55" s="117"/>
      <c r="L55" s="117"/>
      <c r="M55" s="117"/>
      <c r="N55" s="117">
        <f t="shared" si="1"/>
        <v>0</v>
      </c>
      <c r="O55" s="117"/>
      <c r="P55" s="117"/>
      <c r="Q55" s="117"/>
      <c r="R55" s="117"/>
    </row>
    <row r="56" spans="1:18" s="7" customFormat="1" ht="12.75" customHeight="1" x14ac:dyDescent="0.2">
      <c r="A56" s="66" t="s">
        <v>44</v>
      </c>
      <c r="B56" s="40"/>
      <c r="C56" s="40"/>
      <c r="D56" s="14"/>
      <c r="E56" s="14">
        <v>5</v>
      </c>
      <c r="F56" s="15" t="s">
        <v>12</v>
      </c>
      <c r="G56" s="14" t="s">
        <v>29</v>
      </c>
      <c r="H56" s="14" t="s">
        <v>45</v>
      </c>
      <c r="J56" s="117"/>
      <c r="K56" s="117"/>
      <c r="L56" s="117"/>
      <c r="M56" s="117"/>
      <c r="N56" s="117">
        <f t="shared" si="1"/>
        <v>150000</v>
      </c>
      <c r="O56" s="117"/>
      <c r="P56" s="117">
        <v>150000</v>
      </c>
      <c r="Q56" s="117"/>
      <c r="R56" s="117">
        <v>144000</v>
      </c>
    </row>
    <row r="57" spans="1:18" s="7" customFormat="1" ht="12.75" hidden="1" customHeight="1" x14ac:dyDescent="0.2">
      <c r="A57" s="66" t="s">
        <v>152</v>
      </c>
      <c r="B57" s="40"/>
      <c r="C57" s="40"/>
      <c r="D57" s="14"/>
      <c r="E57" s="14">
        <v>5</v>
      </c>
      <c r="F57" s="15" t="s">
        <v>12</v>
      </c>
      <c r="G57" s="14" t="s">
        <v>29</v>
      </c>
      <c r="H57" s="14" t="s">
        <v>102</v>
      </c>
      <c r="J57" s="117"/>
      <c r="K57" s="117"/>
      <c r="L57" s="117"/>
      <c r="M57" s="117"/>
      <c r="N57" s="117">
        <f t="shared" si="1"/>
        <v>0</v>
      </c>
      <c r="O57" s="117"/>
      <c r="P57" s="117"/>
      <c r="Q57" s="117"/>
      <c r="R57" s="117"/>
    </row>
    <row r="58" spans="1:18" s="7" customFormat="1" ht="12.75" hidden="1" customHeight="1" x14ac:dyDescent="0.2">
      <c r="A58" s="66" t="s">
        <v>153</v>
      </c>
      <c r="B58" s="40"/>
      <c r="C58" s="40"/>
      <c r="D58" s="14"/>
      <c r="E58" s="14">
        <v>5</v>
      </c>
      <c r="F58" s="15" t="s">
        <v>12</v>
      </c>
      <c r="G58" s="14" t="s">
        <v>29</v>
      </c>
      <c r="H58" s="14" t="s">
        <v>146</v>
      </c>
      <c r="J58" s="117"/>
      <c r="K58" s="117"/>
      <c r="L58" s="117"/>
      <c r="M58" s="117"/>
      <c r="N58" s="117">
        <f t="shared" si="1"/>
        <v>0</v>
      </c>
      <c r="O58" s="117"/>
      <c r="P58" s="117"/>
      <c r="Q58" s="117"/>
      <c r="R58" s="117"/>
    </row>
    <row r="59" spans="1:18" s="7" customFormat="1" ht="12.75" hidden="1" customHeight="1" x14ac:dyDescent="0.2">
      <c r="A59" s="66" t="s">
        <v>46</v>
      </c>
      <c r="B59" s="40"/>
      <c r="C59" s="40"/>
      <c r="D59" s="14"/>
      <c r="E59" s="14">
        <v>5</v>
      </c>
      <c r="F59" s="15" t="s">
        <v>12</v>
      </c>
      <c r="G59" s="14" t="s">
        <v>29</v>
      </c>
      <c r="H59" s="14" t="s">
        <v>47</v>
      </c>
      <c r="J59" s="117"/>
      <c r="K59" s="117"/>
      <c r="L59" s="117"/>
      <c r="M59" s="117"/>
      <c r="N59" s="117">
        <f t="shared" si="1"/>
        <v>0</v>
      </c>
      <c r="O59" s="117"/>
      <c r="P59" s="117"/>
      <c r="Q59" s="117"/>
      <c r="R59" s="117"/>
    </row>
    <row r="60" spans="1:18" s="7" customFormat="1" ht="12.75" hidden="1" customHeight="1" x14ac:dyDescent="0.2">
      <c r="A60" s="66" t="s">
        <v>154</v>
      </c>
      <c r="B60" s="40"/>
      <c r="C60" s="40"/>
      <c r="E60" s="14">
        <v>5</v>
      </c>
      <c r="F60" s="15" t="s">
        <v>12</v>
      </c>
      <c r="G60" s="14" t="s">
        <v>29</v>
      </c>
      <c r="H60" s="14" t="s">
        <v>15</v>
      </c>
      <c r="J60" s="117"/>
      <c r="K60" s="117"/>
      <c r="L60" s="117"/>
      <c r="M60" s="117"/>
      <c r="N60" s="117">
        <f t="shared" si="1"/>
        <v>0</v>
      </c>
      <c r="O60" s="117"/>
      <c r="P60" s="117"/>
      <c r="Q60" s="117"/>
      <c r="R60" s="117"/>
    </row>
    <row r="61" spans="1:18" s="7" customFormat="1" ht="12.75" hidden="1" customHeight="1" x14ac:dyDescent="0.2">
      <c r="A61" s="66" t="s">
        <v>51</v>
      </c>
      <c r="B61" s="40"/>
      <c r="C61" s="40"/>
      <c r="D61" s="14"/>
      <c r="E61" s="14">
        <v>5</v>
      </c>
      <c r="F61" s="15" t="s">
        <v>12</v>
      </c>
      <c r="G61" s="14" t="s">
        <v>29</v>
      </c>
      <c r="H61" s="14" t="s">
        <v>24</v>
      </c>
      <c r="J61" s="117"/>
      <c r="K61" s="117"/>
      <c r="L61" s="117"/>
      <c r="M61" s="117"/>
      <c r="N61" s="117">
        <f t="shared" si="1"/>
        <v>0</v>
      </c>
      <c r="O61" s="117"/>
      <c r="P61" s="117"/>
      <c r="Q61" s="117"/>
      <c r="R61" s="117"/>
    </row>
    <row r="62" spans="1:18" s="7" customFormat="1" ht="12.75" customHeight="1" x14ac:dyDescent="0.2">
      <c r="A62" s="66" t="s">
        <v>48</v>
      </c>
      <c r="B62" s="40"/>
      <c r="C62" s="40"/>
      <c r="E62" s="14">
        <v>5</v>
      </c>
      <c r="F62" s="15" t="s">
        <v>12</v>
      </c>
      <c r="G62" s="14" t="s">
        <v>29</v>
      </c>
      <c r="H62" s="16" t="s">
        <v>49</v>
      </c>
      <c r="J62" s="117"/>
      <c r="K62" s="117"/>
      <c r="L62" s="117"/>
      <c r="M62" s="117"/>
      <c r="N62" s="117">
        <f t="shared" si="1"/>
        <v>2000</v>
      </c>
      <c r="O62" s="117"/>
      <c r="P62" s="117">
        <v>2000</v>
      </c>
      <c r="Q62" s="117"/>
      <c r="R62" s="117">
        <v>7700</v>
      </c>
    </row>
    <row r="63" spans="1:18" s="7" customFormat="1" ht="12.75" hidden="1" customHeight="1" x14ac:dyDescent="0.2">
      <c r="A63" s="66" t="s">
        <v>50</v>
      </c>
      <c r="B63" s="40"/>
      <c r="C63" s="40"/>
      <c r="D63" s="14"/>
      <c r="E63" s="14">
        <v>5</v>
      </c>
      <c r="F63" s="15" t="s">
        <v>12</v>
      </c>
      <c r="G63" s="14" t="s">
        <v>34</v>
      </c>
      <c r="H63" s="14" t="s">
        <v>8</v>
      </c>
      <c r="J63" s="117"/>
      <c r="K63" s="117"/>
      <c r="L63" s="117"/>
      <c r="M63" s="117"/>
      <c r="N63" s="117">
        <f t="shared" si="1"/>
        <v>0</v>
      </c>
      <c r="O63" s="117"/>
      <c r="P63" s="117"/>
      <c r="Q63" s="117"/>
      <c r="R63" s="117"/>
    </row>
    <row r="64" spans="1:18" s="7" customFormat="1" ht="12.75" hidden="1" customHeight="1" x14ac:dyDescent="0.2">
      <c r="A64" s="66" t="s">
        <v>52</v>
      </c>
      <c r="B64" s="40"/>
      <c r="C64" s="40"/>
      <c r="D64" s="14"/>
      <c r="E64" s="14">
        <v>5</v>
      </c>
      <c r="F64" s="15" t="s">
        <v>12</v>
      </c>
      <c r="G64" s="14" t="s">
        <v>34</v>
      </c>
      <c r="H64" s="14" t="s">
        <v>10</v>
      </c>
      <c r="J64" s="117"/>
      <c r="K64" s="117"/>
      <c r="L64" s="117"/>
      <c r="M64" s="117"/>
      <c r="N64" s="117">
        <f t="shared" si="1"/>
        <v>0</v>
      </c>
      <c r="O64" s="117"/>
      <c r="P64" s="117"/>
      <c r="Q64" s="117"/>
      <c r="R64" s="117"/>
    </row>
    <row r="65" spans="1:18" s="7" customFormat="1" ht="12.75" hidden="1" customHeight="1" x14ac:dyDescent="0.2">
      <c r="A65" s="66" t="s">
        <v>48</v>
      </c>
      <c r="B65" s="40"/>
      <c r="C65" s="40"/>
      <c r="D65" s="14"/>
      <c r="E65" s="14">
        <v>5</v>
      </c>
      <c r="F65" s="15" t="s">
        <v>12</v>
      </c>
      <c r="G65" s="14" t="s">
        <v>29</v>
      </c>
      <c r="H65" s="16" t="s">
        <v>49</v>
      </c>
      <c r="J65" s="117"/>
      <c r="K65" s="117"/>
      <c r="L65" s="117"/>
      <c r="M65" s="117"/>
      <c r="N65" s="117">
        <f t="shared" si="1"/>
        <v>0</v>
      </c>
      <c r="O65" s="117"/>
      <c r="P65" s="117"/>
      <c r="Q65" s="117"/>
      <c r="R65" s="117"/>
    </row>
    <row r="66" spans="1:18" s="7" customFormat="1" ht="12.75" customHeight="1" x14ac:dyDescent="0.2">
      <c r="A66" s="66" t="s">
        <v>53</v>
      </c>
      <c r="B66" s="40"/>
      <c r="C66" s="40"/>
      <c r="E66" s="14">
        <v>5</v>
      </c>
      <c r="F66" s="15" t="s">
        <v>12</v>
      </c>
      <c r="G66" s="14" t="s">
        <v>54</v>
      </c>
      <c r="H66" s="14" t="s">
        <v>8</v>
      </c>
      <c r="J66" s="117"/>
      <c r="K66" s="117"/>
      <c r="L66" s="117"/>
      <c r="M66" s="117"/>
      <c r="N66" s="117">
        <f t="shared" si="1"/>
        <v>2000</v>
      </c>
      <c r="O66" s="117"/>
      <c r="P66" s="117">
        <v>2000</v>
      </c>
      <c r="Q66" s="117"/>
      <c r="R66" s="117">
        <v>2000</v>
      </c>
    </row>
    <row r="67" spans="1:18" s="7" customFormat="1" ht="12.75" hidden="1" customHeight="1" x14ac:dyDescent="0.2">
      <c r="A67" s="66" t="s">
        <v>55</v>
      </c>
      <c r="B67" s="40"/>
      <c r="C67" s="40"/>
      <c r="E67" s="14">
        <v>5</v>
      </c>
      <c r="F67" s="15" t="s">
        <v>12</v>
      </c>
      <c r="G67" s="14" t="s">
        <v>54</v>
      </c>
      <c r="H67" s="14" t="s">
        <v>10</v>
      </c>
      <c r="J67" s="117"/>
      <c r="K67" s="117"/>
      <c r="L67" s="117"/>
      <c r="M67" s="117"/>
      <c r="N67" s="117">
        <f t="shared" si="1"/>
        <v>0</v>
      </c>
      <c r="O67" s="117"/>
      <c r="P67" s="117"/>
      <c r="Q67" s="117"/>
      <c r="R67" s="117"/>
    </row>
    <row r="68" spans="1:18" s="7" customFormat="1" ht="12.75" hidden="1" customHeight="1" x14ac:dyDescent="0.2">
      <c r="A68" s="66" t="s">
        <v>56</v>
      </c>
      <c r="B68" s="40"/>
      <c r="C68" s="40"/>
      <c r="E68" s="14">
        <v>5</v>
      </c>
      <c r="F68" s="15" t="s">
        <v>12</v>
      </c>
      <c r="G68" s="14" t="s">
        <v>54</v>
      </c>
      <c r="H68" s="14" t="s">
        <v>15</v>
      </c>
      <c r="J68" s="117"/>
      <c r="K68" s="117"/>
      <c r="L68" s="117"/>
      <c r="M68" s="117"/>
      <c r="N68" s="117">
        <f t="shared" si="1"/>
        <v>0</v>
      </c>
      <c r="O68" s="117"/>
      <c r="P68" s="117"/>
      <c r="Q68" s="117"/>
      <c r="R68" s="117"/>
    </row>
    <row r="69" spans="1:18" s="7" customFormat="1" ht="12.75" hidden="1" customHeight="1" x14ac:dyDescent="0.2">
      <c r="A69" s="66" t="s">
        <v>57</v>
      </c>
      <c r="B69" s="40"/>
      <c r="C69" s="40"/>
      <c r="E69" s="14">
        <v>5</v>
      </c>
      <c r="F69" s="15" t="s">
        <v>12</v>
      </c>
      <c r="G69" s="14" t="s">
        <v>54</v>
      </c>
      <c r="H69" s="14" t="s">
        <v>17</v>
      </c>
      <c r="J69" s="117"/>
      <c r="K69" s="117"/>
      <c r="L69" s="117"/>
      <c r="M69" s="117"/>
      <c r="N69" s="117">
        <f t="shared" si="1"/>
        <v>0</v>
      </c>
      <c r="O69" s="117"/>
      <c r="P69" s="117"/>
      <c r="Q69" s="117"/>
      <c r="R69" s="117"/>
    </row>
    <row r="70" spans="1:18" s="7" customFormat="1" ht="12.75" hidden="1" customHeight="1" x14ac:dyDescent="0.2">
      <c r="A70" s="66" t="s">
        <v>58</v>
      </c>
      <c r="B70" s="40"/>
      <c r="C70" s="40"/>
      <c r="E70" s="14">
        <v>5</v>
      </c>
      <c r="F70" s="14" t="s">
        <v>12</v>
      </c>
      <c r="G70" s="14" t="s">
        <v>59</v>
      </c>
      <c r="H70" s="14" t="s">
        <v>60</v>
      </c>
      <c r="J70" s="117"/>
      <c r="K70" s="117"/>
      <c r="L70" s="117"/>
      <c r="M70" s="117"/>
      <c r="N70" s="117">
        <f t="shared" si="1"/>
        <v>0</v>
      </c>
      <c r="O70" s="117"/>
      <c r="P70" s="117"/>
      <c r="Q70" s="117"/>
      <c r="R70" s="117"/>
    </row>
    <row r="71" spans="1:18" s="7" customFormat="1" ht="12.75" hidden="1" customHeight="1" x14ac:dyDescent="0.2">
      <c r="A71" s="66" t="s">
        <v>66</v>
      </c>
      <c r="B71" s="40"/>
      <c r="C71" s="40"/>
      <c r="E71" s="14">
        <v>5</v>
      </c>
      <c r="F71" s="15" t="s">
        <v>12</v>
      </c>
      <c r="G71" s="14" t="s">
        <v>67</v>
      </c>
      <c r="H71" s="14" t="s">
        <v>8</v>
      </c>
      <c r="J71" s="117"/>
      <c r="K71" s="117"/>
      <c r="L71" s="117"/>
      <c r="M71" s="117"/>
      <c r="N71" s="117">
        <f t="shared" si="1"/>
        <v>0</v>
      </c>
      <c r="O71" s="117"/>
      <c r="P71" s="117"/>
      <c r="Q71" s="117"/>
      <c r="R71" s="117"/>
    </row>
    <row r="72" spans="1:18" s="7" customFormat="1" ht="12.75" hidden="1" customHeight="1" x14ac:dyDescent="0.2">
      <c r="A72" s="66" t="s">
        <v>61</v>
      </c>
      <c r="B72" s="40"/>
      <c r="C72" s="40"/>
      <c r="E72" s="14">
        <v>5</v>
      </c>
      <c r="F72" s="15" t="s">
        <v>12</v>
      </c>
      <c r="G72" s="14" t="s">
        <v>59</v>
      </c>
      <c r="H72" s="14" t="s">
        <v>8</v>
      </c>
      <c r="J72" s="117"/>
      <c r="K72" s="117"/>
      <c r="L72" s="117"/>
      <c r="M72" s="117"/>
      <c r="N72" s="117">
        <f t="shared" si="1"/>
        <v>0</v>
      </c>
      <c r="O72" s="117"/>
      <c r="P72" s="117"/>
      <c r="Q72" s="117"/>
      <c r="R72" s="117"/>
    </row>
    <row r="73" spans="1:18" s="7" customFormat="1" ht="12.75" hidden="1" customHeight="1" x14ac:dyDescent="0.2">
      <c r="A73" s="66" t="s">
        <v>63</v>
      </c>
      <c r="B73" s="40"/>
      <c r="C73" s="40"/>
      <c r="E73" s="14">
        <v>5</v>
      </c>
      <c r="F73" s="15" t="s">
        <v>12</v>
      </c>
      <c r="G73" s="14" t="s">
        <v>59</v>
      </c>
      <c r="H73" s="14" t="s">
        <v>64</v>
      </c>
      <c r="J73" s="117"/>
      <c r="K73" s="117"/>
      <c r="L73" s="117"/>
      <c r="M73" s="117"/>
      <c r="N73" s="117">
        <f t="shared" si="1"/>
        <v>0</v>
      </c>
      <c r="O73" s="117"/>
      <c r="P73" s="117"/>
      <c r="Q73" s="117"/>
      <c r="R73" s="117"/>
    </row>
    <row r="74" spans="1:18" s="7" customFormat="1" ht="12.75" hidden="1" customHeight="1" x14ac:dyDescent="0.2">
      <c r="A74" s="66" t="s">
        <v>155</v>
      </c>
      <c r="B74" s="40"/>
      <c r="C74" s="40"/>
      <c r="E74" s="14">
        <v>5</v>
      </c>
      <c r="F74" s="15" t="s">
        <v>12</v>
      </c>
      <c r="G74" s="14" t="s">
        <v>59</v>
      </c>
      <c r="H74" s="14" t="s">
        <v>15</v>
      </c>
      <c r="J74" s="117"/>
      <c r="K74" s="117"/>
      <c r="L74" s="117"/>
      <c r="M74" s="117"/>
      <c r="N74" s="117">
        <f t="shared" si="1"/>
        <v>0</v>
      </c>
      <c r="O74" s="117"/>
      <c r="P74" s="117"/>
      <c r="Q74" s="117"/>
      <c r="R74" s="117"/>
    </row>
    <row r="75" spans="1:18" s="7" customFormat="1" ht="12.75" hidden="1" customHeight="1" x14ac:dyDescent="0.2">
      <c r="A75" s="66" t="s">
        <v>156</v>
      </c>
      <c r="B75" s="40"/>
      <c r="C75" s="40"/>
      <c r="E75" s="14">
        <v>5</v>
      </c>
      <c r="F75" s="14" t="s">
        <v>12</v>
      </c>
      <c r="G75" s="14" t="s">
        <v>59</v>
      </c>
      <c r="H75" s="14" t="s">
        <v>17</v>
      </c>
      <c r="J75" s="117"/>
      <c r="K75" s="117"/>
      <c r="L75" s="117"/>
      <c r="M75" s="117"/>
      <c r="N75" s="117">
        <f t="shared" si="1"/>
        <v>0</v>
      </c>
      <c r="O75" s="117"/>
      <c r="P75" s="117"/>
      <c r="Q75" s="117"/>
      <c r="R75" s="117"/>
    </row>
    <row r="76" spans="1:18" s="7" customFormat="1" ht="12.75" hidden="1" customHeight="1" x14ac:dyDescent="0.2">
      <c r="A76" s="66" t="s">
        <v>63</v>
      </c>
      <c r="B76" s="40"/>
      <c r="C76" s="40"/>
      <c r="E76" s="14">
        <v>5</v>
      </c>
      <c r="F76" s="15" t="s">
        <v>12</v>
      </c>
      <c r="G76" s="14" t="s">
        <v>59</v>
      </c>
      <c r="H76" s="14" t="s">
        <v>64</v>
      </c>
      <c r="J76" s="117"/>
      <c r="K76" s="117"/>
      <c r="L76" s="117"/>
      <c r="M76" s="117"/>
      <c r="N76" s="117">
        <f t="shared" si="1"/>
        <v>0</v>
      </c>
      <c r="O76" s="117"/>
      <c r="P76" s="117"/>
      <c r="Q76" s="117"/>
      <c r="R76" s="117"/>
    </row>
    <row r="77" spans="1:18" s="7" customFormat="1" ht="12.75" hidden="1" customHeight="1" x14ac:dyDescent="0.2">
      <c r="A77" s="66" t="s">
        <v>65</v>
      </c>
      <c r="B77" s="40"/>
      <c r="C77" s="40"/>
      <c r="E77" s="14">
        <v>5</v>
      </c>
      <c r="F77" s="15" t="s">
        <v>12</v>
      </c>
      <c r="G77" s="14" t="s">
        <v>59</v>
      </c>
      <c r="H77" s="14" t="s">
        <v>19</v>
      </c>
      <c r="J77" s="117"/>
      <c r="K77" s="117"/>
      <c r="L77" s="117"/>
      <c r="M77" s="117"/>
      <c r="N77" s="117">
        <f t="shared" si="1"/>
        <v>0</v>
      </c>
      <c r="O77" s="117"/>
      <c r="P77" s="117"/>
      <c r="Q77" s="117"/>
      <c r="R77" s="117"/>
    </row>
    <row r="78" spans="1:18" s="7" customFormat="1" ht="12.75" hidden="1" customHeight="1" x14ac:dyDescent="0.2">
      <c r="A78" s="66" t="s">
        <v>157</v>
      </c>
      <c r="B78" s="40"/>
      <c r="C78" s="40"/>
      <c r="E78" s="14">
        <v>5</v>
      </c>
      <c r="F78" s="15" t="s">
        <v>12</v>
      </c>
      <c r="G78" s="14" t="s">
        <v>93</v>
      </c>
      <c r="H78" s="14" t="s">
        <v>8</v>
      </c>
      <c r="J78" s="117"/>
      <c r="K78" s="117"/>
      <c r="L78" s="117"/>
      <c r="M78" s="117"/>
      <c r="N78" s="117">
        <f t="shared" si="1"/>
        <v>0</v>
      </c>
      <c r="O78" s="117"/>
      <c r="P78" s="117"/>
      <c r="Q78" s="117"/>
      <c r="R78" s="117"/>
    </row>
    <row r="79" spans="1:18" s="7" customFormat="1" ht="12.75" hidden="1" customHeight="1" x14ac:dyDescent="0.2">
      <c r="A79" s="66" t="s">
        <v>66</v>
      </c>
      <c r="B79" s="40"/>
      <c r="C79" s="40"/>
      <c r="E79" s="14">
        <v>5</v>
      </c>
      <c r="F79" s="15" t="s">
        <v>12</v>
      </c>
      <c r="G79" s="14" t="s">
        <v>67</v>
      </c>
      <c r="H79" s="14" t="s">
        <v>8</v>
      </c>
      <c r="J79" s="117"/>
      <c r="K79" s="117"/>
      <c r="L79" s="117"/>
      <c r="M79" s="117"/>
      <c r="N79" s="117">
        <f t="shared" si="1"/>
        <v>0</v>
      </c>
      <c r="O79" s="117"/>
      <c r="P79" s="117"/>
      <c r="Q79" s="117"/>
      <c r="R79" s="117"/>
    </row>
    <row r="80" spans="1:18" s="7" customFormat="1" ht="12.75" hidden="1" customHeight="1" x14ac:dyDescent="0.2">
      <c r="A80" s="66" t="s">
        <v>68</v>
      </c>
      <c r="B80" s="40"/>
      <c r="C80" s="40"/>
      <c r="E80" s="14">
        <v>5</v>
      </c>
      <c r="F80" s="15" t="s">
        <v>12</v>
      </c>
      <c r="G80" s="14" t="s">
        <v>67</v>
      </c>
      <c r="H80" s="14" t="s">
        <v>10</v>
      </c>
      <c r="J80" s="117"/>
      <c r="K80" s="117"/>
      <c r="L80" s="117"/>
      <c r="M80" s="117"/>
      <c r="N80" s="117">
        <f t="shared" si="1"/>
        <v>0</v>
      </c>
      <c r="O80" s="117"/>
      <c r="P80" s="117"/>
      <c r="Q80" s="117"/>
      <c r="R80" s="117"/>
    </row>
    <row r="81" spans="1:18" s="7" customFormat="1" ht="12.75" hidden="1" customHeight="1" x14ac:dyDescent="0.2">
      <c r="A81" s="66" t="s">
        <v>158</v>
      </c>
      <c r="B81" s="40"/>
      <c r="C81" s="40"/>
      <c r="E81" s="14">
        <v>5</v>
      </c>
      <c r="F81" s="15" t="s">
        <v>12</v>
      </c>
      <c r="G81" s="14" t="s">
        <v>70</v>
      </c>
      <c r="H81" s="14" t="s">
        <v>8</v>
      </c>
      <c r="J81" s="117"/>
      <c r="K81" s="117"/>
      <c r="L81" s="117"/>
      <c r="M81" s="117"/>
      <c r="N81" s="117">
        <f t="shared" si="1"/>
        <v>0</v>
      </c>
      <c r="O81" s="117"/>
      <c r="P81" s="117"/>
      <c r="Q81" s="117"/>
      <c r="R81" s="117"/>
    </row>
    <row r="82" spans="1:18" s="7" customFormat="1" ht="12.75" hidden="1" customHeight="1" x14ac:dyDescent="0.2">
      <c r="A82" s="66" t="s">
        <v>159</v>
      </c>
      <c r="B82" s="40"/>
      <c r="C82" s="40"/>
      <c r="E82" s="14">
        <v>5</v>
      </c>
      <c r="F82" s="15" t="s">
        <v>12</v>
      </c>
      <c r="G82" s="14" t="s">
        <v>70</v>
      </c>
      <c r="H82" s="14" t="s">
        <v>10</v>
      </c>
      <c r="J82" s="117"/>
      <c r="K82" s="117"/>
      <c r="L82" s="117"/>
      <c r="M82" s="117"/>
      <c r="N82" s="117">
        <f t="shared" si="1"/>
        <v>0</v>
      </c>
      <c r="O82" s="117"/>
      <c r="P82" s="117"/>
      <c r="Q82" s="117"/>
      <c r="R82" s="117"/>
    </row>
    <row r="83" spans="1:18" s="7" customFormat="1" ht="12.75" hidden="1" customHeight="1" x14ac:dyDescent="0.2">
      <c r="A83" s="66" t="s">
        <v>69</v>
      </c>
      <c r="B83" s="40"/>
      <c r="C83" s="40"/>
      <c r="E83" s="14">
        <v>5</v>
      </c>
      <c r="F83" s="15" t="s">
        <v>12</v>
      </c>
      <c r="G83" s="14" t="s">
        <v>70</v>
      </c>
      <c r="H83" s="14" t="s">
        <v>15</v>
      </c>
      <c r="J83" s="117"/>
      <c r="K83" s="117"/>
      <c r="L83" s="117"/>
      <c r="M83" s="117"/>
      <c r="N83" s="117">
        <f t="shared" si="1"/>
        <v>0</v>
      </c>
      <c r="O83" s="117"/>
      <c r="P83" s="117"/>
      <c r="Q83" s="117"/>
      <c r="R83" s="117"/>
    </row>
    <row r="84" spans="1:18" s="7" customFormat="1" ht="12.75" hidden="1" customHeight="1" x14ac:dyDescent="0.2">
      <c r="A84" s="66" t="s">
        <v>160</v>
      </c>
      <c r="B84" s="40"/>
      <c r="C84" s="40"/>
      <c r="E84" s="14">
        <v>5</v>
      </c>
      <c r="F84" s="15" t="s">
        <v>12</v>
      </c>
      <c r="G84" s="14" t="s">
        <v>163</v>
      </c>
      <c r="H84" s="14" t="s">
        <v>8</v>
      </c>
      <c r="J84" s="117"/>
      <c r="K84" s="117"/>
      <c r="L84" s="117"/>
      <c r="M84" s="117"/>
      <c r="N84" s="117">
        <f t="shared" si="1"/>
        <v>0</v>
      </c>
      <c r="O84" s="117"/>
      <c r="P84" s="117"/>
      <c r="Q84" s="117"/>
      <c r="R84" s="117"/>
    </row>
    <row r="85" spans="1:18" s="7" customFormat="1" ht="12.75" hidden="1" customHeight="1" x14ac:dyDescent="0.2">
      <c r="A85" s="66" t="s">
        <v>161</v>
      </c>
      <c r="B85" s="40"/>
      <c r="C85" s="40"/>
      <c r="E85" s="14">
        <v>5</v>
      </c>
      <c r="F85" s="15" t="s">
        <v>12</v>
      </c>
      <c r="G85" s="14" t="s">
        <v>163</v>
      </c>
      <c r="H85" s="16" t="s">
        <v>49</v>
      </c>
      <c r="J85" s="117"/>
      <c r="K85" s="117"/>
      <c r="L85" s="117"/>
      <c r="M85" s="117"/>
      <c r="N85" s="117">
        <f t="shared" si="1"/>
        <v>0</v>
      </c>
      <c r="O85" s="117"/>
      <c r="P85" s="117"/>
      <c r="Q85" s="117"/>
      <c r="R85" s="117"/>
    </row>
    <row r="86" spans="1:18" s="7" customFormat="1" ht="12.75" hidden="1" customHeight="1" x14ac:dyDescent="0.2">
      <c r="A86" s="66" t="s">
        <v>71</v>
      </c>
      <c r="B86" s="40"/>
      <c r="C86" s="40"/>
      <c r="E86" s="14">
        <v>5</v>
      </c>
      <c r="F86" s="15" t="s">
        <v>12</v>
      </c>
      <c r="G86" s="14" t="s">
        <v>163</v>
      </c>
      <c r="H86" s="14" t="s">
        <v>10</v>
      </c>
      <c r="J86" s="117"/>
      <c r="K86" s="117"/>
      <c r="L86" s="117"/>
      <c r="M86" s="117"/>
      <c r="N86" s="117">
        <f t="shared" si="1"/>
        <v>0</v>
      </c>
      <c r="O86" s="117"/>
      <c r="P86" s="117"/>
      <c r="Q86" s="117"/>
      <c r="R86" s="117"/>
    </row>
    <row r="87" spans="1:18" s="7" customFormat="1" ht="12.75" hidden="1" customHeight="1" x14ac:dyDescent="0.2">
      <c r="A87" s="66" t="s">
        <v>162</v>
      </c>
      <c r="B87" s="40"/>
      <c r="C87" s="40"/>
      <c r="E87" s="14">
        <v>5</v>
      </c>
      <c r="F87" s="15" t="s">
        <v>12</v>
      </c>
      <c r="G87" s="14" t="s">
        <v>163</v>
      </c>
      <c r="H87" s="14" t="s">
        <v>15</v>
      </c>
      <c r="J87" s="117"/>
      <c r="K87" s="117"/>
      <c r="L87" s="117"/>
      <c r="M87" s="117"/>
      <c r="N87" s="117">
        <f t="shared" si="1"/>
        <v>0</v>
      </c>
      <c r="O87" s="117"/>
      <c r="P87" s="117"/>
      <c r="Q87" s="117"/>
      <c r="R87" s="117"/>
    </row>
    <row r="88" spans="1:18" s="7" customFormat="1" ht="12.75" hidden="1" customHeight="1" x14ac:dyDescent="0.2">
      <c r="A88" s="66" t="s">
        <v>72</v>
      </c>
      <c r="B88" s="40"/>
      <c r="C88" s="40"/>
      <c r="E88" s="14">
        <v>5</v>
      </c>
      <c r="F88" s="15" t="s">
        <v>12</v>
      </c>
      <c r="G88" s="14" t="s">
        <v>70</v>
      </c>
      <c r="H88" s="14" t="s">
        <v>49</v>
      </c>
      <c r="J88" s="117"/>
      <c r="K88" s="117"/>
      <c r="L88" s="117"/>
      <c r="M88" s="117"/>
      <c r="N88" s="117">
        <f t="shared" si="1"/>
        <v>0</v>
      </c>
      <c r="O88" s="117"/>
      <c r="P88" s="117"/>
      <c r="Q88" s="117"/>
      <c r="R88" s="117"/>
    </row>
    <row r="89" spans="1:18" s="7" customFormat="1" ht="12.75" hidden="1" customHeight="1" x14ac:dyDescent="0.2">
      <c r="A89" s="66" t="s">
        <v>164</v>
      </c>
      <c r="B89" s="40"/>
      <c r="C89" s="40"/>
      <c r="E89" s="14">
        <v>5</v>
      </c>
      <c r="F89" s="15" t="s">
        <v>12</v>
      </c>
      <c r="G89" s="14" t="s">
        <v>74</v>
      </c>
      <c r="H89" s="14" t="s">
        <v>10</v>
      </c>
      <c r="J89" s="117"/>
      <c r="K89" s="117"/>
      <c r="L89" s="117"/>
      <c r="M89" s="117"/>
      <c r="N89" s="117">
        <f t="shared" si="1"/>
        <v>0</v>
      </c>
      <c r="O89" s="117"/>
      <c r="P89" s="117"/>
      <c r="Q89" s="117"/>
      <c r="R89" s="117"/>
    </row>
    <row r="90" spans="1:18" s="7" customFormat="1" ht="12.75" hidden="1" customHeight="1" x14ac:dyDescent="0.2">
      <c r="A90" s="66" t="s">
        <v>165</v>
      </c>
      <c r="B90" s="40"/>
      <c r="C90" s="40"/>
      <c r="E90" s="14">
        <v>5</v>
      </c>
      <c r="F90" s="15" t="s">
        <v>12</v>
      </c>
      <c r="G90" s="14" t="s">
        <v>74</v>
      </c>
      <c r="H90" s="14" t="s">
        <v>15</v>
      </c>
      <c r="J90" s="117"/>
      <c r="K90" s="117"/>
      <c r="L90" s="117"/>
      <c r="M90" s="117"/>
      <c r="N90" s="117">
        <f t="shared" si="1"/>
        <v>0</v>
      </c>
      <c r="O90" s="117"/>
      <c r="P90" s="117"/>
      <c r="Q90" s="117"/>
      <c r="R90" s="117"/>
    </row>
    <row r="91" spans="1:18" s="7" customFormat="1" ht="12.75" hidden="1" customHeight="1" x14ac:dyDescent="0.2">
      <c r="A91" s="66" t="s">
        <v>166</v>
      </c>
      <c r="B91" s="40"/>
      <c r="C91" s="40"/>
      <c r="E91" s="14">
        <v>5</v>
      </c>
      <c r="F91" s="15" t="s">
        <v>12</v>
      </c>
      <c r="G91" s="14" t="s">
        <v>74</v>
      </c>
      <c r="H91" s="14" t="s">
        <v>17</v>
      </c>
      <c r="J91" s="117"/>
      <c r="K91" s="117"/>
      <c r="L91" s="117"/>
      <c r="M91" s="117"/>
      <c r="N91" s="117">
        <f t="shared" si="1"/>
        <v>0</v>
      </c>
      <c r="O91" s="117"/>
      <c r="P91" s="117"/>
      <c r="Q91" s="117"/>
      <c r="R91" s="117"/>
    </row>
    <row r="92" spans="1:18" s="7" customFormat="1" ht="12.75" hidden="1" customHeight="1" x14ac:dyDescent="0.2">
      <c r="A92" s="66" t="s">
        <v>167</v>
      </c>
      <c r="B92" s="40"/>
      <c r="C92" s="40"/>
      <c r="E92" s="14">
        <v>5</v>
      </c>
      <c r="F92" s="15" t="s">
        <v>12</v>
      </c>
      <c r="G92" s="14" t="s">
        <v>74</v>
      </c>
      <c r="H92" s="14" t="s">
        <v>8</v>
      </c>
      <c r="J92" s="117"/>
      <c r="K92" s="117"/>
      <c r="L92" s="117"/>
      <c r="M92" s="117"/>
      <c r="N92" s="117">
        <f t="shared" si="1"/>
        <v>0</v>
      </c>
      <c r="O92" s="117"/>
      <c r="P92" s="117"/>
      <c r="Q92" s="117"/>
      <c r="R92" s="117"/>
    </row>
    <row r="93" spans="1:18" s="7" customFormat="1" ht="12.75" hidden="1" customHeight="1" x14ac:dyDescent="0.2">
      <c r="A93" s="66" t="s">
        <v>168</v>
      </c>
      <c r="B93" s="40"/>
      <c r="C93" s="40"/>
      <c r="E93" s="14">
        <v>5</v>
      </c>
      <c r="F93" s="15" t="s">
        <v>12</v>
      </c>
      <c r="G93" s="14" t="s">
        <v>74</v>
      </c>
      <c r="H93" s="14" t="s">
        <v>45</v>
      </c>
      <c r="J93" s="117"/>
      <c r="K93" s="117"/>
      <c r="L93" s="117"/>
      <c r="M93" s="117"/>
      <c r="N93" s="117">
        <f t="shared" si="1"/>
        <v>0</v>
      </c>
      <c r="O93" s="117"/>
      <c r="P93" s="117"/>
      <c r="Q93" s="117"/>
      <c r="R93" s="117"/>
    </row>
    <row r="94" spans="1:18" s="7" customFormat="1" ht="12.75" customHeight="1" x14ac:dyDescent="0.2">
      <c r="A94" s="66" t="s">
        <v>73</v>
      </c>
      <c r="B94" s="40"/>
      <c r="C94" s="40"/>
      <c r="E94" s="14">
        <v>5</v>
      </c>
      <c r="F94" s="15" t="s">
        <v>12</v>
      </c>
      <c r="G94" s="14" t="s">
        <v>74</v>
      </c>
      <c r="H94" s="14" t="s">
        <v>64</v>
      </c>
      <c r="J94" s="117"/>
      <c r="K94" s="117"/>
      <c r="L94" s="117"/>
      <c r="M94" s="117"/>
      <c r="N94" s="117">
        <f t="shared" si="1"/>
        <v>15000</v>
      </c>
      <c r="O94" s="117"/>
      <c r="P94" s="117">
        <v>15000</v>
      </c>
      <c r="Q94" s="117"/>
      <c r="R94" s="117"/>
    </row>
    <row r="95" spans="1:18" s="7" customFormat="1" ht="12.75" customHeight="1" x14ac:dyDescent="0.2">
      <c r="A95" s="66" t="s">
        <v>75</v>
      </c>
      <c r="B95" s="40"/>
      <c r="C95" s="40"/>
      <c r="E95" s="14">
        <v>5</v>
      </c>
      <c r="F95" s="15" t="s">
        <v>12</v>
      </c>
      <c r="G95" s="14" t="s">
        <v>74</v>
      </c>
      <c r="H95" s="14" t="s">
        <v>19</v>
      </c>
      <c r="J95" s="117"/>
      <c r="K95" s="117"/>
      <c r="L95" s="117"/>
      <c r="M95" s="117"/>
      <c r="N95" s="117">
        <f t="shared" si="1"/>
        <v>10000</v>
      </c>
      <c r="O95" s="117"/>
      <c r="P95" s="117">
        <v>10000</v>
      </c>
      <c r="Q95" s="117"/>
      <c r="R95" s="117"/>
    </row>
    <row r="96" spans="1:18" s="7" customFormat="1" ht="12.75" hidden="1" customHeight="1" x14ac:dyDescent="0.2">
      <c r="A96" s="66" t="s">
        <v>76</v>
      </c>
      <c r="B96" s="40"/>
      <c r="C96" s="40"/>
      <c r="E96" s="14">
        <v>5</v>
      </c>
      <c r="F96" s="15" t="s">
        <v>12</v>
      </c>
      <c r="G96" s="14" t="s">
        <v>74</v>
      </c>
      <c r="H96" s="14" t="s">
        <v>60</v>
      </c>
      <c r="J96" s="117"/>
      <c r="K96" s="117"/>
      <c r="L96" s="117"/>
      <c r="M96" s="117"/>
      <c r="N96" s="117">
        <f t="shared" si="1"/>
        <v>0</v>
      </c>
      <c r="O96" s="117"/>
      <c r="P96" s="117"/>
      <c r="Q96" s="117"/>
      <c r="R96" s="117"/>
    </row>
    <row r="97" spans="1:18" s="7" customFormat="1" ht="12.75" hidden="1" customHeight="1" x14ac:dyDescent="0.2">
      <c r="A97" s="66" t="s">
        <v>77</v>
      </c>
      <c r="B97" s="40"/>
      <c r="C97" s="40"/>
      <c r="E97" s="14">
        <v>5</v>
      </c>
      <c r="F97" s="15" t="s">
        <v>12</v>
      </c>
      <c r="G97" s="14" t="s">
        <v>74</v>
      </c>
      <c r="H97" s="14" t="s">
        <v>49</v>
      </c>
      <c r="J97" s="117"/>
      <c r="K97" s="117"/>
      <c r="L97" s="117"/>
      <c r="M97" s="117"/>
      <c r="N97" s="117">
        <f t="shared" si="1"/>
        <v>0</v>
      </c>
      <c r="O97" s="117"/>
      <c r="P97" s="117"/>
      <c r="Q97" s="117"/>
      <c r="R97" s="117"/>
    </row>
    <row r="98" spans="1:18" s="7" customFormat="1" ht="12.75" hidden="1" customHeight="1" x14ac:dyDescent="0.2">
      <c r="A98" s="66" t="s">
        <v>165</v>
      </c>
      <c r="B98" s="40"/>
      <c r="C98" s="40"/>
      <c r="E98" s="14">
        <v>5</v>
      </c>
      <c r="F98" s="15" t="s">
        <v>12</v>
      </c>
      <c r="G98" s="14" t="s">
        <v>74</v>
      </c>
      <c r="H98" s="14" t="s">
        <v>15</v>
      </c>
      <c r="J98" s="117"/>
      <c r="K98" s="117"/>
      <c r="L98" s="117"/>
      <c r="M98" s="117"/>
      <c r="N98" s="117">
        <f t="shared" si="1"/>
        <v>0</v>
      </c>
      <c r="O98" s="117"/>
      <c r="P98" s="117"/>
      <c r="Q98" s="117"/>
      <c r="R98" s="117"/>
    </row>
    <row r="99" spans="1:18" s="7" customFormat="1" ht="12.75" hidden="1" customHeight="1" x14ac:dyDescent="0.2">
      <c r="A99" s="66" t="s">
        <v>78</v>
      </c>
      <c r="B99" s="40"/>
      <c r="C99" s="40"/>
      <c r="E99" s="14">
        <v>5</v>
      </c>
      <c r="F99" s="15" t="s">
        <v>12</v>
      </c>
      <c r="G99" s="14" t="s">
        <v>79</v>
      </c>
      <c r="H99" s="14" t="s">
        <v>10</v>
      </c>
      <c r="J99" s="117"/>
      <c r="K99" s="117"/>
      <c r="L99" s="117"/>
      <c r="M99" s="117"/>
      <c r="N99" s="117">
        <f t="shared" si="1"/>
        <v>0</v>
      </c>
      <c r="O99" s="117"/>
      <c r="P99" s="117"/>
      <c r="Q99" s="117"/>
      <c r="R99" s="117"/>
    </row>
    <row r="100" spans="1:18" s="7" customFormat="1" ht="12.75" hidden="1" customHeight="1" x14ac:dyDescent="0.2">
      <c r="A100" s="66" t="s">
        <v>80</v>
      </c>
      <c r="B100" s="40"/>
      <c r="C100" s="40"/>
      <c r="E100" s="14">
        <v>5</v>
      </c>
      <c r="F100" s="15" t="s">
        <v>12</v>
      </c>
      <c r="G100" s="14" t="s">
        <v>79</v>
      </c>
      <c r="H100" s="14" t="s">
        <v>15</v>
      </c>
      <c r="J100" s="117"/>
      <c r="K100" s="117"/>
      <c r="L100" s="117"/>
      <c r="M100" s="117"/>
      <c r="N100" s="117">
        <f t="shared" si="1"/>
        <v>0</v>
      </c>
      <c r="O100" s="117"/>
      <c r="P100" s="117"/>
      <c r="Q100" s="117"/>
      <c r="R100" s="117"/>
    </row>
    <row r="101" spans="1:18" s="7" customFormat="1" ht="12.75" hidden="1" customHeight="1" x14ac:dyDescent="0.2">
      <c r="A101" s="66" t="s">
        <v>169</v>
      </c>
      <c r="B101" s="40"/>
      <c r="C101" s="40"/>
      <c r="E101" s="14">
        <v>5</v>
      </c>
      <c r="F101" s="15" t="s">
        <v>12</v>
      </c>
      <c r="G101" s="14" t="s">
        <v>79</v>
      </c>
      <c r="H101" s="15" t="s">
        <v>60</v>
      </c>
      <c r="J101" s="117"/>
      <c r="K101" s="117"/>
      <c r="L101" s="117"/>
      <c r="M101" s="117"/>
      <c r="N101" s="117">
        <f t="shared" si="1"/>
        <v>0</v>
      </c>
      <c r="O101" s="117"/>
      <c r="P101" s="117"/>
      <c r="Q101" s="117"/>
      <c r="R101" s="117"/>
    </row>
    <row r="102" spans="1:18" s="7" customFormat="1" ht="12.75" hidden="1" customHeight="1" x14ac:dyDescent="0.2">
      <c r="A102" s="66" t="s">
        <v>170</v>
      </c>
      <c r="B102" s="40"/>
      <c r="C102" s="40"/>
      <c r="E102" s="14">
        <v>5</v>
      </c>
      <c r="F102" s="15" t="s">
        <v>12</v>
      </c>
      <c r="G102" s="14" t="s">
        <v>79</v>
      </c>
      <c r="H102" s="15" t="s">
        <v>19</v>
      </c>
      <c r="J102" s="117"/>
      <c r="K102" s="117"/>
      <c r="L102" s="117"/>
      <c r="M102" s="117"/>
      <c r="N102" s="117">
        <f t="shared" si="1"/>
        <v>0</v>
      </c>
      <c r="O102" s="117"/>
      <c r="P102" s="117"/>
      <c r="Q102" s="117"/>
      <c r="R102" s="117"/>
    </row>
    <row r="103" spans="1:18" s="7" customFormat="1" ht="12.75" hidden="1" customHeight="1" x14ac:dyDescent="0.2">
      <c r="A103" s="66" t="s">
        <v>171</v>
      </c>
      <c r="B103" s="40"/>
      <c r="C103" s="40"/>
      <c r="E103" s="14">
        <v>5</v>
      </c>
      <c r="F103" s="15" t="s">
        <v>12</v>
      </c>
      <c r="G103" s="14" t="s">
        <v>79</v>
      </c>
      <c r="H103" s="15" t="s">
        <v>82</v>
      </c>
      <c r="J103" s="117"/>
      <c r="K103" s="117"/>
      <c r="L103" s="117"/>
      <c r="M103" s="117"/>
      <c r="N103" s="117">
        <f t="shared" si="1"/>
        <v>0</v>
      </c>
      <c r="O103" s="117"/>
      <c r="P103" s="117"/>
      <c r="Q103" s="117"/>
      <c r="R103" s="117"/>
    </row>
    <row r="104" spans="1:18" s="7" customFormat="1" ht="12.75" hidden="1" customHeight="1" x14ac:dyDescent="0.2">
      <c r="A104" s="66" t="s">
        <v>81</v>
      </c>
      <c r="B104" s="40"/>
      <c r="C104" s="40"/>
      <c r="E104" s="14">
        <v>5</v>
      </c>
      <c r="F104" s="15" t="s">
        <v>12</v>
      </c>
      <c r="G104" s="14" t="s">
        <v>59</v>
      </c>
      <c r="H104" s="15" t="s">
        <v>82</v>
      </c>
      <c r="J104" s="117"/>
      <c r="K104" s="117"/>
      <c r="L104" s="117"/>
      <c r="M104" s="117"/>
      <c r="N104" s="117">
        <f t="shared" si="1"/>
        <v>0</v>
      </c>
      <c r="O104" s="117"/>
      <c r="P104" s="117"/>
      <c r="Q104" s="117"/>
      <c r="R104" s="117"/>
    </row>
    <row r="105" spans="1:18" s="7" customFormat="1" ht="12.75" hidden="1" customHeight="1" x14ac:dyDescent="0.2">
      <c r="A105" s="66" t="s">
        <v>83</v>
      </c>
      <c r="B105" s="40"/>
      <c r="C105" s="40"/>
      <c r="E105" s="14">
        <v>5</v>
      </c>
      <c r="F105" s="15" t="s">
        <v>12</v>
      </c>
      <c r="G105" s="14" t="s">
        <v>84</v>
      </c>
      <c r="H105" s="15" t="s">
        <v>8</v>
      </c>
      <c r="J105" s="117"/>
      <c r="K105" s="117"/>
      <c r="L105" s="117"/>
      <c r="M105" s="117"/>
      <c r="N105" s="117">
        <f t="shared" si="1"/>
        <v>0</v>
      </c>
      <c r="O105" s="117"/>
      <c r="P105" s="117"/>
      <c r="Q105" s="117"/>
      <c r="R105" s="117"/>
    </row>
    <row r="106" spans="1:18" s="7" customFormat="1" ht="12.75" hidden="1" customHeight="1" x14ac:dyDescent="0.2">
      <c r="A106" s="66" t="s">
        <v>85</v>
      </c>
      <c r="B106" s="40"/>
      <c r="C106" s="40"/>
      <c r="E106" s="14">
        <v>5</v>
      </c>
      <c r="F106" s="15" t="s">
        <v>12</v>
      </c>
      <c r="G106" s="14" t="s">
        <v>84</v>
      </c>
      <c r="H106" s="15" t="s">
        <v>10</v>
      </c>
      <c r="J106" s="117"/>
      <c r="K106" s="117"/>
      <c r="L106" s="117"/>
      <c r="M106" s="117"/>
      <c r="N106" s="117">
        <f t="shared" si="1"/>
        <v>0</v>
      </c>
      <c r="O106" s="117"/>
      <c r="P106" s="117"/>
      <c r="Q106" s="117"/>
      <c r="R106" s="117"/>
    </row>
    <row r="107" spans="1:18" s="7" customFormat="1" ht="12.75" hidden="1" customHeight="1" x14ac:dyDescent="0.2">
      <c r="A107" s="66" t="s">
        <v>86</v>
      </c>
      <c r="B107" s="40"/>
      <c r="C107" s="40"/>
      <c r="E107" s="14">
        <v>5</v>
      </c>
      <c r="F107" s="15" t="s">
        <v>12</v>
      </c>
      <c r="G107" s="14" t="s">
        <v>84</v>
      </c>
      <c r="H107" s="15" t="s">
        <v>15</v>
      </c>
      <c r="J107" s="117"/>
      <c r="K107" s="117"/>
      <c r="L107" s="117"/>
      <c r="M107" s="117"/>
      <c r="N107" s="117">
        <f t="shared" si="1"/>
        <v>0</v>
      </c>
      <c r="O107" s="117"/>
      <c r="P107" s="117"/>
      <c r="Q107" s="117"/>
      <c r="R107" s="117"/>
    </row>
    <row r="108" spans="1:18" s="7" customFormat="1" ht="12.75" hidden="1" customHeight="1" x14ac:dyDescent="0.2">
      <c r="A108" s="66" t="s">
        <v>172</v>
      </c>
      <c r="B108" s="40"/>
      <c r="C108" s="40"/>
      <c r="E108" s="14">
        <v>5</v>
      </c>
      <c r="F108" s="15" t="s">
        <v>12</v>
      </c>
      <c r="G108" s="14" t="s">
        <v>174</v>
      </c>
      <c r="H108" s="15" t="s">
        <v>8</v>
      </c>
      <c r="J108" s="117"/>
      <c r="K108" s="117"/>
      <c r="L108" s="117"/>
      <c r="M108" s="117"/>
      <c r="N108" s="117">
        <f t="shared" si="1"/>
        <v>0</v>
      </c>
      <c r="O108" s="117"/>
      <c r="P108" s="117"/>
      <c r="Q108" s="117"/>
      <c r="R108" s="117"/>
    </row>
    <row r="109" spans="1:18" s="7" customFormat="1" ht="12.75" hidden="1" customHeight="1" x14ac:dyDescent="0.2">
      <c r="A109" s="66" t="s">
        <v>173</v>
      </c>
      <c r="B109" s="40"/>
      <c r="C109" s="40"/>
      <c r="E109" s="14">
        <v>5</v>
      </c>
      <c r="F109" s="15" t="s">
        <v>12</v>
      </c>
      <c r="G109" s="14" t="s">
        <v>174</v>
      </c>
      <c r="H109" s="15" t="s">
        <v>10</v>
      </c>
      <c r="J109" s="117"/>
      <c r="K109" s="117"/>
      <c r="L109" s="117"/>
      <c r="M109" s="117"/>
      <c r="N109" s="117">
        <f t="shared" ref="N109:N112" si="2">P109-L109</f>
        <v>0</v>
      </c>
      <c r="O109" s="117"/>
      <c r="P109" s="117"/>
      <c r="Q109" s="117"/>
      <c r="R109" s="117"/>
    </row>
    <row r="110" spans="1:18" s="7" customFormat="1" ht="12.75" hidden="1" customHeight="1" x14ac:dyDescent="0.2">
      <c r="A110" s="66" t="s">
        <v>87</v>
      </c>
      <c r="B110" s="40"/>
      <c r="C110" s="40"/>
      <c r="E110" s="14">
        <v>5</v>
      </c>
      <c r="F110" s="15" t="s">
        <v>12</v>
      </c>
      <c r="G110" s="14" t="s">
        <v>174</v>
      </c>
      <c r="H110" s="15" t="s">
        <v>15</v>
      </c>
      <c r="J110" s="117"/>
      <c r="K110" s="117"/>
      <c r="L110" s="117"/>
      <c r="M110" s="117"/>
      <c r="N110" s="117">
        <f t="shared" si="2"/>
        <v>0</v>
      </c>
      <c r="O110" s="117"/>
      <c r="P110" s="117"/>
      <c r="Q110" s="117"/>
      <c r="R110" s="117"/>
    </row>
    <row r="111" spans="1:18" s="7" customFormat="1" ht="12.75" customHeight="1" x14ac:dyDescent="0.2">
      <c r="A111" s="66" t="s">
        <v>62</v>
      </c>
      <c r="B111" s="40"/>
      <c r="C111" s="40"/>
      <c r="E111" s="14">
        <v>5</v>
      </c>
      <c r="F111" s="15" t="s">
        <v>12</v>
      </c>
      <c r="G111" s="14" t="s">
        <v>59</v>
      </c>
      <c r="H111" s="14" t="s">
        <v>10</v>
      </c>
      <c r="J111" s="117"/>
      <c r="K111" s="117"/>
      <c r="L111" s="117"/>
      <c r="M111" s="117"/>
      <c r="N111" s="117">
        <f t="shared" si="2"/>
        <v>20000</v>
      </c>
      <c r="O111" s="117"/>
      <c r="P111" s="117">
        <v>20000</v>
      </c>
      <c r="Q111" s="117"/>
      <c r="R111" s="117">
        <v>20000</v>
      </c>
    </row>
    <row r="112" spans="1:18" s="7" customFormat="1" ht="12.75" customHeight="1" x14ac:dyDescent="0.2">
      <c r="A112" s="66" t="s">
        <v>279</v>
      </c>
      <c r="B112" s="40"/>
      <c r="C112" s="40"/>
      <c r="E112" s="14">
        <v>5</v>
      </c>
      <c r="F112" s="15" t="s">
        <v>12</v>
      </c>
      <c r="G112" s="81">
        <v>99</v>
      </c>
      <c r="H112" s="85">
        <v>990</v>
      </c>
      <c r="J112" s="117">
        <v>9730</v>
      </c>
      <c r="K112" s="117"/>
      <c r="L112" s="117"/>
      <c r="M112" s="117"/>
      <c r="N112" s="117">
        <f t="shared" si="2"/>
        <v>50000</v>
      </c>
      <c r="O112" s="117"/>
      <c r="P112" s="117">
        <v>50000</v>
      </c>
      <c r="Q112" s="117"/>
      <c r="R112" s="117">
        <v>50000</v>
      </c>
    </row>
    <row r="113" spans="1:18" s="7" customFormat="1" ht="18" customHeight="1" x14ac:dyDescent="0.2">
      <c r="A113" s="202" t="s">
        <v>191</v>
      </c>
      <c r="B113" s="202"/>
      <c r="C113" s="202"/>
      <c r="J113" s="22">
        <f>SUM(J45:J112)</f>
        <v>82618</v>
      </c>
      <c r="K113" s="18"/>
      <c r="L113" s="22">
        <f>SUM(L45:L112)</f>
        <v>0</v>
      </c>
      <c r="N113" s="22">
        <f>SUM(N45:N112)</f>
        <v>400800</v>
      </c>
      <c r="P113" s="22">
        <f>SUM(P45:P112)</f>
        <v>400800</v>
      </c>
      <c r="R113" s="22">
        <f>SUM(R45:R112)</f>
        <v>335400</v>
      </c>
    </row>
    <row r="114" spans="1:18" s="7" customFormat="1" ht="6" hidden="1" customHeight="1" x14ac:dyDescent="0.2">
      <c r="A114" s="20"/>
      <c r="B114" s="20"/>
      <c r="C114" s="20"/>
      <c r="J114" s="18"/>
      <c r="K114" s="18"/>
    </row>
    <row r="115" spans="1:18" s="7" customFormat="1" ht="12" hidden="1" customHeight="1" x14ac:dyDescent="0.2">
      <c r="A115" s="69" t="s">
        <v>189</v>
      </c>
    </row>
    <row r="116" spans="1:18" s="7" customFormat="1" ht="12" hidden="1" customHeight="1" x14ac:dyDescent="0.2">
      <c r="A116" s="66" t="s">
        <v>109</v>
      </c>
      <c r="E116" s="14">
        <v>5</v>
      </c>
      <c r="F116" s="15" t="s">
        <v>29</v>
      </c>
      <c r="G116" s="14" t="s">
        <v>7</v>
      </c>
      <c r="H116" s="14" t="s">
        <v>17</v>
      </c>
    </row>
    <row r="117" spans="1:18" s="7" customFormat="1" ht="12" hidden="1" customHeight="1" x14ac:dyDescent="0.2">
      <c r="A117" s="66" t="s">
        <v>180</v>
      </c>
      <c r="E117" s="14">
        <v>5</v>
      </c>
      <c r="F117" s="15" t="s">
        <v>29</v>
      </c>
      <c r="G117" s="14" t="s">
        <v>7</v>
      </c>
      <c r="H117" s="14" t="s">
        <v>64</v>
      </c>
    </row>
    <row r="118" spans="1:18" s="7" customFormat="1" ht="12" hidden="1" customHeight="1" x14ac:dyDescent="0.2">
      <c r="A118" s="66" t="s">
        <v>181</v>
      </c>
      <c r="E118" s="14">
        <v>5</v>
      </c>
      <c r="F118" s="15" t="s">
        <v>29</v>
      </c>
      <c r="G118" s="14" t="s">
        <v>7</v>
      </c>
      <c r="H118" s="16" t="s">
        <v>49</v>
      </c>
    </row>
    <row r="119" spans="1:18" s="7" customFormat="1" ht="12" hidden="1" customHeight="1" x14ac:dyDescent="0.2">
      <c r="A119" s="66" t="s">
        <v>181</v>
      </c>
      <c r="E119" s="14">
        <v>5</v>
      </c>
      <c r="F119" s="15" t="s">
        <v>29</v>
      </c>
      <c r="G119" s="14" t="s">
        <v>7</v>
      </c>
      <c r="H119" s="16" t="s">
        <v>49</v>
      </c>
    </row>
    <row r="120" spans="1:18" s="7" customFormat="1" ht="12" hidden="1" customHeight="1" x14ac:dyDescent="0.2">
      <c r="A120" s="66" t="s">
        <v>182</v>
      </c>
      <c r="E120" s="14">
        <v>5</v>
      </c>
      <c r="F120" s="15" t="s">
        <v>29</v>
      </c>
      <c r="G120" s="14" t="s">
        <v>7</v>
      </c>
      <c r="H120" s="14" t="s">
        <v>10</v>
      </c>
    </row>
    <row r="121" spans="1:18" s="7" customFormat="1" ht="12" hidden="1" customHeight="1" x14ac:dyDescent="0.2">
      <c r="A121" s="66" t="s">
        <v>181</v>
      </c>
      <c r="E121" s="14">
        <v>5</v>
      </c>
      <c r="F121" s="15" t="s">
        <v>29</v>
      </c>
      <c r="G121" s="14" t="s">
        <v>7</v>
      </c>
      <c r="H121" s="16" t="s">
        <v>49</v>
      </c>
    </row>
    <row r="122" spans="1:18" s="7" customFormat="1" ht="12" hidden="1" customHeight="1" x14ac:dyDescent="0.2">
      <c r="A122" s="66" t="s">
        <v>183</v>
      </c>
      <c r="E122" s="14">
        <v>5</v>
      </c>
      <c r="F122" s="15" t="s">
        <v>29</v>
      </c>
      <c r="G122" s="14" t="s">
        <v>7</v>
      </c>
      <c r="H122" s="14" t="s">
        <v>8</v>
      </c>
    </row>
    <row r="123" spans="1:18" s="7" customFormat="1" ht="12" hidden="1" customHeight="1" x14ac:dyDescent="0.2">
      <c r="A123" s="66" t="s">
        <v>184</v>
      </c>
      <c r="E123" s="14">
        <v>5</v>
      </c>
      <c r="F123" s="15" t="s">
        <v>29</v>
      </c>
      <c r="G123" s="14" t="s">
        <v>7</v>
      </c>
      <c r="H123" s="14" t="s">
        <v>15</v>
      </c>
    </row>
    <row r="124" spans="1:18" s="7" customFormat="1" ht="18.95" hidden="1" customHeight="1" x14ac:dyDescent="0.2">
      <c r="A124" s="63" t="s">
        <v>185</v>
      </c>
      <c r="J124" s="64">
        <f>SUM(J116:J123)</f>
        <v>0</v>
      </c>
      <c r="K124" s="27"/>
      <c r="L124" s="64">
        <f>SUM(L116:L123)</f>
        <v>0</v>
      </c>
      <c r="M124" s="27"/>
      <c r="N124" s="64">
        <f>SUM(N116:N123)</f>
        <v>0</v>
      </c>
      <c r="O124" s="27"/>
      <c r="P124" s="64">
        <f>SUM(P116:P123)</f>
        <v>0</v>
      </c>
      <c r="Q124" s="27"/>
      <c r="R124" s="64">
        <f>SUM(R116:R123)</f>
        <v>0</v>
      </c>
    </row>
    <row r="125" spans="1:18" s="7" customFormat="1" ht="6" customHeight="1" x14ac:dyDescent="0.2"/>
    <row r="126" spans="1:18" s="7" customFormat="1" ht="12.75" customHeight="1" x14ac:dyDescent="0.2">
      <c r="A126" s="68" t="s">
        <v>190</v>
      </c>
      <c r="B126" s="11"/>
      <c r="C126" s="11"/>
    </row>
    <row r="127" spans="1:18" s="7" customFormat="1" ht="12.75" hidden="1" customHeight="1" x14ac:dyDescent="0.2">
      <c r="A127" s="11" t="s">
        <v>89</v>
      </c>
      <c r="B127" s="24"/>
      <c r="C127" s="24"/>
    </row>
    <row r="128" spans="1:18" s="7" customFormat="1" ht="12.75" hidden="1" customHeight="1" x14ac:dyDescent="0.2">
      <c r="A128" s="70" t="s">
        <v>90</v>
      </c>
      <c r="B128" s="9"/>
      <c r="C128" s="9"/>
      <c r="E128" s="14">
        <v>1</v>
      </c>
      <c r="F128" s="15" t="s">
        <v>12</v>
      </c>
      <c r="G128" s="14" t="s">
        <v>54</v>
      </c>
      <c r="H128" s="16" t="s">
        <v>10</v>
      </c>
    </row>
    <row r="129" spans="1:18" s="7" customFormat="1" ht="12.75" hidden="1" customHeight="1" x14ac:dyDescent="0.2">
      <c r="A129" s="66" t="s">
        <v>92</v>
      </c>
      <c r="B129" s="40"/>
      <c r="C129" s="40"/>
      <c r="E129" s="14">
        <v>1</v>
      </c>
      <c r="F129" s="15" t="s">
        <v>93</v>
      </c>
      <c r="G129" s="14" t="s">
        <v>7</v>
      </c>
      <c r="H129" s="14" t="s">
        <v>8</v>
      </c>
    </row>
    <row r="130" spans="1:18" s="7" customFormat="1" ht="12.75" hidden="1" customHeight="1" x14ac:dyDescent="0.2">
      <c r="A130" s="66" t="s">
        <v>94</v>
      </c>
      <c r="B130" s="40"/>
      <c r="C130" s="40"/>
      <c r="E130" s="14">
        <v>1</v>
      </c>
      <c r="F130" s="15" t="s">
        <v>93</v>
      </c>
      <c r="G130" s="14" t="s">
        <v>34</v>
      </c>
      <c r="H130" s="14" t="s">
        <v>8</v>
      </c>
    </row>
    <row r="131" spans="1:18" s="7" customFormat="1" ht="12.75" hidden="1" customHeight="1" x14ac:dyDescent="0.2">
      <c r="A131" s="66" t="s">
        <v>95</v>
      </c>
      <c r="B131" s="42"/>
      <c r="C131" s="42"/>
      <c r="E131" s="14">
        <v>1</v>
      </c>
      <c r="F131" s="15" t="s">
        <v>93</v>
      </c>
      <c r="G131" s="14" t="s">
        <v>34</v>
      </c>
      <c r="H131" s="14" t="s">
        <v>49</v>
      </c>
    </row>
    <row r="132" spans="1:18" s="7" customFormat="1" ht="12.75" customHeight="1" x14ac:dyDescent="0.2">
      <c r="A132" s="66" t="s">
        <v>96</v>
      </c>
      <c r="B132" s="42"/>
      <c r="C132" s="42"/>
      <c r="D132" s="15"/>
      <c r="E132" s="14">
        <v>1</v>
      </c>
      <c r="F132" s="15" t="s">
        <v>93</v>
      </c>
      <c r="G132" s="14" t="s">
        <v>54</v>
      </c>
      <c r="H132" s="14" t="s">
        <v>10</v>
      </c>
      <c r="J132" s="117"/>
      <c r="K132" s="117"/>
      <c r="L132" s="117"/>
      <c r="M132" s="117"/>
      <c r="N132" s="117">
        <f t="shared" ref="N132:N145" si="3">P132-L132</f>
        <v>80000</v>
      </c>
      <c r="O132" s="117"/>
      <c r="P132" s="117">
        <v>80000</v>
      </c>
      <c r="Q132" s="117"/>
      <c r="R132" s="117"/>
    </row>
    <row r="133" spans="1:18" s="7" customFormat="1" ht="12.75" hidden="1" customHeight="1" x14ac:dyDescent="0.2">
      <c r="A133" s="66" t="s">
        <v>97</v>
      </c>
      <c r="B133" s="40"/>
      <c r="C133" s="40"/>
      <c r="E133" s="14">
        <v>1</v>
      </c>
      <c r="F133" s="15" t="s">
        <v>93</v>
      </c>
      <c r="G133" s="14" t="s">
        <v>93</v>
      </c>
      <c r="H133" s="14" t="s">
        <v>8</v>
      </c>
      <c r="J133" s="117"/>
      <c r="K133" s="117"/>
      <c r="L133" s="117"/>
      <c r="M133" s="117"/>
      <c r="N133" s="117">
        <f t="shared" si="3"/>
        <v>0</v>
      </c>
      <c r="O133" s="117"/>
      <c r="P133" s="117"/>
      <c r="Q133" s="117"/>
      <c r="R133" s="117"/>
    </row>
    <row r="134" spans="1:18" s="7" customFormat="1" ht="12.75" hidden="1" customHeight="1" x14ac:dyDescent="0.2">
      <c r="A134" s="66" t="s">
        <v>98</v>
      </c>
      <c r="B134" s="42"/>
      <c r="C134" s="42"/>
      <c r="E134" s="14">
        <v>1</v>
      </c>
      <c r="F134" s="15" t="s">
        <v>93</v>
      </c>
      <c r="G134" s="14" t="s">
        <v>54</v>
      </c>
      <c r="H134" s="14" t="s">
        <v>15</v>
      </c>
      <c r="J134" s="117"/>
      <c r="K134" s="117"/>
      <c r="L134" s="117"/>
      <c r="M134" s="117"/>
      <c r="N134" s="117">
        <f t="shared" si="3"/>
        <v>0</v>
      </c>
      <c r="O134" s="117"/>
      <c r="P134" s="117"/>
      <c r="Q134" s="117"/>
      <c r="R134" s="117"/>
    </row>
    <row r="135" spans="1:18" s="7" customFormat="1" ht="12.75" hidden="1" customHeight="1" x14ac:dyDescent="0.2">
      <c r="A135" s="66" t="s">
        <v>99</v>
      </c>
      <c r="B135" s="42"/>
      <c r="C135" s="42"/>
      <c r="D135" s="15"/>
      <c r="E135" s="14">
        <v>1</v>
      </c>
      <c r="F135" s="15" t="s">
        <v>93</v>
      </c>
      <c r="G135" s="14" t="s">
        <v>93</v>
      </c>
      <c r="H135" s="14" t="s">
        <v>10</v>
      </c>
      <c r="J135" s="117"/>
      <c r="K135" s="117"/>
      <c r="L135" s="117"/>
      <c r="M135" s="117"/>
      <c r="N135" s="117">
        <f t="shared" si="3"/>
        <v>0</v>
      </c>
      <c r="O135" s="117"/>
      <c r="P135" s="117"/>
      <c r="Q135" s="117"/>
      <c r="R135" s="117"/>
    </row>
    <row r="136" spans="1:18" s="7" customFormat="1" ht="12.75" hidden="1" customHeight="1" x14ac:dyDescent="0.2">
      <c r="A136" s="66" t="s">
        <v>100</v>
      </c>
      <c r="B136" s="40"/>
      <c r="C136" s="40"/>
      <c r="E136" s="14">
        <v>1</v>
      </c>
      <c r="F136" s="15" t="s">
        <v>93</v>
      </c>
      <c r="G136" s="14" t="s">
        <v>54</v>
      </c>
      <c r="H136" s="14" t="s">
        <v>19</v>
      </c>
      <c r="J136" s="117"/>
      <c r="K136" s="117"/>
      <c r="L136" s="117"/>
      <c r="M136" s="117"/>
      <c r="N136" s="117">
        <f t="shared" si="3"/>
        <v>0</v>
      </c>
      <c r="O136" s="117"/>
      <c r="P136" s="117"/>
      <c r="Q136" s="117"/>
      <c r="R136" s="117"/>
    </row>
    <row r="137" spans="1:18" s="7" customFormat="1" ht="12.75" hidden="1" customHeight="1" x14ac:dyDescent="0.2">
      <c r="A137" s="66" t="s">
        <v>175</v>
      </c>
      <c r="B137" s="40"/>
      <c r="C137" s="40"/>
      <c r="E137" s="14">
        <v>1</v>
      </c>
      <c r="F137" s="15" t="s">
        <v>93</v>
      </c>
      <c r="G137" s="14" t="s">
        <v>54</v>
      </c>
      <c r="H137" s="14" t="s">
        <v>82</v>
      </c>
      <c r="J137" s="117"/>
      <c r="K137" s="117"/>
      <c r="L137" s="117"/>
      <c r="M137" s="117"/>
      <c r="N137" s="117">
        <f t="shared" si="3"/>
        <v>0</v>
      </c>
      <c r="O137" s="117"/>
      <c r="P137" s="117"/>
      <c r="Q137" s="117"/>
      <c r="R137" s="117"/>
    </row>
    <row r="138" spans="1:18" s="7" customFormat="1" ht="12.75" hidden="1" customHeight="1" x14ac:dyDescent="0.2">
      <c r="A138" s="66" t="s">
        <v>176</v>
      </c>
      <c r="B138" s="40"/>
      <c r="C138" s="40"/>
      <c r="E138" s="14">
        <v>1</v>
      </c>
      <c r="F138" s="15" t="s">
        <v>93</v>
      </c>
      <c r="G138" s="14" t="s">
        <v>54</v>
      </c>
      <c r="H138" s="14" t="s">
        <v>45</v>
      </c>
      <c r="J138" s="117"/>
      <c r="K138" s="117"/>
      <c r="L138" s="117"/>
      <c r="M138" s="117"/>
      <c r="N138" s="117">
        <f t="shared" si="3"/>
        <v>0</v>
      </c>
      <c r="O138" s="117"/>
      <c r="P138" s="117"/>
      <c r="Q138" s="117"/>
      <c r="R138" s="117"/>
    </row>
    <row r="139" spans="1:18" s="7" customFormat="1" ht="12.75" hidden="1" customHeight="1" x14ac:dyDescent="0.2">
      <c r="A139" s="66" t="s">
        <v>177</v>
      </c>
      <c r="B139" s="40"/>
      <c r="C139" s="40"/>
      <c r="E139" s="14">
        <v>1</v>
      </c>
      <c r="F139" s="15" t="s">
        <v>93</v>
      </c>
      <c r="G139" s="14" t="s">
        <v>54</v>
      </c>
      <c r="H139" s="14" t="s">
        <v>146</v>
      </c>
      <c r="J139" s="117"/>
      <c r="K139" s="117"/>
      <c r="L139" s="117"/>
      <c r="M139" s="117"/>
      <c r="N139" s="117">
        <f t="shared" si="3"/>
        <v>0</v>
      </c>
      <c r="O139" s="117"/>
      <c r="P139" s="117"/>
      <c r="Q139" s="117"/>
      <c r="R139" s="117"/>
    </row>
    <row r="140" spans="1:18" s="7" customFormat="1" ht="12.75" hidden="1" customHeight="1" x14ac:dyDescent="0.2">
      <c r="A140" s="66" t="s">
        <v>101</v>
      </c>
      <c r="B140" s="40"/>
      <c r="C140" s="40"/>
      <c r="E140" s="14">
        <v>1</v>
      </c>
      <c r="F140" s="15" t="s">
        <v>93</v>
      </c>
      <c r="G140" s="14" t="s">
        <v>54</v>
      </c>
      <c r="H140" s="14" t="s">
        <v>102</v>
      </c>
      <c r="J140" s="117"/>
      <c r="K140" s="117"/>
      <c r="L140" s="117"/>
      <c r="M140" s="117"/>
      <c r="N140" s="117">
        <f t="shared" si="3"/>
        <v>0</v>
      </c>
      <c r="O140" s="117"/>
      <c r="P140" s="117"/>
      <c r="Q140" s="117"/>
      <c r="R140" s="117"/>
    </row>
    <row r="141" spans="1:18" s="7" customFormat="1" ht="12.75" hidden="1" customHeight="1" x14ac:dyDescent="0.2">
      <c r="A141" s="66" t="s">
        <v>103</v>
      </c>
      <c r="B141" s="40"/>
      <c r="C141" s="40"/>
      <c r="E141" s="14">
        <v>1</v>
      </c>
      <c r="F141" s="15" t="s">
        <v>93</v>
      </c>
      <c r="G141" s="14" t="s">
        <v>54</v>
      </c>
      <c r="H141" s="14" t="s">
        <v>24</v>
      </c>
      <c r="J141" s="117"/>
      <c r="K141" s="117"/>
      <c r="L141" s="117"/>
      <c r="M141" s="117"/>
      <c r="N141" s="117">
        <f t="shared" si="3"/>
        <v>0</v>
      </c>
      <c r="O141" s="117"/>
      <c r="P141" s="117"/>
      <c r="Q141" s="117"/>
      <c r="R141" s="117"/>
    </row>
    <row r="142" spans="1:18" s="7" customFormat="1" ht="12.75" hidden="1" customHeight="1" x14ac:dyDescent="0.2">
      <c r="A142" s="66" t="s">
        <v>104</v>
      </c>
      <c r="B142" s="40"/>
      <c r="C142" s="40"/>
      <c r="E142" s="14">
        <v>1</v>
      </c>
      <c r="F142" s="15" t="s">
        <v>93</v>
      </c>
      <c r="G142" s="14" t="s">
        <v>54</v>
      </c>
      <c r="H142" s="14" t="s">
        <v>28</v>
      </c>
      <c r="J142" s="117"/>
      <c r="K142" s="117"/>
      <c r="L142" s="117"/>
      <c r="M142" s="117"/>
      <c r="N142" s="117">
        <f t="shared" si="3"/>
        <v>0</v>
      </c>
      <c r="O142" s="117"/>
      <c r="P142" s="117"/>
      <c r="Q142" s="117"/>
      <c r="R142" s="117"/>
    </row>
    <row r="143" spans="1:18" s="7" customFormat="1" ht="12.75" hidden="1" customHeight="1" x14ac:dyDescent="0.2">
      <c r="A143" s="66" t="s">
        <v>105</v>
      </c>
      <c r="B143" s="40"/>
      <c r="C143" s="40"/>
      <c r="D143" s="15"/>
      <c r="E143" s="14">
        <v>1</v>
      </c>
      <c r="F143" s="15" t="s">
        <v>93</v>
      </c>
      <c r="G143" s="14" t="s">
        <v>54</v>
      </c>
      <c r="H143" s="16" t="s">
        <v>49</v>
      </c>
      <c r="J143" s="117"/>
      <c r="K143" s="117"/>
      <c r="L143" s="117"/>
      <c r="M143" s="117"/>
      <c r="N143" s="117">
        <f t="shared" si="3"/>
        <v>0</v>
      </c>
      <c r="O143" s="117"/>
      <c r="P143" s="117"/>
      <c r="Q143" s="117"/>
      <c r="R143" s="117"/>
    </row>
    <row r="144" spans="1:18" s="7" customFormat="1" ht="12.75" hidden="1" customHeight="1" x14ac:dyDescent="0.2">
      <c r="A144" s="66" t="s">
        <v>106</v>
      </c>
      <c r="B144" s="40"/>
      <c r="C144" s="40"/>
      <c r="D144" s="15"/>
      <c r="E144" s="14">
        <v>1</v>
      </c>
      <c r="F144" s="15" t="s">
        <v>93</v>
      </c>
      <c r="G144" s="14" t="s">
        <v>67</v>
      </c>
      <c r="H144" s="14" t="s">
        <v>8</v>
      </c>
      <c r="J144" s="117"/>
      <c r="K144" s="117"/>
      <c r="L144" s="117"/>
      <c r="M144" s="117"/>
      <c r="N144" s="117">
        <f t="shared" si="3"/>
        <v>0</v>
      </c>
      <c r="O144" s="117"/>
      <c r="P144" s="117"/>
      <c r="Q144" s="117"/>
      <c r="R144" s="117"/>
    </row>
    <row r="145" spans="1:18" s="7" customFormat="1" ht="12.75" customHeight="1" x14ac:dyDescent="0.2">
      <c r="A145" s="66" t="s">
        <v>107</v>
      </c>
      <c r="B145" s="40"/>
      <c r="C145" s="40"/>
      <c r="D145" s="15"/>
      <c r="E145" s="14">
        <v>1</v>
      </c>
      <c r="F145" s="15" t="s">
        <v>93</v>
      </c>
      <c r="G145" s="14" t="s">
        <v>59</v>
      </c>
      <c r="H145" s="16" t="s">
        <v>49</v>
      </c>
      <c r="J145" s="117"/>
      <c r="K145" s="117"/>
      <c r="L145" s="117"/>
      <c r="M145" s="117"/>
      <c r="N145" s="117">
        <f t="shared" si="3"/>
        <v>10000</v>
      </c>
      <c r="O145" s="117"/>
      <c r="P145" s="117">
        <v>10000</v>
      </c>
      <c r="Q145" s="117"/>
      <c r="R145" s="117"/>
    </row>
    <row r="146" spans="1:18" s="7" customFormat="1" ht="12.75" hidden="1" customHeight="1" x14ac:dyDescent="0.2">
      <c r="A146" s="66" t="s">
        <v>178</v>
      </c>
      <c r="B146" s="40"/>
      <c r="C146" s="40"/>
      <c r="D146" s="15"/>
      <c r="E146" s="14">
        <v>1</v>
      </c>
      <c r="F146" s="15" t="s">
        <v>93</v>
      </c>
      <c r="G146" s="14" t="s">
        <v>29</v>
      </c>
      <c r="H146" s="14" t="s">
        <v>8</v>
      </c>
    </row>
    <row r="147" spans="1:18" s="7" customFormat="1" ht="12.75" hidden="1" customHeight="1" x14ac:dyDescent="0.2">
      <c r="A147" s="66" t="s">
        <v>179</v>
      </c>
      <c r="B147" s="40"/>
      <c r="C147" s="40"/>
      <c r="D147" s="15"/>
      <c r="E147" s="14">
        <v>1</v>
      </c>
      <c r="F147" s="15" t="s">
        <v>93</v>
      </c>
      <c r="G147" s="14" t="s">
        <v>29</v>
      </c>
      <c r="H147" s="14" t="s">
        <v>45</v>
      </c>
    </row>
    <row r="148" spans="1:18" s="27" customFormat="1" ht="18" customHeight="1" x14ac:dyDescent="0.2">
      <c r="A148" s="124" t="s">
        <v>108</v>
      </c>
      <c r="B148" s="26"/>
      <c r="C148" s="26"/>
      <c r="J148" s="21">
        <f>SUM(J127:J147)</f>
        <v>0</v>
      </c>
      <c r="K148" s="23"/>
      <c r="L148" s="21">
        <f>SUM(L127:L147)</f>
        <v>0</v>
      </c>
      <c r="N148" s="21">
        <f>SUM(N127:N147)</f>
        <v>90000</v>
      </c>
      <c r="P148" s="21">
        <f>SUM(P127:P147)</f>
        <v>90000</v>
      </c>
      <c r="R148" s="21">
        <f>SUM(R132:R145)</f>
        <v>0</v>
      </c>
    </row>
    <row r="149" spans="1:18" s="7" customFormat="1" ht="6" customHeight="1" x14ac:dyDescent="0.2"/>
    <row r="150" spans="1:18" s="7" customFormat="1" ht="18" customHeight="1" thickBot="1" x14ac:dyDescent="0.25">
      <c r="A150" s="28" t="s">
        <v>110</v>
      </c>
      <c r="B150" s="28"/>
      <c r="C150" s="28"/>
      <c r="J150" s="29">
        <f>J42+J113+J124+J148</f>
        <v>9758604.209999999</v>
      </c>
      <c r="K150" s="23"/>
      <c r="L150" s="29">
        <f>L42+L113+L124+L148</f>
        <v>5072440.24</v>
      </c>
      <c r="N150" s="29">
        <f>N42+N113+N124+N148</f>
        <v>8412705.9699999988</v>
      </c>
      <c r="P150" s="29">
        <f>P42+P113+P124+P148</f>
        <v>13485146.209999999</v>
      </c>
      <c r="R150" s="29">
        <f>R42+R113+R148</f>
        <v>13369051.720000001</v>
      </c>
    </row>
    <row r="151" spans="1:18" s="7" customFormat="1" ht="13.5" thickTop="1" x14ac:dyDescent="0.2">
      <c r="A151" s="31"/>
      <c r="B151" s="31"/>
      <c r="C151" s="31"/>
      <c r="D151" s="34"/>
      <c r="E151" s="31"/>
      <c r="F151" s="31"/>
      <c r="H151" s="35"/>
      <c r="I151" s="35"/>
      <c r="J151" s="35"/>
      <c r="K151" s="35"/>
      <c r="L151" s="35"/>
      <c r="M151" s="35"/>
    </row>
    <row r="152" spans="1:18" s="7" customFormat="1" x14ac:dyDescent="0.2"/>
    <row r="153" spans="1:18" s="7" customFormat="1" x14ac:dyDescent="0.2"/>
    <row r="154" spans="1:18" x14ac:dyDescent="0.2">
      <c r="A154" s="46"/>
      <c r="C154" s="132" t="s">
        <v>297</v>
      </c>
      <c r="D154" s="33"/>
      <c r="E154" s="32"/>
      <c r="G154" s="31"/>
      <c r="I154" s="31"/>
      <c r="M154" s="47"/>
      <c r="N154" s="199" t="s">
        <v>135</v>
      </c>
      <c r="O154" s="199"/>
      <c r="P154" s="199"/>
    </row>
    <row r="155" spans="1:18" x14ac:dyDescent="0.2">
      <c r="A155" s="46"/>
      <c r="C155" s="132"/>
      <c r="D155" s="33"/>
      <c r="E155" s="32"/>
      <c r="G155" s="31"/>
      <c r="I155" s="31"/>
      <c r="M155" s="47"/>
      <c r="N155" s="131"/>
      <c r="O155" s="131"/>
      <c r="P155" s="131"/>
    </row>
    <row r="156" spans="1:18" x14ac:dyDescent="0.2">
      <c r="A156" s="50"/>
      <c r="C156" s="132"/>
      <c r="D156" s="33"/>
      <c r="E156" s="51"/>
      <c r="G156" s="31"/>
      <c r="I156" s="31"/>
      <c r="M156" s="132"/>
      <c r="N156" s="36"/>
      <c r="O156" s="36"/>
      <c r="P156" s="51"/>
    </row>
    <row r="157" spans="1:18" x14ac:dyDescent="0.2">
      <c r="A157" s="52"/>
      <c r="C157" s="31"/>
      <c r="D157" s="31"/>
      <c r="E157" s="53"/>
      <c r="G157" s="31"/>
      <c r="I157" s="31"/>
      <c r="M157" s="31"/>
      <c r="P157" s="53"/>
    </row>
    <row r="158" spans="1:18" x14ac:dyDescent="0.2">
      <c r="A158" s="54"/>
      <c r="C158" s="133" t="s">
        <v>319</v>
      </c>
      <c r="D158" s="55"/>
      <c r="E158" s="56"/>
      <c r="G158" s="31"/>
      <c r="I158" s="31"/>
      <c r="M158" s="57"/>
      <c r="N158" s="200" t="s">
        <v>137</v>
      </c>
      <c r="O158" s="200"/>
      <c r="P158" s="200"/>
    </row>
    <row r="159" spans="1:18" x14ac:dyDescent="0.2">
      <c r="A159" s="52"/>
      <c r="C159" s="132" t="s">
        <v>288</v>
      </c>
      <c r="D159" s="31"/>
      <c r="E159" s="32"/>
      <c r="G159" s="31"/>
      <c r="I159" s="31"/>
      <c r="M159" s="33"/>
      <c r="N159" s="201" t="s">
        <v>139</v>
      </c>
      <c r="O159" s="201"/>
      <c r="P159" s="201"/>
    </row>
  </sheetData>
  <customSheetViews>
    <customSheetView guid="{1998FCB8-1FEB-4076-ACE6-A225EE4366B3}" showPageBreaks="1" printArea="1" hiddenRows="1" view="pageBreakPreview">
      <pane xSplit="1" ySplit="14" topLeftCell="B94" activePane="bottomRight" state="frozen"/>
      <selection pane="bottomRight" activeCell="H148" sqref="H148"/>
      <rowBreaks count="1" manualBreakCount="1">
        <brk id="94" max="18" man="1"/>
      </rowBreaks>
      <pageMargins left="0.75" right="0.5" top="1" bottom="1" header="0.75" footer="0.5"/>
      <printOptions horizontalCentered="1"/>
      <pageSetup paperSize="5" scale="90" orientation="landscape" horizontalDpi="4294967293" verticalDpi="300" r:id="rId1"/>
      <headerFooter alignWithMargins="0">
        <oddHeader xml:space="preserve">&amp;L&amp;"Arial,Regular"&amp;9               LBP Form No. 2&amp;R&amp;"Arial,Bold"&amp;10Annex E                         </oddHeader>
        <oddFooter>&amp;C&amp;10Page &amp;P of &amp;N</oddFooter>
      </headerFooter>
    </customSheetView>
    <customSheetView guid="{EE975321-C15E-44A7-AFC6-A307116A4F6E}" showPageBreaks="1" printArea="1" hiddenRows="1" view="pageBreakPreview">
      <pane xSplit="1" ySplit="14" topLeftCell="B15" activePane="bottomRight" state="frozen"/>
      <selection pane="bottomRight" activeCell="R16" sqref="R16"/>
      <rowBreaks count="1" manualBreakCount="1">
        <brk id="94" max="18" man="1"/>
      </rowBreaks>
      <pageMargins left="0.75" right="0.5" top="1" bottom="1" header="0.75" footer="0.5"/>
      <printOptions horizontalCentered="1"/>
      <pageSetup paperSize="5" scale="90" orientation="landscape" horizontalDpi="4294967293" verticalDpi="300" r:id="rId2"/>
      <headerFooter alignWithMargins="0">
        <oddHeader xml:space="preserve">&amp;L&amp;"Arial,Regular"&amp;9               LBP Form No. 2&amp;R&amp;"Arial,Bold"&amp;10Annex D                         </oddHeader>
        <oddFooter>&amp;C&amp;10Page &amp;P of &amp;N</oddFooter>
      </headerFooter>
    </customSheetView>
    <customSheetView guid="{DE3A1FFE-44A0-41BD-98AB-2A2226968564}" showPageBreaks="1" printArea="1" hiddenRows="1" view="pageBreakPreview">
      <pane xSplit="1" ySplit="14" topLeftCell="D15" activePane="bottomRight" state="frozen"/>
      <selection pane="bottomRight" activeCell="P151" sqref="P151"/>
      <rowBreaks count="1" manualBreakCount="1">
        <brk id="94" max="18" man="1"/>
      </rowBreaks>
      <pageMargins left="0.75" right="0.5" top="1" bottom="1" header="0.75" footer="0.5"/>
      <printOptions horizontalCentered="1"/>
      <pageSetup paperSize="5" scale="90" orientation="landscape" horizontalDpi="4294967293" verticalDpi="300" r:id="rId3"/>
      <headerFooter alignWithMargins="0">
        <oddHeader xml:space="preserve">&amp;L&amp;"Arial,Regular"&amp;9               LBP Form No. 2&amp;R&amp;"Arial,Bold"&amp;10Annex D                         </oddHeader>
        <oddFooter>&amp;C&amp;10Page &amp;P of &amp;N</oddFooter>
      </headerFooter>
    </customSheetView>
    <customSheetView guid="{870B4CCF-089A-4C19-A059-259DAAB1F3BC}" showPageBreaks="1" printArea="1" hiddenRows="1" view="pageBreakPreview">
      <pane xSplit="1" ySplit="14" topLeftCell="B125" activePane="bottomRight" state="frozen"/>
      <selection pane="bottomRight" activeCell="R149" sqref="R149"/>
      <rowBreaks count="1" manualBreakCount="1">
        <brk id="94" max="18" man="1"/>
      </rowBreaks>
      <pageMargins left="0.75" right="0.5" top="1" bottom="1" header="0.75" footer="0.5"/>
      <printOptions horizontalCentered="1"/>
      <pageSetup paperSize="5" scale="90" orientation="landscape" horizontalDpi="4294967293" verticalDpi="300" r:id="rId4"/>
      <headerFooter alignWithMargins="0">
        <oddHeader xml:space="preserve">&amp;L&amp;"Arial,Regular"&amp;9               LBP Form No. 2&amp;R&amp;"Arial,Bold"&amp;10Annex D                         </oddHeader>
        <oddFooter>&amp;C&amp;10Page &amp;P of &amp;N</oddFooter>
      </headerFooter>
    </customSheetView>
    <customSheetView guid="{B830B613-BE6E-4840-91D7-D447FD1BCCD2}" showPageBreaks="1" printArea="1" hiddenRows="1" view="pageBreakPreview">
      <pane xSplit="1" ySplit="14" topLeftCell="B125" activePane="bottomRight" state="frozen"/>
      <selection pane="bottomRight" activeCell="R158" sqref="R158"/>
      <rowBreaks count="1" manualBreakCount="1">
        <brk id="94" max="18" man="1"/>
      </rowBreaks>
      <pageMargins left="0.75" right="0.5" top="1" bottom="1" header="0.75" footer="0.5"/>
      <printOptions horizontalCentered="1"/>
      <pageSetup paperSize="5" scale="90" orientation="landscape" horizontalDpi="4294967293" verticalDpi="300" r:id="rId5"/>
      <headerFooter alignWithMargins="0">
        <oddHeader xml:space="preserve">&amp;L&amp;"Arial,Regular"&amp;9               LBP Form No. 2&amp;R&amp;"Arial,Bold"&amp;10Annex D                         </oddHeader>
        <oddFooter>&amp;C&amp;10Page &amp;P of &amp;N</oddFooter>
      </headerFooter>
    </customSheetView>
  </customSheetViews>
  <mergeCells count="12">
    <mergeCell ref="N154:P154"/>
    <mergeCell ref="N158:P158"/>
    <mergeCell ref="N159:P159"/>
    <mergeCell ref="A13:C13"/>
    <mergeCell ref="E13:H13"/>
    <mergeCell ref="A113:C113"/>
    <mergeCell ref="A1:S1"/>
    <mergeCell ref="A2:S2"/>
    <mergeCell ref="L9:P9"/>
    <mergeCell ref="P10:P12"/>
    <mergeCell ref="A11:C11"/>
    <mergeCell ref="E11:H11"/>
  </mergeCells>
  <printOptions horizontalCentered="1"/>
  <pageMargins left="0.75" right="0.5" top="1" bottom="1" header="0.75" footer="0.5"/>
  <pageSetup paperSize="5" scale="90" orientation="landscape" horizontalDpi="4294967293" verticalDpi="300" r:id="rId6"/>
  <headerFooter alignWithMargins="0">
    <oddHeader xml:space="preserve">&amp;L&amp;"Arial,Regular"&amp;9               LBP Form No. 2&amp;R&amp;"Arial,Bold"&amp;10Annex E                         </oddHeader>
    <oddFooter>&amp;C&amp;10Page &amp;P of &amp;N</oddFooter>
  </headerFooter>
  <rowBreaks count="1" manualBreakCount="1">
    <brk id="94" max="18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T156"/>
  <sheetViews>
    <sheetView view="pageBreakPreview" zoomScaleNormal="85" zoomScaleSheetLayoutView="100" workbookViewId="0">
      <pane xSplit="1" ySplit="14" topLeftCell="B64" activePane="bottomRight" state="frozen"/>
      <selection pane="topRight" activeCell="B1" sqref="B1"/>
      <selection pane="bottomLeft" activeCell="A15" sqref="A15"/>
      <selection pane="bottomRight" activeCell="C5" sqref="C5"/>
    </sheetView>
  </sheetViews>
  <sheetFormatPr defaultRowHeight="12.75" x14ac:dyDescent="0.2"/>
  <cols>
    <col min="1" max="1" width="16.77734375" style="1" customWidth="1"/>
    <col min="2" max="2" width="1.21875" style="1" customWidth="1"/>
    <col min="3" max="3" width="26.77734375" style="1" customWidth="1"/>
    <col min="4" max="4" width="1" style="1" customWidth="1"/>
    <col min="5" max="7" width="2.88671875" style="1" customWidth="1"/>
    <col min="8" max="8" width="3.77734375" style="1" customWidth="1"/>
    <col min="9" max="9" width="0.88671875" style="1" customWidth="1"/>
    <col min="10" max="10" width="13.77734375" style="1" customWidth="1"/>
    <col min="11" max="11" width="0.88671875" style="1" customWidth="1"/>
    <col min="12" max="12" width="13.77734375" style="1" customWidth="1"/>
    <col min="13" max="13" width="0.88671875" style="1" customWidth="1"/>
    <col min="14" max="14" width="13.77734375" style="1" customWidth="1"/>
    <col min="15" max="15" width="0.88671875" style="1" customWidth="1"/>
    <col min="16" max="16" width="13.77734375" style="1" customWidth="1"/>
    <col min="17" max="17" width="0.88671875" style="1" customWidth="1"/>
    <col min="18" max="18" width="13.77734375" style="1" customWidth="1"/>
    <col min="19" max="16384" width="8.88671875" style="1"/>
  </cols>
  <sheetData>
    <row r="1" spans="1:20" ht="15.75" x14ac:dyDescent="0.25">
      <c r="A1" s="203" t="s">
        <v>111</v>
      </c>
      <c r="B1" s="203"/>
      <c r="C1" s="203"/>
      <c r="D1" s="203"/>
      <c r="E1" s="203"/>
      <c r="F1" s="203"/>
      <c r="G1" s="203"/>
      <c r="H1" s="203"/>
      <c r="I1" s="203"/>
      <c r="J1" s="203"/>
      <c r="K1" s="203"/>
      <c r="L1" s="203"/>
      <c r="M1" s="203"/>
      <c r="N1" s="203"/>
      <c r="O1" s="203"/>
      <c r="P1" s="203"/>
      <c r="Q1" s="203"/>
      <c r="R1" s="203"/>
      <c r="S1" s="203"/>
    </row>
    <row r="2" spans="1:20" ht="15.75" customHeight="1" x14ac:dyDescent="0.2">
      <c r="A2" s="204" t="s">
        <v>0</v>
      </c>
      <c r="B2" s="204"/>
      <c r="C2" s="204"/>
      <c r="D2" s="204"/>
      <c r="E2" s="204"/>
      <c r="F2" s="204"/>
      <c r="G2" s="204"/>
      <c r="H2" s="204"/>
      <c r="I2" s="204"/>
      <c r="J2" s="204"/>
      <c r="K2" s="204"/>
      <c r="L2" s="204"/>
      <c r="M2" s="204"/>
      <c r="N2" s="204"/>
      <c r="O2" s="204"/>
      <c r="P2" s="204"/>
      <c r="Q2" s="204"/>
      <c r="R2" s="204"/>
      <c r="S2" s="204"/>
    </row>
    <row r="3" spans="1:20" ht="9" customHeight="1" x14ac:dyDescent="0.2"/>
    <row r="4" spans="1:20" ht="15" customHeight="1" x14ac:dyDescent="0.25">
      <c r="A4" s="2" t="s">
        <v>118</v>
      </c>
      <c r="B4" s="2" t="s">
        <v>113</v>
      </c>
      <c r="C4" s="73" t="s">
        <v>208</v>
      </c>
      <c r="H4" s="3"/>
      <c r="I4" s="3"/>
      <c r="R4" s="78">
        <v>1081</v>
      </c>
    </row>
    <row r="5" spans="1:20" ht="15" customHeight="1" x14ac:dyDescent="0.2">
      <c r="A5" s="5" t="s">
        <v>119</v>
      </c>
      <c r="B5" s="2" t="s">
        <v>113</v>
      </c>
      <c r="C5" s="5" t="s">
        <v>115</v>
      </c>
    </row>
    <row r="6" spans="1:20" ht="15" customHeight="1" x14ac:dyDescent="0.2">
      <c r="A6" s="5" t="s">
        <v>120</v>
      </c>
      <c r="B6" s="2" t="s">
        <v>113</v>
      </c>
      <c r="C6" s="5" t="s">
        <v>352</v>
      </c>
    </row>
    <row r="7" spans="1:20" ht="15" customHeight="1" x14ac:dyDescent="0.2">
      <c r="A7" s="6" t="s">
        <v>121</v>
      </c>
      <c r="B7" s="2" t="s">
        <v>113</v>
      </c>
      <c r="C7" s="6" t="s">
        <v>117</v>
      </c>
    </row>
    <row r="8" spans="1:20" ht="9" customHeight="1" x14ac:dyDescent="0.2">
      <c r="A8" s="6"/>
      <c r="B8" s="2"/>
      <c r="C8" s="6"/>
    </row>
    <row r="9" spans="1:20" ht="15" customHeight="1" x14ac:dyDescent="0.2">
      <c r="L9" s="207" t="s">
        <v>122</v>
      </c>
      <c r="M9" s="207"/>
      <c r="N9" s="207"/>
      <c r="O9" s="207"/>
      <c r="P9" s="207"/>
      <c r="Q9" s="98"/>
    </row>
    <row r="10" spans="1:20" ht="15" customHeight="1" x14ac:dyDescent="0.2">
      <c r="H10" s="8"/>
      <c r="I10" s="8"/>
      <c r="J10" s="8" t="s">
        <v>287</v>
      </c>
      <c r="K10" s="8"/>
      <c r="L10" s="62" t="s">
        <v>123</v>
      </c>
      <c r="M10" s="62"/>
      <c r="N10" s="62" t="s">
        <v>125</v>
      </c>
      <c r="O10" s="62"/>
      <c r="P10" s="209" t="s">
        <v>127</v>
      </c>
      <c r="Q10" s="45"/>
      <c r="R10" s="129" t="s">
        <v>132</v>
      </c>
    </row>
    <row r="11" spans="1:20" ht="15" customHeight="1" x14ac:dyDescent="0.2">
      <c r="A11" s="205" t="s">
        <v>186</v>
      </c>
      <c r="B11" s="205"/>
      <c r="C11" s="205"/>
      <c r="D11" s="9"/>
      <c r="E11" s="205" t="s">
        <v>112</v>
      </c>
      <c r="F11" s="205"/>
      <c r="G11" s="205"/>
      <c r="H11" s="205"/>
      <c r="I11" s="8"/>
      <c r="J11" s="93" t="s">
        <v>305</v>
      </c>
      <c r="K11" s="44"/>
      <c r="L11" s="44" t="s">
        <v>318</v>
      </c>
      <c r="M11" s="44"/>
      <c r="N11" s="44" t="s">
        <v>318</v>
      </c>
      <c r="O11" s="44"/>
      <c r="P11" s="210"/>
      <c r="Q11" s="45"/>
      <c r="R11" s="44">
        <v>2020</v>
      </c>
    </row>
    <row r="12" spans="1:20" ht="15" customHeight="1" x14ac:dyDescent="0.2">
      <c r="A12" s="97"/>
      <c r="B12" s="97"/>
      <c r="C12" s="97"/>
      <c r="D12" s="9"/>
      <c r="E12" s="97"/>
      <c r="F12" s="97"/>
      <c r="G12" s="97"/>
      <c r="H12" s="97"/>
      <c r="I12" s="8"/>
      <c r="J12" s="44" t="s">
        <v>124</v>
      </c>
      <c r="K12" s="44"/>
      <c r="L12" s="44" t="s">
        <v>124</v>
      </c>
      <c r="M12" s="44"/>
      <c r="N12" s="44" t="s">
        <v>126</v>
      </c>
      <c r="O12" s="44"/>
      <c r="P12" s="210"/>
      <c r="Q12" s="45"/>
      <c r="R12" s="130" t="s">
        <v>2</v>
      </c>
    </row>
    <row r="13" spans="1:20" ht="15" customHeight="1" x14ac:dyDescent="0.2">
      <c r="A13" s="206" t="s">
        <v>3</v>
      </c>
      <c r="B13" s="206"/>
      <c r="C13" s="206"/>
      <c r="D13" s="7"/>
      <c r="E13" s="208" t="s">
        <v>4</v>
      </c>
      <c r="F13" s="208"/>
      <c r="G13" s="208"/>
      <c r="H13" s="208"/>
      <c r="J13" s="10" t="s">
        <v>5</v>
      </c>
      <c r="K13" s="61"/>
      <c r="L13" s="10" t="s">
        <v>128</v>
      </c>
      <c r="M13" s="61"/>
      <c r="N13" s="10" t="s">
        <v>129</v>
      </c>
      <c r="O13" s="61"/>
      <c r="P13" s="10" t="s">
        <v>130</v>
      </c>
      <c r="Q13" s="61"/>
      <c r="R13" s="10" t="s">
        <v>131</v>
      </c>
    </row>
    <row r="14" spans="1:20" ht="6" customHeight="1" x14ac:dyDescent="0.2">
      <c r="K14" s="7"/>
      <c r="M14" s="7"/>
      <c r="O14" s="7"/>
      <c r="Q14" s="7"/>
    </row>
    <row r="15" spans="1:20" s="7" customFormat="1" ht="12.75" customHeight="1" x14ac:dyDescent="0.2">
      <c r="A15" s="68" t="s">
        <v>187</v>
      </c>
      <c r="B15" s="12"/>
      <c r="C15" s="12"/>
      <c r="J15" s="13"/>
      <c r="K15" s="13"/>
    </row>
    <row r="16" spans="1:20" s="7" customFormat="1" ht="12.75" customHeight="1" x14ac:dyDescent="0.2">
      <c r="A16" s="66" t="s">
        <v>6</v>
      </c>
      <c r="B16" s="40"/>
      <c r="C16" s="40"/>
      <c r="D16" s="14"/>
      <c r="E16" s="14">
        <v>5</v>
      </c>
      <c r="F16" s="15" t="s">
        <v>7</v>
      </c>
      <c r="G16" s="14" t="s">
        <v>7</v>
      </c>
      <c r="H16" s="14" t="s">
        <v>8</v>
      </c>
      <c r="I16" s="14"/>
      <c r="J16" s="13">
        <v>10228029.9</v>
      </c>
      <c r="K16" s="13"/>
      <c r="L16" s="7">
        <v>5739412.9800000004</v>
      </c>
      <c r="N16" s="7">
        <f t="shared" ref="N16:N21" si="0">P16-L16</f>
        <v>10010605.66</v>
      </c>
      <c r="P16" s="7">
        <v>15750018.640000001</v>
      </c>
      <c r="R16" s="7">
        <v>15793001.4</v>
      </c>
      <c r="T16" s="7" t="str">
        <f t="shared" ref="T16:T40" si="1">E16&amp;"-"&amp;F16&amp;"-"&amp;G16&amp;"-"&amp;H16</f>
        <v>5-01-01-010</v>
      </c>
    </row>
    <row r="17" spans="1:20" s="7" customFormat="1" ht="12.75" hidden="1" customHeight="1" x14ac:dyDescent="0.2">
      <c r="A17" s="67" t="s">
        <v>9</v>
      </c>
      <c r="B17" s="41"/>
      <c r="C17" s="41"/>
      <c r="E17" s="38">
        <v>5</v>
      </c>
      <c r="F17" s="37" t="s">
        <v>7</v>
      </c>
      <c r="G17" s="38" t="s">
        <v>7</v>
      </c>
      <c r="H17" s="38" t="s">
        <v>10</v>
      </c>
      <c r="J17" s="39"/>
      <c r="K17" s="39"/>
      <c r="N17" s="7">
        <f t="shared" si="0"/>
        <v>0</v>
      </c>
      <c r="T17" s="7" t="str">
        <f t="shared" si="1"/>
        <v>5-01-01-020</v>
      </c>
    </row>
    <row r="18" spans="1:20" s="7" customFormat="1" ht="12.75" customHeight="1" x14ac:dyDescent="0.2">
      <c r="A18" s="66" t="s">
        <v>11</v>
      </c>
      <c r="B18" s="40"/>
      <c r="C18" s="40"/>
      <c r="D18" s="14"/>
      <c r="E18" s="14">
        <v>5</v>
      </c>
      <c r="F18" s="15" t="s">
        <v>7</v>
      </c>
      <c r="G18" s="14" t="s">
        <v>12</v>
      </c>
      <c r="H18" s="14" t="s">
        <v>8</v>
      </c>
      <c r="J18" s="13">
        <v>850460.32</v>
      </c>
      <c r="K18" s="13"/>
      <c r="L18" s="7">
        <v>412047.62</v>
      </c>
      <c r="N18" s="7">
        <f t="shared" si="0"/>
        <v>691952.38</v>
      </c>
      <c r="P18" s="7">
        <v>1104000</v>
      </c>
      <c r="R18" s="7">
        <v>1104000</v>
      </c>
      <c r="T18" s="7" t="str">
        <f t="shared" si="1"/>
        <v>5-01-02-010</v>
      </c>
    </row>
    <row r="19" spans="1:20" s="7" customFormat="1" ht="12.75" customHeight="1" x14ac:dyDescent="0.2">
      <c r="A19" s="66" t="s">
        <v>13</v>
      </c>
      <c r="B19" s="40"/>
      <c r="C19" s="40"/>
      <c r="D19" s="14"/>
      <c r="E19" s="14">
        <v>5</v>
      </c>
      <c r="F19" s="15" t="s">
        <v>7</v>
      </c>
      <c r="G19" s="14" t="s">
        <v>12</v>
      </c>
      <c r="H19" s="14" t="s">
        <v>10</v>
      </c>
      <c r="J19" s="13">
        <v>102000</v>
      </c>
      <c r="K19" s="13"/>
      <c r="L19" s="7">
        <v>51000</v>
      </c>
      <c r="N19" s="7">
        <f t="shared" si="0"/>
        <v>51000</v>
      </c>
      <c r="P19" s="7">
        <v>102000</v>
      </c>
      <c r="R19" s="7">
        <v>102000</v>
      </c>
      <c r="T19" s="7" t="str">
        <f t="shared" si="1"/>
        <v>5-01-02-020</v>
      </c>
    </row>
    <row r="20" spans="1:20" s="7" customFormat="1" ht="12.75" customHeight="1" x14ac:dyDescent="0.2">
      <c r="A20" s="66" t="s">
        <v>14</v>
      </c>
      <c r="B20" s="40"/>
      <c r="C20" s="40"/>
      <c r="D20" s="14"/>
      <c r="E20" s="14">
        <v>5</v>
      </c>
      <c r="F20" s="15" t="s">
        <v>7</v>
      </c>
      <c r="G20" s="14" t="s">
        <v>12</v>
      </c>
      <c r="H20" s="14" t="s">
        <v>15</v>
      </c>
      <c r="J20" s="13"/>
      <c r="K20" s="13"/>
      <c r="N20" s="7">
        <f t="shared" si="0"/>
        <v>25500</v>
      </c>
      <c r="P20" s="7">
        <v>25500</v>
      </c>
      <c r="R20" s="7">
        <v>102000</v>
      </c>
      <c r="T20" s="7" t="str">
        <f t="shared" si="1"/>
        <v>5-01-02-030</v>
      </c>
    </row>
    <row r="21" spans="1:20" s="7" customFormat="1" ht="12.75" customHeight="1" x14ac:dyDescent="0.2">
      <c r="A21" s="66" t="s">
        <v>16</v>
      </c>
      <c r="B21" s="40"/>
      <c r="C21" s="40"/>
      <c r="D21" s="14"/>
      <c r="E21" s="14">
        <v>5</v>
      </c>
      <c r="F21" s="15" t="s">
        <v>7</v>
      </c>
      <c r="G21" s="14" t="s">
        <v>12</v>
      </c>
      <c r="H21" s="14" t="s">
        <v>17</v>
      </c>
      <c r="J21" s="13">
        <v>216000</v>
      </c>
      <c r="K21" s="13"/>
      <c r="L21" s="7">
        <v>204000</v>
      </c>
      <c r="N21" s="7">
        <f t="shared" si="0"/>
        <v>72000</v>
      </c>
      <c r="P21" s="7">
        <v>276000</v>
      </c>
      <c r="R21" s="7">
        <v>276000</v>
      </c>
      <c r="T21" s="7" t="str">
        <f t="shared" si="1"/>
        <v>5-01-02-040</v>
      </c>
    </row>
    <row r="22" spans="1:20" s="7" customFormat="1" ht="12.75" hidden="1" customHeight="1" x14ac:dyDescent="0.2">
      <c r="A22" s="66" t="s">
        <v>141</v>
      </c>
      <c r="B22" s="40"/>
      <c r="C22" s="40"/>
      <c r="D22" s="14"/>
      <c r="E22" s="14">
        <v>5</v>
      </c>
      <c r="F22" s="15" t="s">
        <v>7</v>
      </c>
      <c r="G22" s="14" t="s">
        <v>12</v>
      </c>
      <c r="H22" s="14" t="s">
        <v>64</v>
      </c>
      <c r="J22" s="13"/>
      <c r="K22" s="13"/>
      <c r="T22" s="7" t="str">
        <f t="shared" si="1"/>
        <v>5-01-02-050</v>
      </c>
    </row>
    <row r="23" spans="1:20" s="7" customFormat="1" ht="1.5" hidden="1" customHeight="1" x14ac:dyDescent="0.2">
      <c r="A23" s="66" t="s">
        <v>143</v>
      </c>
      <c r="B23" s="40"/>
      <c r="C23" s="40"/>
      <c r="E23" s="14">
        <v>5</v>
      </c>
      <c r="F23" s="15" t="s">
        <v>7</v>
      </c>
      <c r="G23" s="14" t="s">
        <v>12</v>
      </c>
      <c r="H23" s="14" t="s">
        <v>45</v>
      </c>
      <c r="J23" s="13"/>
      <c r="K23" s="13"/>
      <c r="T23" s="7" t="str">
        <f t="shared" si="1"/>
        <v>5-01-02-090</v>
      </c>
    </row>
    <row r="24" spans="1:20" s="7" customFormat="1" ht="12.75" hidden="1" customHeight="1" x14ac:dyDescent="0.2">
      <c r="A24" s="66" t="s">
        <v>144</v>
      </c>
      <c r="B24" s="40"/>
      <c r="C24" s="40"/>
      <c r="D24" s="14"/>
      <c r="E24" s="14">
        <v>5</v>
      </c>
      <c r="F24" s="15" t="s">
        <v>7</v>
      </c>
      <c r="G24" s="14" t="s">
        <v>12</v>
      </c>
      <c r="H24" s="14" t="s">
        <v>60</v>
      </c>
      <c r="J24" s="13"/>
      <c r="K24" s="13"/>
      <c r="N24" s="7">
        <f t="shared" ref="N24:N36" si="2">P24-L24</f>
        <v>0</v>
      </c>
      <c r="T24" s="7" t="str">
        <f t="shared" si="1"/>
        <v>5-01-02-060</v>
      </c>
    </row>
    <row r="25" spans="1:20" s="7" customFormat="1" ht="12.75" hidden="1" customHeight="1" x14ac:dyDescent="0.2">
      <c r="A25" s="66" t="s">
        <v>18</v>
      </c>
      <c r="B25" s="40"/>
      <c r="C25" s="40"/>
      <c r="D25" s="14"/>
      <c r="E25" s="14">
        <v>5</v>
      </c>
      <c r="F25" s="15" t="s">
        <v>7</v>
      </c>
      <c r="G25" s="14" t="s">
        <v>12</v>
      </c>
      <c r="H25" s="14" t="s">
        <v>19</v>
      </c>
      <c r="J25" s="13"/>
      <c r="K25" s="13"/>
      <c r="N25" s="7">
        <f t="shared" si="2"/>
        <v>0</v>
      </c>
      <c r="T25" s="7" t="str">
        <f t="shared" si="1"/>
        <v>5-01-02-070</v>
      </c>
    </row>
    <row r="26" spans="1:20" s="7" customFormat="1" ht="12.75" hidden="1" customHeight="1" x14ac:dyDescent="0.2">
      <c r="A26" s="66" t="s">
        <v>21</v>
      </c>
      <c r="B26" s="40"/>
      <c r="C26" s="40"/>
      <c r="D26" s="14"/>
      <c r="E26" s="14">
        <v>5</v>
      </c>
      <c r="F26" s="15" t="s">
        <v>7</v>
      </c>
      <c r="G26" s="14" t="s">
        <v>12</v>
      </c>
      <c r="H26" s="14" t="s">
        <v>102</v>
      </c>
      <c r="J26" s="13"/>
      <c r="K26" s="13"/>
      <c r="N26" s="7">
        <f t="shared" si="2"/>
        <v>0</v>
      </c>
      <c r="T26" s="7" t="str">
        <f t="shared" si="1"/>
        <v>5-01-02-100</v>
      </c>
    </row>
    <row r="27" spans="1:20" s="7" customFormat="1" ht="12.75" hidden="1" customHeight="1" x14ac:dyDescent="0.2">
      <c r="A27" s="66" t="s">
        <v>22</v>
      </c>
      <c r="B27" s="40"/>
      <c r="C27" s="40"/>
      <c r="D27" s="14"/>
      <c r="E27" s="14">
        <v>5</v>
      </c>
      <c r="F27" s="15" t="s">
        <v>7</v>
      </c>
      <c r="G27" s="14" t="s">
        <v>12</v>
      </c>
      <c r="H27" s="16" t="s">
        <v>146</v>
      </c>
      <c r="J27" s="13"/>
      <c r="K27" s="13"/>
      <c r="N27" s="7">
        <f t="shared" si="2"/>
        <v>0</v>
      </c>
      <c r="T27" s="7" t="str">
        <f t="shared" si="1"/>
        <v>5-01-02-110</v>
      </c>
    </row>
    <row r="28" spans="1:20" s="7" customFormat="1" ht="12.75" hidden="1" customHeight="1" x14ac:dyDescent="0.2">
      <c r="A28" s="66" t="s">
        <v>145</v>
      </c>
      <c r="B28" s="40"/>
      <c r="C28" s="40"/>
      <c r="D28" s="14"/>
      <c r="E28" s="14">
        <v>5</v>
      </c>
      <c r="F28" s="15" t="s">
        <v>7</v>
      </c>
      <c r="G28" s="14" t="s">
        <v>12</v>
      </c>
      <c r="H28" s="16" t="s">
        <v>47</v>
      </c>
      <c r="N28" s="7">
        <f t="shared" si="2"/>
        <v>0</v>
      </c>
      <c r="T28" s="7" t="str">
        <f t="shared" si="1"/>
        <v>5-01-02-120</v>
      </c>
    </row>
    <row r="29" spans="1:20" s="7" customFormat="1" ht="12.75" hidden="1" customHeight="1" x14ac:dyDescent="0.2">
      <c r="A29" s="66" t="s">
        <v>23</v>
      </c>
      <c r="B29" s="40"/>
      <c r="C29" s="40"/>
      <c r="D29" s="14"/>
      <c r="E29" s="14">
        <v>5</v>
      </c>
      <c r="F29" s="15" t="s">
        <v>7</v>
      </c>
      <c r="G29" s="14" t="s">
        <v>12</v>
      </c>
      <c r="H29" s="16" t="s">
        <v>24</v>
      </c>
      <c r="N29" s="7">
        <f t="shared" si="2"/>
        <v>0</v>
      </c>
      <c r="T29" s="7" t="str">
        <f t="shared" si="1"/>
        <v>5-01-02-130</v>
      </c>
    </row>
    <row r="30" spans="1:20" s="7" customFormat="1" ht="12.75" customHeight="1" x14ac:dyDescent="0.2">
      <c r="A30" s="66" t="s">
        <v>27</v>
      </c>
      <c r="B30" s="40"/>
      <c r="C30" s="40"/>
      <c r="D30" s="14"/>
      <c r="E30" s="14">
        <v>5</v>
      </c>
      <c r="F30" s="15" t="s">
        <v>7</v>
      </c>
      <c r="G30" s="14" t="s">
        <v>12</v>
      </c>
      <c r="H30" s="16" t="s">
        <v>28</v>
      </c>
      <c r="J30" s="7">
        <v>912734</v>
      </c>
      <c r="N30" s="7">
        <f>P30-L30</f>
        <v>1314844</v>
      </c>
      <c r="P30" s="7">
        <v>1314844</v>
      </c>
      <c r="R30" s="7">
        <v>1318081</v>
      </c>
    </row>
    <row r="31" spans="1:20" s="7" customFormat="1" ht="12.75" customHeight="1" x14ac:dyDescent="0.2">
      <c r="A31" s="66" t="s">
        <v>25</v>
      </c>
      <c r="B31" s="40"/>
      <c r="C31" s="40"/>
      <c r="D31" s="14"/>
      <c r="E31" s="14">
        <v>5</v>
      </c>
      <c r="F31" s="15" t="s">
        <v>7</v>
      </c>
      <c r="G31" s="14" t="s">
        <v>12</v>
      </c>
      <c r="H31" s="16" t="s">
        <v>26</v>
      </c>
      <c r="J31" s="7">
        <v>180000</v>
      </c>
      <c r="N31" s="7">
        <f t="shared" si="2"/>
        <v>230000</v>
      </c>
      <c r="P31" s="7">
        <v>230000</v>
      </c>
      <c r="R31" s="7">
        <v>230000</v>
      </c>
      <c r="T31" s="7" t="str">
        <f t="shared" si="1"/>
        <v>5-01-02-150</v>
      </c>
    </row>
    <row r="32" spans="1:20" s="7" customFormat="1" ht="12.75" customHeight="1" x14ac:dyDescent="0.2">
      <c r="A32" s="66" t="s">
        <v>140</v>
      </c>
      <c r="B32" s="40"/>
      <c r="C32" s="40"/>
      <c r="D32" s="14"/>
      <c r="E32" s="14">
        <v>5</v>
      </c>
      <c r="F32" s="15" t="s">
        <v>7</v>
      </c>
      <c r="G32" s="14" t="s">
        <v>12</v>
      </c>
      <c r="H32" s="16" t="s">
        <v>49</v>
      </c>
      <c r="J32" s="13">
        <v>824800</v>
      </c>
      <c r="K32" s="13"/>
      <c r="L32" s="7">
        <v>951675</v>
      </c>
      <c r="N32" s="7">
        <f>P32-L32</f>
        <v>363169</v>
      </c>
      <c r="P32" s="7">
        <v>1314844</v>
      </c>
      <c r="R32" s="7">
        <v>1318081</v>
      </c>
      <c r="T32" s="7" t="str">
        <f>E30&amp;"-"&amp;F30&amp;"-"&amp;G30&amp;"-"&amp;H30</f>
        <v>5-01-02-140</v>
      </c>
    </row>
    <row r="33" spans="1:20" s="7" customFormat="1" ht="12.75" customHeight="1" x14ac:dyDescent="0.2">
      <c r="A33" s="66" t="s">
        <v>282</v>
      </c>
      <c r="B33" s="40"/>
      <c r="C33" s="40"/>
      <c r="D33" s="14"/>
      <c r="E33" s="14">
        <v>5</v>
      </c>
      <c r="F33" s="15" t="s">
        <v>7</v>
      </c>
      <c r="G33" s="14" t="s">
        <v>29</v>
      </c>
      <c r="H33" s="14" t="s">
        <v>8</v>
      </c>
      <c r="J33" s="7">
        <v>1226998.02</v>
      </c>
      <c r="L33" s="7">
        <v>687840.34</v>
      </c>
      <c r="N33" s="7">
        <f t="shared" si="2"/>
        <v>1205535.02</v>
      </c>
      <c r="P33" s="7">
        <v>1893375.36</v>
      </c>
      <c r="R33" s="7">
        <v>1898036.64</v>
      </c>
      <c r="T33" s="7" t="str">
        <f t="shared" si="1"/>
        <v>5-01-03-010</v>
      </c>
    </row>
    <row r="34" spans="1:20" s="7" customFormat="1" ht="12.75" customHeight="1" x14ac:dyDescent="0.2">
      <c r="A34" s="66" t="s">
        <v>30</v>
      </c>
      <c r="B34" s="40"/>
      <c r="C34" s="40"/>
      <c r="D34" s="14"/>
      <c r="E34" s="14">
        <v>5</v>
      </c>
      <c r="F34" s="15" t="s">
        <v>7</v>
      </c>
      <c r="G34" s="14" t="s">
        <v>29</v>
      </c>
      <c r="H34" s="14" t="s">
        <v>10</v>
      </c>
      <c r="J34" s="7">
        <v>42500</v>
      </c>
      <c r="L34" s="7">
        <v>20600</v>
      </c>
      <c r="N34" s="7">
        <f t="shared" si="2"/>
        <v>34600</v>
      </c>
      <c r="P34" s="7">
        <v>55200</v>
      </c>
      <c r="R34" s="7">
        <v>55200</v>
      </c>
      <c r="T34" s="7" t="str">
        <f t="shared" si="1"/>
        <v>5-01-03-020</v>
      </c>
    </row>
    <row r="35" spans="1:20" s="7" customFormat="1" ht="12.75" customHeight="1" x14ac:dyDescent="0.2">
      <c r="A35" s="66" t="s">
        <v>31</v>
      </c>
      <c r="B35" s="40"/>
      <c r="C35" s="40"/>
      <c r="D35" s="14"/>
      <c r="E35" s="14">
        <v>5</v>
      </c>
      <c r="F35" s="15" t="s">
        <v>7</v>
      </c>
      <c r="G35" s="14" t="s">
        <v>29</v>
      </c>
      <c r="H35" s="14" t="s">
        <v>15</v>
      </c>
      <c r="J35" s="7">
        <v>128067.16</v>
      </c>
      <c r="L35" s="7">
        <v>66588.289999999994</v>
      </c>
      <c r="N35" s="7">
        <f t="shared" si="2"/>
        <v>115292.86</v>
      </c>
      <c r="P35" s="7">
        <v>181881.15</v>
      </c>
      <c r="R35" s="7">
        <v>221110.92</v>
      </c>
      <c r="T35" s="7" t="str">
        <f t="shared" si="1"/>
        <v>5-01-03-030</v>
      </c>
    </row>
    <row r="36" spans="1:20" s="7" customFormat="1" ht="12.75" customHeight="1" x14ac:dyDescent="0.2">
      <c r="A36" s="66" t="s">
        <v>32</v>
      </c>
      <c r="B36" s="40"/>
      <c r="C36" s="40"/>
      <c r="D36" s="14"/>
      <c r="E36" s="14">
        <v>5</v>
      </c>
      <c r="F36" s="15" t="s">
        <v>7</v>
      </c>
      <c r="G36" s="14" t="s">
        <v>29</v>
      </c>
      <c r="H36" s="14" t="s">
        <v>17</v>
      </c>
      <c r="J36" s="7">
        <v>42528.75</v>
      </c>
      <c r="L36" s="7">
        <v>20578.63</v>
      </c>
      <c r="N36" s="7">
        <f t="shared" si="2"/>
        <v>34621.369999999995</v>
      </c>
      <c r="P36" s="7">
        <v>55200</v>
      </c>
      <c r="R36" s="7">
        <v>55200</v>
      </c>
      <c r="T36" s="7" t="str">
        <f t="shared" si="1"/>
        <v>5-01-03-040</v>
      </c>
    </row>
    <row r="37" spans="1:20" s="7" customFormat="1" ht="12.75" hidden="1" customHeight="1" x14ac:dyDescent="0.2">
      <c r="A37" s="66" t="s">
        <v>147</v>
      </c>
      <c r="B37" s="40"/>
      <c r="C37" s="40"/>
      <c r="D37" s="14"/>
      <c r="E37" s="14">
        <v>5</v>
      </c>
      <c r="F37" s="15" t="s">
        <v>7</v>
      </c>
      <c r="G37" s="14" t="s">
        <v>34</v>
      </c>
      <c r="H37" s="14" t="s">
        <v>8</v>
      </c>
      <c r="T37" s="7" t="str">
        <f t="shared" si="1"/>
        <v>5-01-04-010</v>
      </c>
    </row>
    <row r="38" spans="1:20" s="7" customFormat="1" ht="12.75" hidden="1" customHeight="1" x14ac:dyDescent="0.2">
      <c r="A38" s="66" t="s">
        <v>148</v>
      </c>
      <c r="B38" s="40"/>
      <c r="C38" s="40"/>
      <c r="D38" s="14"/>
      <c r="E38" s="14">
        <v>5</v>
      </c>
      <c r="F38" s="15" t="s">
        <v>7</v>
      </c>
      <c r="G38" s="14" t="s">
        <v>34</v>
      </c>
      <c r="H38" s="14" t="s">
        <v>10</v>
      </c>
      <c r="T38" s="7" t="str">
        <f t="shared" si="1"/>
        <v>5-01-04-020</v>
      </c>
    </row>
    <row r="39" spans="1:20" s="7" customFormat="1" ht="12.75" customHeight="1" x14ac:dyDescent="0.2">
      <c r="A39" s="66" t="s">
        <v>33</v>
      </c>
      <c r="B39" s="40"/>
      <c r="C39" s="40"/>
      <c r="D39" s="14"/>
      <c r="E39" s="14">
        <v>5</v>
      </c>
      <c r="F39" s="15" t="s">
        <v>7</v>
      </c>
      <c r="G39" s="14" t="s">
        <v>34</v>
      </c>
      <c r="H39" s="14" t="s">
        <v>15</v>
      </c>
      <c r="J39" s="7">
        <v>1865025.44</v>
      </c>
      <c r="L39" s="7">
        <v>8467.43</v>
      </c>
      <c r="N39" s="7">
        <f>P39-L39</f>
        <v>1784.5</v>
      </c>
      <c r="P39" s="36">
        <v>10251.93</v>
      </c>
      <c r="R39" s="36">
        <v>466175.5</v>
      </c>
      <c r="T39" s="7" t="str">
        <f t="shared" si="1"/>
        <v>5-01-04-030</v>
      </c>
    </row>
    <row r="40" spans="1:20" s="7" customFormat="1" ht="12.75" customHeight="1" x14ac:dyDescent="0.2">
      <c r="A40" s="66" t="s">
        <v>35</v>
      </c>
      <c r="B40" s="40"/>
      <c r="C40" s="40"/>
      <c r="D40" s="14"/>
      <c r="E40" s="14">
        <v>5</v>
      </c>
      <c r="F40" s="15" t="s">
        <v>7</v>
      </c>
      <c r="G40" s="14" t="s">
        <v>34</v>
      </c>
      <c r="H40" s="14" t="s">
        <v>49</v>
      </c>
      <c r="J40" s="7">
        <v>388212.3</v>
      </c>
      <c r="N40" s="7">
        <f>P40-L40</f>
        <v>230000</v>
      </c>
      <c r="P40" s="7">
        <v>230000</v>
      </c>
      <c r="R40" s="7">
        <v>230000</v>
      </c>
      <c r="T40" s="7" t="str">
        <f t="shared" si="1"/>
        <v>5-01-04-990</v>
      </c>
    </row>
    <row r="41" spans="1:20" s="7" customFormat="1" ht="12.75" hidden="1" customHeight="1" x14ac:dyDescent="0.2">
      <c r="A41" s="66" t="s">
        <v>149</v>
      </c>
      <c r="B41" s="40"/>
      <c r="C41" s="40"/>
      <c r="D41" s="14"/>
      <c r="E41" s="14">
        <v>5</v>
      </c>
      <c r="F41" s="15" t="s">
        <v>7</v>
      </c>
      <c r="G41" s="14" t="s">
        <v>29</v>
      </c>
      <c r="H41" s="14" t="s">
        <v>64</v>
      </c>
    </row>
    <row r="42" spans="1:20" s="7" customFormat="1" ht="18.95" customHeight="1" x14ac:dyDescent="0.2">
      <c r="A42" s="63" t="s">
        <v>36</v>
      </c>
      <c r="B42" s="26"/>
      <c r="C42" s="26"/>
      <c r="J42" s="22">
        <f>SUM(J16:J41)</f>
        <v>17007355.890000001</v>
      </c>
      <c r="K42" s="18"/>
      <c r="L42" s="22">
        <f>SUM(L16:L41)</f>
        <v>8162210.29</v>
      </c>
      <c r="N42" s="22">
        <f>SUM(N16:N41)</f>
        <v>14380904.789999999</v>
      </c>
      <c r="P42" s="22">
        <f>SUM(P16:P41)</f>
        <v>22543115.079999998</v>
      </c>
      <c r="R42" s="22">
        <f>SUM(R16:R41)</f>
        <v>23168886.460000001</v>
      </c>
    </row>
    <row r="43" spans="1:20" s="7" customFormat="1" ht="6" customHeight="1" x14ac:dyDescent="0.2">
      <c r="A43" s="17"/>
      <c r="B43" s="17"/>
      <c r="C43" s="17"/>
      <c r="J43" s="18"/>
      <c r="K43" s="18"/>
    </row>
    <row r="44" spans="1:20" s="7" customFormat="1" ht="12.75" customHeight="1" x14ac:dyDescent="0.2">
      <c r="A44" s="68" t="s">
        <v>188</v>
      </c>
      <c r="B44" s="12"/>
      <c r="C44" s="12"/>
    </row>
    <row r="45" spans="1:20" s="7" customFormat="1" ht="12.75" customHeight="1" x14ac:dyDescent="0.2">
      <c r="A45" s="66" t="s">
        <v>37</v>
      </c>
      <c r="B45" s="40"/>
      <c r="C45" s="40"/>
      <c r="D45" s="14"/>
      <c r="E45" s="14">
        <v>5</v>
      </c>
      <c r="F45" s="15" t="s">
        <v>12</v>
      </c>
      <c r="G45" s="14" t="s">
        <v>7</v>
      </c>
      <c r="H45" s="14" t="s">
        <v>8</v>
      </c>
      <c r="J45" s="7">
        <v>21841</v>
      </c>
      <c r="L45" s="7">
        <v>6120</v>
      </c>
      <c r="N45" s="7">
        <f t="shared" ref="N45:N73" si="3">P45-L45</f>
        <v>33880</v>
      </c>
      <c r="P45" s="7">
        <v>40000</v>
      </c>
      <c r="R45" s="7">
        <v>43000</v>
      </c>
    </row>
    <row r="46" spans="1:20" s="7" customFormat="1" ht="12.75" hidden="1" customHeight="1" x14ac:dyDescent="0.2">
      <c r="A46" s="66" t="s">
        <v>38</v>
      </c>
      <c r="B46" s="40"/>
      <c r="C46" s="40"/>
      <c r="E46" s="14">
        <v>5</v>
      </c>
      <c r="F46" s="15" t="s">
        <v>12</v>
      </c>
      <c r="G46" s="14" t="s">
        <v>7</v>
      </c>
      <c r="H46" s="14" t="s">
        <v>10</v>
      </c>
      <c r="N46" s="7">
        <f t="shared" si="3"/>
        <v>0</v>
      </c>
    </row>
    <row r="47" spans="1:20" s="7" customFormat="1" ht="12.75" customHeight="1" x14ac:dyDescent="0.2">
      <c r="A47" s="66" t="s">
        <v>39</v>
      </c>
      <c r="B47" s="40"/>
      <c r="C47" s="40"/>
      <c r="E47" s="14">
        <v>5</v>
      </c>
      <c r="F47" s="15" t="s">
        <v>12</v>
      </c>
      <c r="G47" s="14" t="s">
        <v>12</v>
      </c>
      <c r="H47" s="14" t="s">
        <v>8</v>
      </c>
      <c r="J47" s="7">
        <v>6540</v>
      </c>
      <c r="L47" s="7">
        <v>6000</v>
      </c>
      <c r="N47" s="7">
        <f t="shared" si="3"/>
        <v>114000</v>
      </c>
      <c r="P47" s="7">
        <v>120000</v>
      </c>
    </row>
    <row r="48" spans="1:20" s="7" customFormat="1" ht="12.75" hidden="1" customHeight="1" x14ac:dyDescent="0.2">
      <c r="A48" s="66" t="s">
        <v>142</v>
      </c>
      <c r="B48" s="40"/>
      <c r="C48" s="40"/>
      <c r="D48" s="14"/>
      <c r="E48" s="14">
        <v>5</v>
      </c>
      <c r="F48" s="15" t="s">
        <v>12</v>
      </c>
      <c r="G48" s="14" t="s">
        <v>12</v>
      </c>
      <c r="H48" s="14" t="s">
        <v>10</v>
      </c>
      <c r="N48" s="7">
        <f t="shared" si="3"/>
        <v>0</v>
      </c>
    </row>
    <row r="49" spans="1:18" s="7" customFormat="1" ht="12.75" hidden="1" customHeight="1" x14ac:dyDescent="0.2">
      <c r="A49" s="66" t="s">
        <v>41</v>
      </c>
      <c r="B49" s="40"/>
      <c r="C49" s="40"/>
      <c r="D49" s="14"/>
      <c r="E49" s="14">
        <v>5</v>
      </c>
      <c r="F49" s="15" t="s">
        <v>12</v>
      </c>
      <c r="G49" s="14" t="s">
        <v>29</v>
      </c>
      <c r="H49" s="14" t="s">
        <v>10</v>
      </c>
      <c r="N49" s="7">
        <f t="shared" si="3"/>
        <v>0</v>
      </c>
    </row>
    <row r="50" spans="1:18" s="7" customFormat="1" ht="12.75" hidden="1" customHeight="1" x14ac:dyDescent="0.2">
      <c r="A50" s="66" t="s">
        <v>42</v>
      </c>
      <c r="B50" s="40"/>
      <c r="C50" s="40"/>
      <c r="D50" s="14"/>
      <c r="E50" s="14">
        <v>5</v>
      </c>
      <c r="F50" s="15" t="s">
        <v>12</v>
      </c>
      <c r="G50" s="14" t="s">
        <v>29</v>
      </c>
      <c r="H50" s="14" t="s">
        <v>17</v>
      </c>
      <c r="N50" s="7">
        <f t="shared" si="3"/>
        <v>0</v>
      </c>
    </row>
    <row r="51" spans="1:18" s="7" customFormat="1" ht="12.75" hidden="1" customHeight="1" x14ac:dyDescent="0.2">
      <c r="A51" s="66" t="s">
        <v>43</v>
      </c>
      <c r="B51" s="40"/>
      <c r="C51" s="40"/>
      <c r="D51" s="14"/>
      <c r="E51" s="14">
        <v>5</v>
      </c>
      <c r="F51" s="15" t="s">
        <v>12</v>
      </c>
      <c r="G51" s="14" t="s">
        <v>29</v>
      </c>
      <c r="H51" s="14" t="s">
        <v>64</v>
      </c>
      <c r="N51" s="7">
        <f t="shared" si="3"/>
        <v>0</v>
      </c>
    </row>
    <row r="52" spans="1:18" s="7" customFormat="1" ht="12.75" hidden="1" customHeight="1" x14ac:dyDescent="0.2">
      <c r="A52" s="66" t="s">
        <v>88</v>
      </c>
      <c r="B52" s="40"/>
      <c r="C52" s="40"/>
      <c r="E52" s="14">
        <v>5</v>
      </c>
      <c r="F52" s="15" t="s">
        <v>12</v>
      </c>
      <c r="G52" s="14" t="s">
        <v>29</v>
      </c>
      <c r="H52" s="14" t="s">
        <v>60</v>
      </c>
      <c r="N52" s="7">
        <f t="shared" si="3"/>
        <v>0</v>
      </c>
    </row>
    <row r="53" spans="1:18" s="7" customFormat="1" ht="12.75" hidden="1" customHeight="1" x14ac:dyDescent="0.2">
      <c r="A53" s="66" t="s">
        <v>150</v>
      </c>
      <c r="B53" s="40"/>
      <c r="C53" s="40"/>
      <c r="D53" s="14"/>
      <c r="E53" s="14">
        <v>5</v>
      </c>
      <c r="F53" s="15" t="s">
        <v>12</v>
      </c>
      <c r="G53" s="14" t="s">
        <v>29</v>
      </c>
      <c r="H53" s="14" t="s">
        <v>19</v>
      </c>
      <c r="J53" s="19"/>
      <c r="K53" s="19"/>
      <c r="N53" s="7">
        <f t="shared" si="3"/>
        <v>0</v>
      </c>
    </row>
    <row r="54" spans="1:18" s="7" customFormat="1" ht="12.75" hidden="1" customHeight="1" x14ac:dyDescent="0.2">
      <c r="A54" s="66" t="s">
        <v>151</v>
      </c>
      <c r="B54" s="40"/>
      <c r="C54" s="40"/>
      <c r="D54" s="14"/>
      <c r="E54" s="14">
        <v>5</v>
      </c>
      <c r="F54" s="15" t="s">
        <v>12</v>
      </c>
      <c r="G54" s="14" t="s">
        <v>29</v>
      </c>
      <c r="H54" s="14" t="s">
        <v>82</v>
      </c>
      <c r="J54" s="19"/>
      <c r="K54" s="19"/>
      <c r="N54" s="7">
        <f t="shared" si="3"/>
        <v>0</v>
      </c>
    </row>
    <row r="55" spans="1:18" s="7" customFormat="1" ht="12.75" customHeight="1" x14ac:dyDescent="0.2">
      <c r="A55" s="66" t="s">
        <v>44</v>
      </c>
      <c r="B55" s="40"/>
      <c r="C55" s="40"/>
      <c r="D55" s="14"/>
      <c r="E55" s="14">
        <v>5</v>
      </c>
      <c r="F55" s="15" t="s">
        <v>12</v>
      </c>
      <c r="G55" s="14" t="s">
        <v>29</v>
      </c>
      <c r="H55" s="14" t="s">
        <v>45</v>
      </c>
      <c r="J55" s="19">
        <v>99471.2</v>
      </c>
      <c r="K55" s="19"/>
      <c r="L55" s="7">
        <v>31435.7</v>
      </c>
      <c r="N55" s="7">
        <f t="shared" si="3"/>
        <v>106000.00000000001</v>
      </c>
      <c r="P55" s="7">
        <v>137435.70000000001</v>
      </c>
    </row>
    <row r="56" spans="1:18" s="7" customFormat="1" ht="12.75" hidden="1" customHeight="1" x14ac:dyDescent="0.2">
      <c r="A56" s="66" t="s">
        <v>152</v>
      </c>
      <c r="B56" s="40"/>
      <c r="C56" s="40"/>
      <c r="D56" s="14"/>
      <c r="E56" s="14">
        <v>5</v>
      </c>
      <c r="F56" s="15" t="s">
        <v>12</v>
      </c>
      <c r="G56" s="14" t="s">
        <v>29</v>
      </c>
      <c r="H56" s="14" t="s">
        <v>102</v>
      </c>
      <c r="N56" s="7">
        <f t="shared" si="3"/>
        <v>0</v>
      </c>
    </row>
    <row r="57" spans="1:18" s="7" customFormat="1" ht="12.75" hidden="1" customHeight="1" x14ac:dyDescent="0.2">
      <c r="A57" s="66" t="s">
        <v>153</v>
      </c>
      <c r="B57" s="40"/>
      <c r="C57" s="40"/>
      <c r="D57" s="14"/>
      <c r="E57" s="14">
        <v>5</v>
      </c>
      <c r="F57" s="15" t="s">
        <v>12</v>
      </c>
      <c r="G57" s="14" t="s">
        <v>29</v>
      </c>
      <c r="H57" s="14" t="s">
        <v>146</v>
      </c>
      <c r="N57" s="7">
        <f t="shared" si="3"/>
        <v>0</v>
      </c>
    </row>
    <row r="58" spans="1:18" s="7" customFormat="1" ht="12.75" hidden="1" customHeight="1" x14ac:dyDescent="0.2">
      <c r="A58" s="66" t="s">
        <v>46</v>
      </c>
      <c r="B58" s="40"/>
      <c r="C58" s="40"/>
      <c r="D58" s="14"/>
      <c r="E58" s="14">
        <v>5</v>
      </c>
      <c r="F58" s="15" t="s">
        <v>12</v>
      </c>
      <c r="G58" s="14" t="s">
        <v>29</v>
      </c>
      <c r="H58" s="14" t="s">
        <v>47</v>
      </c>
      <c r="N58" s="7">
        <f t="shared" si="3"/>
        <v>0</v>
      </c>
    </row>
    <row r="59" spans="1:18" s="7" customFormat="1" ht="12.75" hidden="1" customHeight="1" x14ac:dyDescent="0.2">
      <c r="A59" s="66" t="s">
        <v>154</v>
      </c>
      <c r="B59" s="40"/>
      <c r="C59" s="40"/>
      <c r="E59" s="14">
        <v>5</v>
      </c>
      <c r="F59" s="15" t="s">
        <v>12</v>
      </c>
      <c r="G59" s="14" t="s">
        <v>29</v>
      </c>
      <c r="H59" s="14" t="s">
        <v>15</v>
      </c>
      <c r="N59" s="7">
        <f t="shared" si="3"/>
        <v>0</v>
      </c>
    </row>
    <row r="60" spans="1:18" s="7" customFormat="1" ht="12.75" hidden="1" customHeight="1" x14ac:dyDescent="0.2">
      <c r="A60" s="66" t="s">
        <v>51</v>
      </c>
      <c r="B60" s="40"/>
      <c r="C60" s="40"/>
      <c r="D60" s="14"/>
      <c r="E60" s="14">
        <v>5</v>
      </c>
      <c r="F60" s="15" t="s">
        <v>12</v>
      </c>
      <c r="G60" s="14" t="s">
        <v>29</v>
      </c>
      <c r="H60" s="14" t="s">
        <v>24</v>
      </c>
      <c r="N60" s="7">
        <f t="shared" si="3"/>
        <v>0</v>
      </c>
    </row>
    <row r="61" spans="1:18" s="7" customFormat="1" ht="12.75" hidden="1" customHeight="1" x14ac:dyDescent="0.2">
      <c r="A61" s="66" t="s">
        <v>50</v>
      </c>
      <c r="B61" s="40"/>
      <c r="C61" s="40"/>
      <c r="D61" s="14"/>
      <c r="E61" s="14">
        <v>5</v>
      </c>
      <c r="F61" s="15" t="s">
        <v>12</v>
      </c>
      <c r="G61" s="14" t="s">
        <v>34</v>
      </c>
      <c r="H61" s="14" t="s">
        <v>8</v>
      </c>
      <c r="N61" s="7">
        <f t="shared" si="3"/>
        <v>0</v>
      </c>
    </row>
    <row r="62" spans="1:18" s="7" customFormat="1" ht="12.75" hidden="1" customHeight="1" x14ac:dyDescent="0.2">
      <c r="A62" s="66" t="s">
        <v>52</v>
      </c>
      <c r="B62" s="40"/>
      <c r="C62" s="40"/>
      <c r="D62" s="14"/>
      <c r="E62" s="14">
        <v>5</v>
      </c>
      <c r="F62" s="15" t="s">
        <v>12</v>
      </c>
      <c r="G62" s="14" t="s">
        <v>34</v>
      </c>
      <c r="H62" s="14" t="s">
        <v>10</v>
      </c>
      <c r="N62" s="7">
        <f t="shared" si="3"/>
        <v>0</v>
      </c>
    </row>
    <row r="63" spans="1:18" s="7" customFormat="1" ht="12.75" hidden="1" customHeight="1" x14ac:dyDescent="0.2">
      <c r="A63" s="66" t="s">
        <v>48</v>
      </c>
      <c r="B63" s="40"/>
      <c r="C63" s="40"/>
      <c r="D63" s="14"/>
      <c r="E63" s="14">
        <v>5</v>
      </c>
      <c r="F63" s="15" t="s">
        <v>12</v>
      </c>
      <c r="G63" s="14" t="s">
        <v>29</v>
      </c>
      <c r="H63" s="16" t="s">
        <v>49</v>
      </c>
      <c r="N63" s="7">
        <f t="shared" si="3"/>
        <v>0</v>
      </c>
    </row>
    <row r="64" spans="1:18" s="7" customFormat="1" ht="12.75" customHeight="1" x14ac:dyDescent="0.2">
      <c r="A64" s="66" t="s">
        <v>53</v>
      </c>
      <c r="B64" s="40"/>
      <c r="C64" s="40"/>
      <c r="E64" s="14">
        <v>5</v>
      </c>
      <c r="F64" s="15" t="s">
        <v>12</v>
      </c>
      <c r="G64" s="14" t="s">
        <v>54</v>
      </c>
      <c r="H64" s="14" t="s">
        <v>8</v>
      </c>
      <c r="N64" s="7">
        <f t="shared" si="3"/>
        <v>20000</v>
      </c>
      <c r="P64" s="7">
        <v>20000</v>
      </c>
      <c r="R64" s="7">
        <v>20000</v>
      </c>
    </row>
    <row r="65" spans="1:14" s="7" customFormat="1" ht="12.75" hidden="1" customHeight="1" x14ac:dyDescent="0.2">
      <c r="A65" s="66" t="s">
        <v>55</v>
      </c>
      <c r="B65" s="40"/>
      <c r="C65" s="40"/>
      <c r="E65" s="14">
        <v>5</v>
      </c>
      <c r="F65" s="15" t="s">
        <v>12</v>
      </c>
      <c r="G65" s="14" t="s">
        <v>54</v>
      </c>
      <c r="H65" s="14" t="s">
        <v>10</v>
      </c>
      <c r="N65" s="7">
        <f t="shared" si="3"/>
        <v>0</v>
      </c>
    </row>
    <row r="66" spans="1:14" s="7" customFormat="1" ht="12.75" hidden="1" customHeight="1" x14ac:dyDescent="0.2">
      <c r="A66" s="66" t="s">
        <v>56</v>
      </c>
      <c r="B66" s="40"/>
      <c r="C66" s="40"/>
      <c r="E66" s="14">
        <v>5</v>
      </c>
      <c r="F66" s="15" t="s">
        <v>12</v>
      </c>
      <c r="G66" s="14" t="s">
        <v>54</v>
      </c>
      <c r="H66" s="14" t="s">
        <v>15</v>
      </c>
      <c r="N66" s="7">
        <f t="shared" si="3"/>
        <v>0</v>
      </c>
    </row>
    <row r="67" spans="1:14" s="7" customFormat="1" ht="12.75" hidden="1" customHeight="1" x14ac:dyDescent="0.2">
      <c r="A67" s="66" t="s">
        <v>57</v>
      </c>
      <c r="B67" s="40"/>
      <c r="C67" s="40"/>
      <c r="E67" s="14">
        <v>5</v>
      </c>
      <c r="F67" s="15" t="s">
        <v>12</v>
      </c>
      <c r="G67" s="14" t="s">
        <v>54</v>
      </c>
      <c r="H67" s="14" t="s">
        <v>17</v>
      </c>
      <c r="N67" s="7">
        <f t="shared" si="3"/>
        <v>0</v>
      </c>
    </row>
    <row r="68" spans="1:14" s="7" customFormat="1" ht="12.75" hidden="1" customHeight="1" x14ac:dyDescent="0.2">
      <c r="A68" s="66" t="s">
        <v>58</v>
      </c>
      <c r="B68" s="40"/>
      <c r="C68" s="40"/>
      <c r="E68" s="14">
        <v>5</v>
      </c>
      <c r="F68" s="14" t="s">
        <v>12</v>
      </c>
      <c r="G68" s="14" t="s">
        <v>59</v>
      </c>
      <c r="H68" s="14" t="s">
        <v>60</v>
      </c>
      <c r="N68" s="7">
        <f t="shared" si="3"/>
        <v>0</v>
      </c>
    </row>
    <row r="69" spans="1:14" s="7" customFormat="1" ht="12.75" hidden="1" customHeight="1" x14ac:dyDescent="0.2">
      <c r="A69" s="66" t="s">
        <v>66</v>
      </c>
      <c r="B69" s="40"/>
      <c r="C69" s="40"/>
      <c r="E69" s="14">
        <v>5</v>
      </c>
      <c r="F69" s="15" t="s">
        <v>12</v>
      </c>
      <c r="G69" s="14" t="s">
        <v>67</v>
      </c>
      <c r="H69" s="14" t="s">
        <v>8</v>
      </c>
      <c r="N69" s="7">
        <f t="shared" si="3"/>
        <v>0</v>
      </c>
    </row>
    <row r="70" spans="1:14" s="7" customFormat="1" ht="12.75" hidden="1" customHeight="1" x14ac:dyDescent="0.2">
      <c r="A70" s="66" t="s">
        <v>61</v>
      </c>
      <c r="B70" s="40"/>
      <c r="C70" s="40"/>
      <c r="E70" s="14">
        <v>5</v>
      </c>
      <c r="F70" s="15" t="s">
        <v>12</v>
      </c>
      <c r="G70" s="14" t="s">
        <v>59</v>
      </c>
      <c r="H70" s="14" t="s">
        <v>8</v>
      </c>
      <c r="N70" s="7">
        <f t="shared" si="3"/>
        <v>0</v>
      </c>
    </row>
    <row r="71" spans="1:14" s="7" customFormat="1" ht="12.75" hidden="1" customHeight="1" x14ac:dyDescent="0.2">
      <c r="A71" s="66" t="s">
        <v>63</v>
      </c>
      <c r="B71" s="40"/>
      <c r="C71" s="40"/>
      <c r="E71" s="14">
        <v>5</v>
      </c>
      <c r="F71" s="15" t="s">
        <v>12</v>
      </c>
      <c r="G71" s="14" t="s">
        <v>59</v>
      </c>
      <c r="H71" s="14" t="s">
        <v>64</v>
      </c>
      <c r="N71" s="7">
        <f t="shared" si="3"/>
        <v>0</v>
      </c>
    </row>
    <row r="72" spans="1:14" s="7" customFormat="1" ht="12.75" hidden="1" customHeight="1" x14ac:dyDescent="0.2">
      <c r="A72" s="66" t="s">
        <v>155</v>
      </c>
      <c r="B72" s="40"/>
      <c r="C72" s="40"/>
      <c r="E72" s="14">
        <v>5</v>
      </c>
      <c r="F72" s="15" t="s">
        <v>12</v>
      </c>
      <c r="G72" s="14" t="s">
        <v>59</v>
      </c>
      <c r="H72" s="14" t="s">
        <v>15</v>
      </c>
      <c r="N72" s="7">
        <f t="shared" si="3"/>
        <v>0</v>
      </c>
    </row>
    <row r="73" spans="1:14" s="7" customFormat="1" ht="12.75" hidden="1" customHeight="1" x14ac:dyDescent="0.2">
      <c r="A73" s="66" t="s">
        <v>156</v>
      </c>
      <c r="B73" s="40"/>
      <c r="C73" s="40"/>
      <c r="E73" s="14">
        <v>5</v>
      </c>
      <c r="F73" s="14" t="s">
        <v>12</v>
      </c>
      <c r="G73" s="14" t="s">
        <v>59</v>
      </c>
      <c r="H73" s="14" t="s">
        <v>17</v>
      </c>
      <c r="N73" s="7">
        <f t="shared" si="3"/>
        <v>0</v>
      </c>
    </row>
    <row r="74" spans="1:14" s="7" customFormat="1" ht="12.75" hidden="1" customHeight="1" x14ac:dyDescent="0.2">
      <c r="A74" s="66" t="s">
        <v>63</v>
      </c>
      <c r="B74" s="40"/>
      <c r="C74" s="40"/>
      <c r="E74" s="14">
        <v>5</v>
      </c>
      <c r="F74" s="15" t="s">
        <v>12</v>
      </c>
      <c r="G74" s="14" t="s">
        <v>59</v>
      </c>
      <c r="H74" s="14" t="s">
        <v>64</v>
      </c>
      <c r="N74" s="7">
        <f t="shared" ref="N74:N110" si="4">P74-L74</f>
        <v>0</v>
      </c>
    </row>
    <row r="75" spans="1:14" s="7" customFormat="1" ht="12.75" hidden="1" customHeight="1" x14ac:dyDescent="0.2">
      <c r="A75" s="66" t="s">
        <v>65</v>
      </c>
      <c r="B75" s="40"/>
      <c r="C75" s="40"/>
      <c r="E75" s="14">
        <v>5</v>
      </c>
      <c r="F75" s="15" t="s">
        <v>12</v>
      </c>
      <c r="G75" s="14" t="s">
        <v>59</v>
      </c>
      <c r="H75" s="14" t="s">
        <v>19</v>
      </c>
      <c r="N75" s="7">
        <f t="shared" si="4"/>
        <v>0</v>
      </c>
    </row>
    <row r="76" spans="1:14" s="7" customFormat="1" ht="12.75" hidden="1" customHeight="1" x14ac:dyDescent="0.2">
      <c r="A76" s="66" t="s">
        <v>157</v>
      </c>
      <c r="B76" s="40"/>
      <c r="C76" s="40"/>
      <c r="E76" s="14">
        <v>5</v>
      </c>
      <c r="F76" s="15" t="s">
        <v>12</v>
      </c>
      <c r="G76" s="14" t="s">
        <v>93</v>
      </c>
      <c r="H76" s="14" t="s">
        <v>8</v>
      </c>
      <c r="N76" s="7">
        <f t="shared" si="4"/>
        <v>0</v>
      </c>
    </row>
    <row r="77" spans="1:14" s="7" customFormat="1" ht="12.75" hidden="1" customHeight="1" x14ac:dyDescent="0.2">
      <c r="A77" s="66" t="s">
        <v>66</v>
      </c>
      <c r="B77" s="40"/>
      <c r="C77" s="40"/>
      <c r="E77" s="14">
        <v>5</v>
      </c>
      <c r="F77" s="15" t="s">
        <v>12</v>
      </c>
      <c r="G77" s="14" t="s">
        <v>67</v>
      </c>
      <c r="H77" s="14" t="s">
        <v>8</v>
      </c>
      <c r="N77" s="7">
        <f t="shared" si="4"/>
        <v>0</v>
      </c>
    </row>
    <row r="78" spans="1:14" s="7" customFormat="1" ht="12.75" hidden="1" customHeight="1" x14ac:dyDescent="0.2">
      <c r="A78" s="66" t="s">
        <v>68</v>
      </c>
      <c r="B78" s="40"/>
      <c r="C78" s="40"/>
      <c r="E78" s="14">
        <v>5</v>
      </c>
      <c r="F78" s="15" t="s">
        <v>12</v>
      </c>
      <c r="G78" s="14" t="s">
        <v>67</v>
      </c>
      <c r="H78" s="14" t="s">
        <v>10</v>
      </c>
      <c r="N78" s="7">
        <f t="shared" si="4"/>
        <v>0</v>
      </c>
    </row>
    <row r="79" spans="1:14" s="7" customFormat="1" ht="12.75" hidden="1" customHeight="1" x14ac:dyDescent="0.2">
      <c r="A79" s="66" t="s">
        <v>158</v>
      </c>
      <c r="B79" s="40"/>
      <c r="C79" s="40"/>
      <c r="E79" s="14">
        <v>5</v>
      </c>
      <c r="F79" s="15" t="s">
        <v>12</v>
      </c>
      <c r="G79" s="14" t="s">
        <v>70</v>
      </c>
      <c r="H79" s="14" t="s">
        <v>8</v>
      </c>
      <c r="N79" s="7">
        <f t="shared" si="4"/>
        <v>0</v>
      </c>
    </row>
    <row r="80" spans="1:14" s="7" customFormat="1" ht="12.75" hidden="1" customHeight="1" x14ac:dyDescent="0.2">
      <c r="A80" s="66" t="s">
        <v>159</v>
      </c>
      <c r="B80" s="40"/>
      <c r="C80" s="40"/>
      <c r="E80" s="14">
        <v>5</v>
      </c>
      <c r="F80" s="15" t="s">
        <v>12</v>
      </c>
      <c r="G80" s="14" t="s">
        <v>70</v>
      </c>
      <c r="H80" s="14" t="s">
        <v>10</v>
      </c>
      <c r="N80" s="7">
        <f t="shared" si="4"/>
        <v>0</v>
      </c>
    </row>
    <row r="81" spans="1:16" s="7" customFormat="1" ht="12.75" hidden="1" customHeight="1" x14ac:dyDescent="0.2">
      <c r="A81" s="66" t="s">
        <v>69</v>
      </c>
      <c r="B81" s="40"/>
      <c r="C81" s="40"/>
      <c r="E81" s="14">
        <v>5</v>
      </c>
      <c r="F81" s="15" t="s">
        <v>12</v>
      </c>
      <c r="G81" s="14" t="s">
        <v>70</v>
      </c>
      <c r="H81" s="14" t="s">
        <v>15</v>
      </c>
      <c r="N81" s="7">
        <f t="shared" si="4"/>
        <v>0</v>
      </c>
    </row>
    <row r="82" spans="1:16" s="7" customFormat="1" ht="12.75" hidden="1" customHeight="1" x14ac:dyDescent="0.2">
      <c r="A82" s="66" t="s">
        <v>160</v>
      </c>
      <c r="B82" s="40"/>
      <c r="C82" s="40"/>
      <c r="E82" s="14">
        <v>5</v>
      </c>
      <c r="F82" s="15" t="s">
        <v>12</v>
      </c>
      <c r="G82" s="14" t="s">
        <v>163</v>
      </c>
      <c r="H82" s="14" t="s">
        <v>8</v>
      </c>
      <c r="N82" s="7">
        <f t="shared" si="4"/>
        <v>0</v>
      </c>
    </row>
    <row r="83" spans="1:16" s="7" customFormat="1" ht="12.75" hidden="1" customHeight="1" x14ac:dyDescent="0.2">
      <c r="A83" s="66" t="s">
        <v>161</v>
      </c>
      <c r="B83" s="40"/>
      <c r="C83" s="40"/>
      <c r="E83" s="14">
        <v>5</v>
      </c>
      <c r="F83" s="15" t="s">
        <v>12</v>
      </c>
      <c r="G83" s="14" t="s">
        <v>163</v>
      </c>
      <c r="H83" s="16" t="s">
        <v>49</v>
      </c>
      <c r="N83" s="7">
        <f t="shared" si="4"/>
        <v>0</v>
      </c>
    </row>
    <row r="84" spans="1:16" s="7" customFormat="1" ht="12.75" hidden="1" customHeight="1" x14ac:dyDescent="0.2">
      <c r="A84" s="66" t="s">
        <v>71</v>
      </c>
      <c r="B84" s="40"/>
      <c r="C84" s="40"/>
      <c r="E84" s="14">
        <v>5</v>
      </c>
      <c r="F84" s="15" t="s">
        <v>12</v>
      </c>
      <c r="G84" s="14" t="s">
        <v>163</v>
      </c>
      <c r="H84" s="14" t="s">
        <v>10</v>
      </c>
      <c r="N84" s="7">
        <f t="shared" si="4"/>
        <v>0</v>
      </c>
    </row>
    <row r="85" spans="1:16" s="7" customFormat="1" ht="12.75" hidden="1" customHeight="1" x14ac:dyDescent="0.2">
      <c r="A85" s="66" t="s">
        <v>162</v>
      </c>
      <c r="B85" s="40"/>
      <c r="C85" s="40"/>
      <c r="E85" s="14">
        <v>5</v>
      </c>
      <c r="F85" s="15" t="s">
        <v>12</v>
      </c>
      <c r="G85" s="14" t="s">
        <v>163</v>
      </c>
      <c r="H85" s="14" t="s">
        <v>15</v>
      </c>
      <c r="N85" s="7">
        <f t="shared" si="4"/>
        <v>0</v>
      </c>
    </row>
    <row r="86" spans="1:16" s="7" customFormat="1" ht="12.75" hidden="1" customHeight="1" x14ac:dyDescent="0.2">
      <c r="A86" s="66" t="s">
        <v>72</v>
      </c>
      <c r="B86" s="40"/>
      <c r="C86" s="40"/>
      <c r="E86" s="14">
        <v>5</v>
      </c>
      <c r="F86" s="15" t="s">
        <v>12</v>
      </c>
      <c r="G86" s="14" t="s">
        <v>70</v>
      </c>
      <c r="H86" s="14" t="s">
        <v>49</v>
      </c>
      <c r="N86" s="7">
        <f t="shared" si="4"/>
        <v>0</v>
      </c>
    </row>
    <row r="87" spans="1:16" s="7" customFormat="1" ht="12.75" hidden="1" customHeight="1" x14ac:dyDescent="0.2">
      <c r="A87" s="66" t="s">
        <v>164</v>
      </c>
      <c r="B87" s="40"/>
      <c r="C87" s="40"/>
      <c r="E87" s="14">
        <v>5</v>
      </c>
      <c r="F87" s="15" t="s">
        <v>12</v>
      </c>
      <c r="G87" s="14" t="s">
        <v>74</v>
      </c>
      <c r="H87" s="14" t="s">
        <v>10</v>
      </c>
      <c r="N87" s="7">
        <f t="shared" si="4"/>
        <v>0</v>
      </c>
    </row>
    <row r="88" spans="1:16" s="7" customFormat="1" ht="12.75" hidden="1" customHeight="1" x14ac:dyDescent="0.2">
      <c r="A88" s="66" t="s">
        <v>165</v>
      </c>
      <c r="B88" s="40"/>
      <c r="C88" s="40"/>
      <c r="E88" s="14">
        <v>5</v>
      </c>
      <c r="F88" s="15" t="s">
        <v>12</v>
      </c>
      <c r="G88" s="14" t="s">
        <v>74</v>
      </c>
      <c r="H88" s="14" t="s">
        <v>15</v>
      </c>
      <c r="N88" s="7">
        <f t="shared" si="4"/>
        <v>0</v>
      </c>
    </row>
    <row r="89" spans="1:16" s="7" customFormat="1" ht="12.75" hidden="1" customHeight="1" x14ac:dyDescent="0.2">
      <c r="A89" s="66" t="s">
        <v>166</v>
      </c>
      <c r="B89" s="40"/>
      <c r="C89" s="40"/>
      <c r="E89" s="14">
        <v>5</v>
      </c>
      <c r="F89" s="15" t="s">
        <v>12</v>
      </c>
      <c r="G89" s="14" t="s">
        <v>74</v>
      </c>
      <c r="H89" s="14" t="s">
        <v>17</v>
      </c>
      <c r="N89" s="7">
        <f t="shared" si="4"/>
        <v>0</v>
      </c>
    </row>
    <row r="90" spans="1:16" s="7" customFormat="1" ht="12.75" hidden="1" customHeight="1" x14ac:dyDescent="0.2">
      <c r="A90" s="66" t="s">
        <v>167</v>
      </c>
      <c r="B90" s="40"/>
      <c r="C90" s="40"/>
      <c r="E90" s="14">
        <v>5</v>
      </c>
      <c r="F90" s="15" t="s">
        <v>12</v>
      </c>
      <c r="G90" s="14" t="s">
        <v>74</v>
      </c>
      <c r="H90" s="14" t="s">
        <v>8</v>
      </c>
      <c r="N90" s="7">
        <f t="shared" si="4"/>
        <v>0</v>
      </c>
    </row>
    <row r="91" spans="1:16" s="7" customFormat="1" ht="12.75" hidden="1" customHeight="1" x14ac:dyDescent="0.2">
      <c r="A91" s="66" t="s">
        <v>168</v>
      </c>
      <c r="B91" s="40"/>
      <c r="C91" s="40"/>
      <c r="E91" s="14">
        <v>5</v>
      </c>
      <c r="F91" s="15" t="s">
        <v>12</v>
      </c>
      <c r="G91" s="14" t="s">
        <v>74</v>
      </c>
      <c r="H91" s="14" t="s">
        <v>45</v>
      </c>
      <c r="N91" s="7">
        <f t="shared" si="4"/>
        <v>0</v>
      </c>
    </row>
    <row r="92" spans="1:16" s="7" customFormat="1" ht="12.75" customHeight="1" x14ac:dyDescent="0.2">
      <c r="A92" s="66" t="s">
        <v>73</v>
      </c>
      <c r="B92" s="40"/>
      <c r="C92" s="40"/>
      <c r="E92" s="14">
        <v>5</v>
      </c>
      <c r="F92" s="15" t="s">
        <v>12</v>
      </c>
      <c r="G92" s="14" t="s">
        <v>74</v>
      </c>
      <c r="H92" s="14" t="s">
        <v>64</v>
      </c>
      <c r="N92" s="7">
        <f t="shared" si="4"/>
        <v>50000</v>
      </c>
      <c r="P92" s="7">
        <v>50000</v>
      </c>
    </row>
    <row r="93" spans="1:16" s="7" customFormat="1" ht="12.75" customHeight="1" x14ac:dyDescent="0.2">
      <c r="A93" s="66" t="s">
        <v>75</v>
      </c>
      <c r="B93" s="40"/>
      <c r="C93" s="40"/>
      <c r="E93" s="14">
        <v>5</v>
      </c>
      <c r="F93" s="15" t="s">
        <v>12</v>
      </c>
      <c r="G93" s="14" t="s">
        <v>74</v>
      </c>
      <c r="H93" s="14" t="s">
        <v>19</v>
      </c>
      <c r="N93" s="7">
        <f t="shared" si="4"/>
        <v>30000</v>
      </c>
      <c r="P93" s="7">
        <v>30000</v>
      </c>
    </row>
    <row r="94" spans="1:16" s="7" customFormat="1" ht="12.75" hidden="1" customHeight="1" x14ac:dyDescent="0.2">
      <c r="A94" s="66" t="s">
        <v>76</v>
      </c>
      <c r="B94" s="40"/>
      <c r="C94" s="40"/>
      <c r="E94" s="14">
        <v>5</v>
      </c>
      <c r="F94" s="15" t="s">
        <v>12</v>
      </c>
      <c r="G94" s="14" t="s">
        <v>74</v>
      </c>
      <c r="H94" s="14" t="s">
        <v>60</v>
      </c>
      <c r="N94" s="7">
        <f t="shared" si="4"/>
        <v>0</v>
      </c>
    </row>
    <row r="95" spans="1:16" s="7" customFormat="1" ht="12.75" hidden="1" customHeight="1" x14ac:dyDescent="0.2">
      <c r="A95" s="66" t="s">
        <v>77</v>
      </c>
      <c r="B95" s="40"/>
      <c r="C95" s="40"/>
      <c r="E95" s="14">
        <v>5</v>
      </c>
      <c r="F95" s="15" t="s">
        <v>12</v>
      </c>
      <c r="G95" s="14" t="s">
        <v>74</v>
      </c>
      <c r="H95" s="14" t="s">
        <v>49</v>
      </c>
      <c r="N95" s="7">
        <f t="shared" si="4"/>
        <v>0</v>
      </c>
    </row>
    <row r="96" spans="1:16" s="7" customFormat="1" ht="12.75" hidden="1" customHeight="1" x14ac:dyDescent="0.2">
      <c r="A96" s="66" t="s">
        <v>165</v>
      </c>
      <c r="B96" s="40"/>
      <c r="C96" s="40"/>
      <c r="E96" s="14">
        <v>5</v>
      </c>
      <c r="F96" s="15" t="s">
        <v>12</v>
      </c>
      <c r="G96" s="14" t="s">
        <v>74</v>
      </c>
      <c r="H96" s="14" t="s">
        <v>15</v>
      </c>
      <c r="N96" s="7">
        <f t="shared" si="4"/>
        <v>0</v>
      </c>
    </row>
    <row r="97" spans="1:18" s="7" customFormat="1" ht="12.75" hidden="1" customHeight="1" x14ac:dyDescent="0.2">
      <c r="A97" s="66" t="s">
        <v>78</v>
      </c>
      <c r="B97" s="40"/>
      <c r="C97" s="40"/>
      <c r="E97" s="14">
        <v>5</v>
      </c>
      <c r="F97" s="15" t="s">
        <v>12</v>
      </c>
      <c r="G97" s="14" t="s">
        <v>79</v>
      </c>
      <c r="H97" s="14" t="s">
        <v>10</v>
      </c>
      <c r="N97" s="7">
        <f t="shared" si="4"/>
        <v>0</v>
      </c>
    </row>
    <row r="98" spans="1:18" s="7" customFormat="1" ht="12.75" hidden="1" customHeight="1" x14ac:dyDescent="0.2">
      <c r="A98" s="66" t="s">
        <v>80</v>
      </c>
      <c r="B98" s="40"/>
      <c r="C98" s="40"/>
      <c r="E98" s="14">
        <v>5</v>
      </c>
      <c r="F98" s="15" t="s">
        <v>12</v>
      </c>
      <c r="G98" s="14" t="s">
        <v>79</v>
      </c>
      <c r="H98" s="14" t="s">
        <v>15</v>
      </c>
      <c r="N98" s="7">
        <f t="shared" si="4"/>
        <v>0</v>
      </c>
    </row>
    <row r="99" spans="1:18" s="7" customFormat="1" ht="12.75" hidden="1" customHeight="1" x14ac:dyDescent="0.2">
      <c r="A99" s="66" t="s">
        <v>169</v>
      </c>
      <c r="B99" s="40"/>
      <c r="C99" s="40"/>
      <c r="E99" s="14">
        <v>5</v>
      </c>
      <c r="F99" s="15" t="s">
        <v>12</v>
      </c>
      <c r="G99" s="14" t="s">
        <v>79</v>
      </c>
      <c r="H99" s="15" t="s">
        <v>60</v>
      </c>
      <c r="N99" s="7">
        <f t="shared" si="4"/>
        <v>0</v>
      </c>
    </row>
    <row r="100" spans="1:18" s="7" customFormat="1" ht="12.75" hidden="1" customHeight="1" x14ac:dyDescent="0.2">
      <c r="A100" s="66" t="s">
        <v>170</v>
      </c>
      <c r="B100" s="40"/>
      <c r="C100" s="40"/>
      <c r="E100" s="14">
        <v>5</v>
      </c>
      <c r="F100" s="15" t="s">
        <v>12</v>
      </c>
      <c r="G100" s="14" t="s">
        <v>79</v>
      </c>
      <c r="H100" s="15" t="s">
        <v>19</v>
      </c>
      <c r="N100" s="7">
        <f t="shared" si="4"/>
        <v>0</v>
      </c>
    </row>
    <row r="101" spans="1:18" s="7" customFormat="1" ht="12.75" hidden="1" customHeight="1" x14ac:dyDescent="0.2">
      <c r="A101" s="66" t="s">
        <v>171</v>
      </c>
      <c r="B101" s="40"/>
      <c r="C101" s="40"/>
      <c r="E101" s="14">
        <v>5</v>
      </c>
      <c r="F101" s="15" t="s">
        <v>12</v>
      </c>
      <c r="G101" s="14" t="s">
        <v>79</v>
      </c>
      <c r="H101" s="15" t="s">
        <v>82</v>
      </c>
      <c r="N101" s="7">
        <f t="shared" si="4"/>
        <v>0</v>
      </c>
    </row>
    <row r="102" spans="1:18" s="7" customFormat="1" ht="12.75" hidden="1" customHeight="1" x14ac:dyDescent="0.2">
      <c r="A102" s="66" t="s">
        <v>81</v>
      </c>
      <c r="B102" s="40"/>
      <c r="C102" s="40"/>
      <c r="E102" s="14">
        <v>5</v>
      </c>
      <c r="F102" s="15" t="s">
        <v>12</v>
      </c>
      <c r="G102" s="14" t="s">
        <v>59</v>
      </c>
      <c r="H102" s="15" t="s">
        <v>82</v>
      </c>
      <c r="N102" s="7">
        <f t="shared" si="4"/>
        <v>0</v>
      </c>
    </row>
    <row r="103" spans="1:18" s="7" customFormat="1" ht="12.75" hidden="1" customHeight="1" x14ac:dyDescent="0.2">
      <c r="A103" s="66" t="s">
        <v>83</v>
      </c>
      <c r="B103" s="40"/>
      <c r="C103" s="40"/>
      <c r="E103" s="14">
        <v>5</v>
      </c>
      <c r="F103" s="15" t="s">
        <v>12</v>
      </c>
      <c r="G103" s="14" t="s">
        <v>84</v>
      </c>
      <c r="H103" s="15" t="s">
        <v>8</v>
      </c>
      <c r="N103" s="7">
        <f t="shared" si="4"/>
        <v>0</v>
      </c>
    </row>
    <row r="104" spans="1:18" s="7" customFormat="1" ht="12.75" hidden="1" customHeight="1" x14ac:dyDescent="0.2">
      <c r="A104" s="66" t="s">
        <v>85</v>
      </c>
      <c r="B104" s="40"/>
      <c r="C104" s="40"/>
      <c r="E104" s="14">
        <v>5</v>
      </c>
      <c r="F104" s="15" t="s">
        <v>12</v>
      </c>
      <c r="G104" s="14" t="s">
        <v>84</v>
      </c>
      <c r="H104" s="15" t="s">
        <v>10</v>
      </c>
      <c r="N104" s="7">
        <f t="shared" si="4"/>
        <v>0</v>
      </c>
    </row>
    <row r="105" spans="1:18" s="7" customFormat="1" ht="12.75" hidden="1" customHeight="1" x14ac:dyDescent="0.2">
      <c r="A105" s="66" t="s">
        <v>86</v>
      </c>
      <c r="B105" s="40"/>
      <c r="C105" s="40"/>
      <c r="E105" s="14">
        <v>5</v>
      </c>
      <c r="F105" s="15" t="s">
        <v>12</v>
      </c>
      <c r="G105" s="14" t="s">
        <v>84</v>
      </c>
      <c r="H105" s="15" t="s">
        <v>15</v>
      </c>
      <c r="N105" s="7">
        <f t="shared" si="4"/>
        <v>0</v>
      </c>
    </row>
    <row r="106" spans="1:18" s="7" customFormat="1" ht="12.75" hidden="1" customHeight="1" x14ac:dyDescent="0.2">
      <c r="A106" s="66" t="s">
        <v>172</v>
      </c>
      <c r="B106" s="40"/>
      <c r="C106" s="40"/>
      <c r="E106" s="14">
        <v>5</v>
      </c>
      <c r="F106" s="15" t="s">
        <v>12</v>
      </c>
      <c r="G106" s="14" t="s">
        <v>174</v>
      </c>
      <c r="H106" s="15" t="s">
        <v>8</v>
      </c>
      <c r="N106" s="7">
        <f t="shared" si="4"/>
        <v>0</v>
      </c>
    </row>
    <row r="107" spans="1:18" s="7" customFormat="1" ht="12.75" hidden="1" customHeight="1" x14ac:dyDescent="0.2">
      <c r="A107" s="66" t="s">
        <v>173</v>
      </c>
      <c r="B107" s="40"/>
      <c r="C107" s="40"/>
      <c r="E107" s="14">
        <v>5</v>
      </c>
      <c r="F107" s="15" t="s">
        <v>12</v>
      </c>
      <c r="G107" s="14" t="s">
        <v>174</v>
      </c>
      <c r="H107" s="15" t="s">
        <v>10</v>
      </c>
      <c r="N107" s="7">
        <f t="shared" si="4"/>
        <v>0</v>
      </c>
    </row>
    <row r="108" spans="1:18" s="7" customFormat="1" ht="12.75" hidden="1" customHeight="1" x14ac:dyDescent="0.2">
      <c r="A108" s="66" t="s">
        <v>87</v>
      </c>
      <c r="B108" s="40"/>
      <c r="C108" s="40"/>
      <c r="E108" s="14">
        <v>5</v>
      </c>
      <c r="F108" s="15" t="s">
        <v>12</v>
      </c>
      <c r="G108" s="14" t="s">
        <v>174</v>
      </c>
      <c r="H108" s="15" t="s">
        <v>15</v>
      </c>
      <c r="N108" s="7">
        <f t="shared" si="4"/>
        <v>0</v>
      </c>
    </row>
    <row r="109" spans="1:18" s="7" customFormat="1" ht="12.75" customHeight="1" x14ac:dyDescent="0.2">
      <c r="A109" s="66" t="s">
        <v>62</v>
      </c>
      <c r="B109" s="40"/>
      <c r="C109" s="40"/>
      <c r="E109" s="14">
        <v>5</v>
      </c>
      <c r="F109" s="15" t="s">
        <v>12</v>
      </c>
      <c r="G109" s="14" t="s">
        <v>59</v>
      </c>
      <c r="H109" s="14" t="s">
        <v>10</v>
      </c>
      <c r="N109" s="7">
        <f t="shared" si="4"/>
        <v>70000</v>
      </c>
      <c r="P109" s="7">
        <v>70000</v>
      </c>
      <c r="R109" s="7">
        <v>60000</v>
      </c>
    </row>
    <row r="110" spans="1:18" s="7" customFormat="1" ht="12.75" customHeight="1" x14ac:dyDescent="0.2">
      <c r="A110" s="66" t="s">
        <v>279</v>
      </c>
      <c r="B110" s="40"/>
      <c r="C110" s="40"/>
      <c r="E110" s="14">
        <v>5</v>
      </c>
      <c r="F110" s="15" t="s">
        <v>12</v>
      </c>
      <c r="G110" s="81">
        <v>99</v>
      </c>
      <c r="H110" s="85">
        <v>990</v>
      </c>
      <c r="J110" s="7">
        <v>252</v>
      </c>
      <c r="N110" s="7">
        <f t="shared" si="4"/>
        <v>35000</v>
      </c>
      <c r="P110" s="7">
        <v>35000</v>
      </c>
      <c r="R110" s="7">
        <v>30000</v>
      </c>
    </row>
    <row r="111" spans="1:18" s="7" customFormat="1" ht="18.95" customHeight="1" x14ac:dyDescent="0.2">
      <c r="A111" s="202" t="s">
        <v>191</v>
      </c>
      <c r="B111" s="202"/>
      <c r="C111" s="202"/>
      <c r="J111" s="22">
        <f>SUM(J45:J110)</f>
        <v>128104.2</v>
      </c>
      <c r="K111" s="18"/>
      <c r="L111" s="22">
        <f>SUM(L45:L110)</f>
        <v>43555.7</v>
      </c>
      <c r="M111" s="19"/>
      <c r="N111" s="22">
        <f>SUM(N45:N110)</f>
        <v>458880</v>
      </c>
      <c r="O111" s="19"/>
      <c r="P111" s="22">
        <f>SUM(P45:Q110)</f>
        <v>502435.7</v>
      </c>
      <c r="Q111" s="19"/>
      <c r="R111" s="22">
        <f>SUM(R45:R110)</f>
        <v>153000</v>
      </c>
    </row>
    <row r="112" spans="1:18" s="7" customFormat="1" ht="6" hidden="1" customHeight="1" x14ac:dyDescent="0.2">
      <c r="A112" s="20"/>
      <c r="B112" s="20"/>
      <c r="C112" s="20"/>
      <c r="J112" s="18"/>
      <c r="K112" s="18"/>
    </row>
    <row r="113" spans="1:18" s="7" customFormat="1" ht="12" hidden="1" customHeight="1" x14ac:dyDescent="0.2">
      <c r="A113" s="69" t="s">
        <v>189</v>
      </c>
    </row>
    <row r="114" spans="1:18" s="7" customFormat="1" ht="12" hidden="1" customHeight="1" x14ac:dyDescent="0.2">
      <c r="A114" s="66" t="s">
        <v>109</v>
      </c>
      <c r="E114" s="14">
        <v>5</v>
      </c>
      <c r="F114" s="15" t="s">
        <v>29</v>
      </c>
      <c r="G114" s="14" t="s">
        <v>7</v>
      </c>
      <c r="H114" s="14" t="s">
        <v>17</v>
      </c>
    </row>
    <row r="115" spans="1:18" s="7" customFormat="1" ht="12" hidden="1" customHeight="1" x14ac:dyDescent="0.2">
      <c r="A115" s="66" t="s">
        <v>180</v>
      </c>
      <c r="E115" s="14">
        <v>5</v>
      </c>
      <c r="F115" s="15" t="s">
        <v>29</v>
      </c>
      <c r="G115" s="14" t="s">
        <v>7</v>
      </c>
      <c r="H115" s="14" t="s">
        <v>64</v>
      </c>
    </row>
    <row r="116" spans="1:18" s="7" customFormat="1" ht="12" hidden="1" customHeight="1" x14ac:dyDescent="0.2">
      <c r="A116" s="66" t="s">
        <v>181</v>
      </c>
      <c r="E116" s="14">
        <v>5</v>
      </c>
      <c r="F116" s="15" t="s">
        <v>29</v>
      </c>
      <c r="G116" s="14" t="s">
        <v>7</v>
      </c>
      <c r="H116" s="16" t="s">
        <v>49</v>
      </c>
    </row>
    <row r="117" spans="1:18" s="7" customFormat="1" ht="12" hidden="1" customHeight="1" x14ac:dyDescent="0.2">
      <c r="A117" s="66" t="s">
        <v>181</v>
      </c>
      <c r="E117" s="14">
        <v>5</v>
      </c>
      <c r="F117" s="15" t="s">
        <v>29</v>
      </c>
      <c r="G117" s="14" t="s">
        <v>7</v>
      </c>
      <c r="H117" s="16" t="s">
        <v>49</v>
      </c>
    </row>
    <row r="118" spans="1:18" s="7" customFormat="1" ht="12" hidden="1" customHeight="1" x14ac:dyDescent="0.2">
      <c r="A118" s="66" t="s">
        <v>182</v>
      </c>
      <c r="E118" s="14">
        <v>5</v>
      </c>
      <c r="F118" s="15" t="s">
        <v>29</v>
      </c>
      <c r="G118" s="14" t="s">
        <v>7</v>
      </c>
      <c r="H118" s="14" t="s">
        <v>10</v>
      </c>
    </row>
    <row r="119" spans="1:18" s="7" customFormat="1" ht="12" hidden="1" customHeight="1" x14ac:dyDescent="0.2">
      <c r="A119" s="66" t="s">
        <v>181</v>
      </c>
      <c r="E119" s="14">
        <v>5</v>
      </c>
      <c r="F119" s="15" t="s">
        <v>29</v>
      </c>
      <c r="G119" s="14" t="s">
        <v>7</v>
      </c>
      <c r="H119" s="16" t="s">
        <v>49</v>
      </c>
    </row>
    <row r="120" spans="1:18" s="7" customFormat="1" ht="12" hidden="1" customHeight="1" x14ac:dyDescent="0.2">
      <c r="A120" s="66" t="s">
        <v>183</v>
      </c>
      <c r="E120" s="14">
        <v>5</v>
      </c>
      <c r="F120" s="15" t="s">
        <v>29</v>
      </c>
      <c r="G120" s="14" t="s">
        <v>7</v>
      </c>
      <c r="H120" s="14" t="s">
        <v>8</v>
      </c>
    </row>
    <row r="121" spans="1:18" s="7" customFormat="1" ht="12" hidden="1" customHeight="1" x14ac:dyDescent="0.2">
      <c r="A121" s="66" t="s">
        <v>184</v>
      </c>
      <c r="E121" s="14">
        <v>5</v>
      </c>
      <c r="F121" s="15" t="s">
        <v>29</v>
      </c>
      <c r="G121" s="14" t="s">
        <v>7</v>
      </c>
      <c r="H121" s="14" t="s">
        <v>15</v>
      </c>
    </row>
    <row r="122" spans="1:18" s="7" customFormat="1" ht="18.95" hidden="1" customHeight="1" x14ac:dyDescent="0.2">
      <c r="A122" s="63" t="s">
        <v>185</v>
      </c>
      <c r="J122" s="64">
        <f>SUM(J114:J121)</f>
        <v>0</v>
      </c>
      <c r="K122" s="27"/>
      <c r="L122" s="64">
        <f>SUM(L114:L121)</f>
        <v>0</v>
      </c>
      <c r="M122" s="27"/>
      <c r="N122" s="64">
        <f>SUM(N114:N121)</f>
        <v>0</v>
      </c>
      <c r="O122" s="27"/>
      <c r="P122" s="64">
        <f>SUM(P114:P121)</f>
        <v>0</v>
      </c>
      <c r="Q122" s="27"/>
      <c r="R122" s="64">
        <f>SUM(R114:R121)</f>
        <v>0</v>
      </c>
    </row>
    <row r="123" spans="1:18" s="7" customFormat="1" ht="6" customHeight="1" x14ac:dyDescent="0.2"/>
    <row r="124" spans="1:18" s="7" customFormat="1" ht="12.75" customHeight="1" x14ac:dyDescent="0.2">
      <c r="A124" s="68" t="s">
        <v>190</v>
      </c>
      <c r="B124" s="11"/>
      <c r="C124" s="11"/>
    </row>
    <row r="125" spans="1:18" s="7" customFormat="1" ht="12.75" hidden="1" customHeight="1" x14ac:dyDescent="0.2">
      <c r="A125" s="11" t="s">
        <v>89</v>
      </c>
      <c r="B125" s="24"/>
      <c r="C125" s="24"/>
    </row>
    <row r="126" spans="1:18" s="7" customFormat="1" ht="12.75" hidden="1" customHeight="1" x14ac:dyDescent="0.2">
      <c r="A126" s="70" t="s">
        <v>90</v>
      </c>
      <c r="B126" s="9"/>
      <c r="C126" s="9"/>
      <c r="E126" s="14">
        <v>1</v>
      </c>
      <c r="F126" s="15" t="s">
        <v>12</v>
      </c>
      <c r="G126" s="14" t="s">
        <v>54</v>
      </c>
      <c r="H126" s="16" t="s">
        <v>10</v>
      </c>
    </row>
    <row r="127" spans="1:18" s="7" customFormat="1" ht="12.75" hidden="1" customHeight="1" x14ac:dyDescent="0.2">
      <c r="A127" s="66" t="s">
        <v>92</v>
      </c>
      <c r="B127" s="40"/>
      <c r="C127" s="40"/>
      <c r="E127" s="14">
        <v>1</v>
      </c>
      <c r="F127" s="15" t="s">
        <v>93</v>
      </c>
      <c r="G127" s="14" t="s">
        <v>7</v>
      </c>
      <c r="H127" s="14" t="s">
        <v>8</v>
      </c>
    </row>
    <row r="128" spans="1:18" s="7" customFormat="1" ht="12.75" hidden="1" customHeight="1" x14ac:dyDescent="0.2">
      <c r="A128" s="66" t="s">
        <v>94</v>
      </c>
      <c r="B128" s="40"/>
      <c r="C128" s="40"/>
      <c r="E128" s="14">
        <v>1</v>
      </c>
      <c r="F128" s="15" t="s">
        <v>93</v>
      </c>
      <c r="G128" s="14" t="s">
        <v>34</v>
      </c>
      <c r="H128" s="14" t="s">
        <v>8</v>
      </c>
    </row>
    <row r="129" spans="1:16" s="7" customFormat="1" ht="12.75" hidden="1" customHeight="1" x14ac:dyDescent="0.2">
      <c r="A129" s="66" t="s">
        <v>95</v>
      </c>
      <c r="B129" s="42"/>
      <c r="C129" s="42"/>
      <c r="E129" s="14">
        <v>1</v>
      </c>
      <c r="F129" s="15" t="s">
        <v>93</v>
      </c>
      <c r="G129" s="14" t="s">
        <v>34</v>
      </c>
      <c r="H129" s="14" t="s">
        <v>49</v>
      </c>
    </row>
    <row r="130" spans="1:16" s="7" customFormat="1" ht="12.75" customHeight="1" x14ac:dyDescent="0.2">
      <c r="A130" s="66" t="s">
        <v>96</v>
      </c>
      <c r="B130" s="42"/>
      <c r="C130" s="42"/>
      <c r="D130" s="15"/>
      <c r="E130" s="14">
        <v>1</v>
      </c>
      <c r="F130" s="15" t="s">
        <v>93</v>
      </c>
      <c r="G130" s="14" t="s">
        <v>54</v>
      </c>
      <c r="H130" s="14" t="s">
        <v>10</v>
      </c>
      <c r="N130" s="7">
        <f t="shared" ref="N130:N131" si="5">P130-L130</f>
        <v>50000</v>
      </c>
      <c r="P130" s="7">
        <v>50000</v>
      </c>
    </row>
    <row r="131" spans="1:16" s="7" customFormat="1" ht="12.75" customHeight="1" x14ac:dyDescent="0.2">
      <c r="A131" s="66" t="s">
        <v>97</v>
      </c>
      <c r="B131" s="40"/>
      <c r="C131" s="40"/>
      <c r="E131" s="14">
        <v>1</v>
      </c>
      <c r="F131" s="15" t="s">
        <v>93</v>
      </c>
      <c r="G131" s="14" t="s">
        <v>93</v>
      </c>
      <c r="H131" s="14" t="s">
        <v>8</v>
      </c>
      <c r="N131" s="7">
        <f t="shared" si="5"/>
        <v>90000</v>
      </c>
      <c r="P131" s="7">
        <v>90000</v>
      </c>
    </row>
    <row r="132" spans="1:16" s="7" customFormat="1" ht="12.75" hidden="1" customHeight="1" x14ac:dyDescent="0.2">
      <c r="A132" s="66" t="s">
        <v>99</v>
      </c>
      <c r="B132" s="42"/>
      <c r="C132" s="42"/>
      <c r="D132" s="15"/>
      <c r="E132" s="14">
        <v>1</v>
      </c>
      <c r="F132" s="15" t="s">
        <v>93</v>
      </c>
      <c r="G132" s="14" t="s">
        <v>93</v>
      </c>
      <c r="H132" s="14" t="s">
        <v>10</v>
      </c>
    </row>
    <row r="133" spans="1:16" s="7" customFormat="1" ht="12.75" hidden="1" customHeight="1" x14ac:dyDescent="0.2">
      <c r="A133" s="66" t="s">
        <v>100</v>
      </c>
      <c r="B133" s="40"/>
      <c r="C133" s="40"/>
      <c r="E133" s="14">
        <v>1</v>
      </c>
      <c r="F133" s="15" t="s">
        <v>93</v>
      </c>
      <c r="G133" s="14" t="s">
        <v>54</v>
      </c>
      <c r="H133" s="14" t="s">
        <v>19</v>
      </c>
    </row>
    <row r="134" spans="1:16" s="7" customFormat="1" ht="12.75" hidden="1" customHeight="1" x14ac:dyDescent="0.2">
      <c r="A134" s="66" t="s">
        <v>175</v>
      </c>
      <c r="B134" s="40"/>
      <c r="C134" s="40"/>
      <c r="E134" s="14">
        <v>1</v>
      </c>
      <c r="F134" s="15" t="s">
        <v>93</v>
      </c>
      <c r="G134" s="14" t="s">
        <v>54</v>
      </c>
      <c r="H134" s="14" t="s">
        <v>82</v>
      </c>
    </row>
    <row r="135" spans="1:16" s="7" customFormat="1" ht="12.75" hidden="1" customHeight="1" x14ac:dyDescent="0.2">
      <c r="A135" s="66" t="s">
        <v>176</v>
      </c>
      <c r="B135" s="40"/>
      <c r="C135" s="40"/>
      <c r="E135" s="14">
        <v>1</v>
      </c>
      <c r="F135" s="15" t="s">
        <v>93</v>
      </c>
      <c r="G135" s="14" t="s">
        <v>54</v>
      </c>
      <c r="H135" s="14" t="s">
        <v>45</v>
      </c>
    </row>
    <row r="136" spans="1:16" s="7" customFormat="1" ht="12.75" hidden="1" customHeight="1" x14ac:dyDescent="0.2">
      <c r="A136" s="66" t="s">
        <v>177</v>
      </c>
      <c r="B136" s="40"/>
      <c r="C136" s="40"/>
      <c r="E136" s="14">
        <v>1</v>
      </c>
      <c r="F136" s="15" t="s">
        <v>93</v>
      </c>
      <c r="G136" s="14" t="s">
        <v>54</v>
      </c>
      <c r="H136" s="14" t="s">
        <v>146</v>
      </c>
    </row>
    <row r="137" spans="1:16" s="7" customFormat="1" ht="12.75" hidden="1" customHeight="1" x14ac:dyDescent="0.2">
      <c r="A137" s="66" t="s">
        <v>101</v>
      </c>
      <c r="B137" s="40"/>
      <c r="C137" s="40"/>
      <c r="E137" s="14">
        <v>1</v>
      </c>
      <c r="F137" s="15" t="s">
        <v>93</v>
      </c>
      <c r="G137" s="14" t="s">
        <v>54</v>
      </c>
      <c r="H137" s="14" t="s">
        <v>102</v>
      </c>
    </row>
    <row r="138" spans="1:16" s="7" customFormat="1" ht="12.75" hidden="1" customHeight="1" x14ac:dyDescent="0.2">
      <c r="A138" s="66" t="s">
        <v>103</v>
      </c>
      <c r="B138" s="40"/>
      <c r="C138" s="40"/>
      <c r="E138" s="14">
        <v>1</v>
      </c>
      <c r="F138" s="15" t="s">
        <v>93</v>
      </c>
      <c r="G138" s="14" t="s">
        <v>54</v>
      </c>
      <c r="H138" s="14" t="s">
        <v>24</v>
      </c>
    </row>
    <row r="139" spans="1:16" s="7" customFormat="1" ht="12.75" hidden="1" customHeight="1" x14ac:dyDescent="0.2">
      <c r="A139" s="66" t="s">
        <v>104</v>
      </c>
      <c r="B139" s="40"/>
      <c r="C139" s="40"/>
      <c r="E139" s="14">
        <v>1</v>
      </c>
      <c r="F139" s="15" t="s">
        <v>93</v>
      </c>
      <c r="G139" s="14" t="s">
        <v>54</v>
      </c>
      <c r="H139" s="14" t="s">
        <v>28</v>
      </c>
    </row>
    <row r="140" spans="1:16" s="7" customFormat="1" ht="12.75" hidden="1" customHeight="1" x14ac:dyDescent="0.2">
      <c r="A140" s="66" t="s">
        <v>105</v>
      </c>
      <c r="B140" s="40"/>
      <c r="C140" s="40"/>
      <c r="D140" s="15"/>
      <c r="E140" s="14">
        <v>1</v>
      </c>
      <c r="F140" s="15" t="s">
        <v>93</v>
      </c>
      <c r="G140" s="14" t="s">
        <v>54</v>
      </c>
      <c r="H140" s="16" t="s">
        <v>49</v>
      </c>
    </row>
    <row r="141" spans="1:16" s="7" customFormat="1" ht="12.75" hidden="1" customHeight="1" x14ac:dyDescent="0.2">
      <c r="A141" s="66" t="s">
        <v>106</v>
      </c>
      <c r="B141" s="40"/>
      <c r="C141" s="40"/>
      <c r="D141" s="15"/>
      <c r="E141" s="14">
        <v>1</v>
      </c>
      <c r="F141" s="15" t="s">
        <v>93</v>
      </c>
      <c r="G141" s="14" t="s">
        <v>67</v>
      </c>
      <c r="H141" s="14" t="s">
        <v>8</v>
      </c>
    </row>
    <row r="142" spans="1:16" s="7" customFormat="1" ht="12.75" hidden="1" customHeight="1" x14ac:dyDescent="0.2">
      <c r="A142" s="66" t="s">
        <v>107</v>
      </c>
      <c r="B142" s="40"/>
      <c r="C142" s="40"/>
      <c r="D142" s="15"/>
      <c r="E142" s="14">
        <v>1</v>
      </c>
      <c r="F142" s="15" t="s">
        <v>93</v>
      </c>
      <c r="G142" s="14" t="s">
        <v>59</v>
      </c>
      <c r="H142" s="16" t="s">
        <v>49</v>
      </c>
    </row>
    <row r="143" spans="1:16" s="7" customFormat="1" ht="12.75" hidden="1" customHeight="1" x14ac:dyDescent="0.2">
      <c r="A143" s="66" t="s">
        <v>178</v>
      </c>
      <c r="B143" s="40"/>
      <c r="C143" s="40"/>
      <c r="D143" s="15"/>
      <c r="E143" s="14">
        <v>1</v>
      </c>
      <c r="F143" s="15" t="s">
        <v>93</v>
      </c>
      <c r="G143" s="14" t="s">
        <v>29</v>
      </c>
      <c r="H143" s="14" t="s">
        <v>8</v>
      </c>
    </row>
    <row r="144" spans="1:16" s="7" customFormat="1" ht="12.75" hidden="1" customHeight="1" x14ac:dyDescent="0.2">
      <c r="A144" s="66" t="s">
        <v>179</v>
      </c>
      <c r="B144" s="40"/>
      <c r="C144" s="40"/>
      <c r="D144" s="15"/>
      <c r="E144" s="14">
        <v>1</v>
      </c>
      <c r="F144" s="15" t="s">
        <v>93</v>
      </c>
      <c r="G144" s="14" t="s">
        <v>29</v>
      </c>
      <c r="H144" s="14" t="s">
        <v>45</v>
      </c>
    </row>
    <row r="145" spans="1:18" s="27" customFormat="1" ht="18.95" customHeight="1" x14ac:dyDescent="0.2">
      <c r="A145" s="63" t="s">
        <v>108</v>
      </c>
      <c r="B145" s="26"/>
      <c r="C145" s="26"/>
      <c r="J145" s="21">
        <f>SUM(J127:J144)</f>
        <v>0</v>
      </c>
      <c r="K145" s="23"/>
      <c r="L145" s="21">
        <f>SUM(L127:L140)</f>
        <v>0</v>
      </c>
      <c r="N145" s="21">
        <f>SUM(N127:N140)</f>
        <v>140000</v>
      </c>
      <c r="P145" s="21">
        <f>SUM(P127:P140)</f>
        <v>140000</v>
      </c>
      <c r="R145" s="21">
        <f>SUM(R130:R144)</f>
        <v>0</v>
      </c>
    </row>
    <row r="146" spans="1:18" s="7" customFormat="1" ht="6" customHeight="1" x14ac:dyDescent="0.2"/>
    <row r="147" spans="1:18" s="7" customFormat="1" ht="20.100000000000001" customHeight="1" thickBot="1" x14ac:dyDescent="0.25">
      <c r="A147" s="11" t="s">
        <v>110</v>
      </c>
      <c r="B147" s="28"/>
      <c r="C147" s="28"/>
      <c r="J147" s="29">
        <f>J42+J111+J122+J145</f>
        <v>17135460.09</v>
      </c>
      <c r="K147" s="23"/>
      <c r="L147" s="29">
        <f>L42+L111+L122+L145</f>
        <v>8205765.9900000002</v>
      </c>
      <c r="N147" s="29">
        <f>N42+N111+N122+N145</f>
        <v>14979784.789999999</v>
      </c>
      <c r="P147" s="29">
        <f>P42+P111+P122+P145</f>
        <v>23185550.779999997</v>
      </c>
      <c r="R147" s="29">
        <f>R42+R111+R122+R145</f>
        <v>23321886.460000001</v>
      </c>
    </row>
    <row r="148" spans="1:18" s="7" customFormat="1" ht="13.5" thickTop="1" x14ac:dyDescent="0.2">
      <c r="A148" s="31"/>
      <c r="B148" s="31"/>
      <c r="C148" s="31"/>
      <c r="D148" s="34"/>
      <c r="E148" s="31"/>
      <c r="F148" s="31"/>
      <c r="H148" s="35"/>
      <c r="I148" s="35"/>
      <c r="J148" s="35"/>
      <c r="K148" s="35"/>
      <c r="L148" s="35"/>
      <c r="M148" s="35"/>
    </row>
    <row r="149" spans="1:18" s="7" customFormat="1" x14ac:dyDescent="0.2"/>
    <row r="150" spans="1:18" s="7" customFormat="1" x14ac:dyDescent="0.2"/>
    <row r="151" spans="1:18" x14ac:dyDescent="0.2">
      <c r="A151" s="211" t="s">
        <v>133</v>
      </c>
      <c r="B151" s="211"/>
      <c r="C151" s="211"/>
      <c r="D151" s="33"/>
      <c r="E151" s="32"/>
      <c r="G151" s="31"/>
      <c r="I151" s="31"/>
      <c r="J151" s="211" t="s">
        <v>297</v>
      </c>
      <c r="K151" s="211"/>
      <c r="L151" s="211"/>
      <c r="M151" s="47"/>
      <c r="N151" s="49"/>
      <c r="O151" s="49"/>
      <c r="P151" s="199" t="s">
        <v>135</v>
      </c>
      <c r="Q151" s="199"/>
      <c r="R151" s="199"/>
    </row>
    <row r="152" spans="1:18" x14ac:dyDescent="0.2">
      <c r="A152" s="50"/>
      <c r="D152" s="33"/>
      <c r="E152" s="51"/>
      <c r="G152" s="31"/>
      <c r="I152" s="31"/>
      <c r="J152" s="30"/>
      <c r="M152" s="30"/>
      <c r="N152" s="36"/>
      <c r="O152" s="36"/>
      <c r="P152" s="51"/>
    </row>
    <row r="153" spans="1:18" x14ac:dyDescent="0.2">
      <c r="A153" s="50"/>
      <c r="D153" s="33"/>
      <c r="E153" s="51"/>
      <c r="G153" s="31"/>
      <c r="I153" s="31"/>
      <c r="J153" s="107"/>
      <c r="M153" s="107"/>
      <c r="N153" s="36"/>
      <c r="O153" s="36"/>
      <c r="P153" s="51"/>
    </row>
    <row r="154" spans="1:18" x14ac:dyDescent="0.2">
      <c r="A154" s="52"/>
      <c r="D154" s="31"/>
      <c r="E154" s="53"/>
      <c r="G154" s="31"/>
      <c r="I154" s="31"/>
      <c r="J154" s="31"/>
      <c r="M154" s="31"/>
      <c r="P154" s="53"/>
    </row>
    <row r="155" spans="1:18" x14ac:dyDescent="0.2">
      <c r="A155" s="212" t="s">
        <v>321</v>
      </c>
      <c r="B155" s="212"/>
      <c r="C155" s="212"/>
      <c r="D155" s="55"/>
      <c r="E155" s="56"/>
      <c r="G155" s="31"/>
      <c r="I155" s="31"/>
      <c r="J155" s="212" t="s">
        <v>319</v>
      </c>
      <c r="K155" s="212"/>
      <c r="L155" s="212"/>
      <c r="M155" s="57"/>
      <c r="N155" s="59"/>
      <c r="O155" s="59"/>
      <c r="P155" s="200" t="s">
        <v>137</v>
      </c>
      <c r="Q155" s="200"/>
      <c r="R155" s="200"/>
    </row>
    <row r="156" spans="1:18" x14ac:dyDescent="0.2">
      <c r="A156" s="211" t="s">
        <v>329</v>
      </c>
      <c r="B156" s="211"/>
      <c r="C156" s="211"/>
      <c r="D156" s="31"/>
      <c r="E156" s="32"/>
      <c r="G156" s="31"/>
      <c r="I156" s="31"/>
      <c r="J156" s="211" t="s">
        <v>288</v>
      </c>
      <c r="K156" s="211"/>
      <c r="L156" s="211"/>
      <c r="M156" s="33"/>
      <c r="N156" s="35"/>
      <c r="O156" s="35"/>
      <c r="P156" s="201" t="s">
        <v>139</v>
      </c>
      <c r="Q156" s="201"/>
      <c r="R156" s="201"/>
    </row>
  </sheetData>
  <customSheetViews>
    <customSheetView guid="{1998FCB8-1FEB-4076-ACE6-A225EE4366B3}" showPageBreaks="1" printArea="1" hiddenRows="1" view="pageBreakPreview">
      <pane xSplit="1" ySplit="14" topLeftCell="B130" activePane="bottomRight" state="frozen"/>
      <selection pane="bottomRight" activeCell="A127" sqref="A127:XFD127"/>
      <pageMargins left="0.75" right="0.5" top="1" bottom="1" header="0.75" footer="0.5"/>
      <printOptions horizontalCentered="1"/>
      <pageSetup paperSize="5" scale="90" orientation="landscape" horizontalDpi="4294967292" verticalDpi="300" r:id="rId1"/>
      <headerFooter alignWithMargins="0">
        <oddHeader xml:space="preserve">&amp;L&amp;"Arial,Regular"&amp;9               LBP Form No. 2&amp;R&amp;"Arial,Bold"&amp;10Annex E                         </oddHeader>
        <oddFooter>&amp;C&amp;10Page &amp;P of &amp;N</oddFooter>
      </headerFooter>
    </customSheetView>
    <customSheetView guid="{EE975321-C15E-44A7-AFC6-A307116A4F6E}" showPageBreaks="1" printArea="1" hiddenRows="1" view="pageBreakPreview">
      <pane xSplit="1" ySplit="14" topLeftCell="B15" activePane="bottomRight" state="frozen"/>
      <selection pane="bottomRight" activeCell="R16" sqref="R16"/>
      <pageMargins left="0.75" right="0.5" top="1" bottom="1" header="0.75" footer="0.5"/>
      <printOptions horizontalCentered="1"/>
      <pageSetup paperSize="5" scale="90" orientation="landscape" horizontalDpi="4294967292" verticalDpi="300" r:id="rId2"/>
      <headerFooter alignWithMargins="0">
        <oddHeader xml:space="preserve">&amp;L&amp;"Arial,Regular"&amp;9               LBP Form No. 2&amp;R&amp;"Arial,Bold"&amp;10Annex D                         </oddHeader>
        <oddFooter>&amp;C&amp;10Page &amp;P of &amp;N</oddFooter>
      </headerFooter>
    </customSheetView>
    <customSheetView guid="{DE3A1FFE-44A0-41BD-98AB-2A2226968564}" showPageBreaks="1" printArea="1" hiddenRows="1" view="pageBreakPreview">
      <pane xSplit="1" ySplit="14" topLeftCell="B130" activePane="bottomRight" state="frozen"/>
      <selection pane="bottomRight" activeCell="R33" sqref="R33"/>
      <pageMargins left="0.75" right="0.5" top="1" bottom="1" header="0.75" footer="0.5"/>
      <printOptions horizontalCentered="1"/>
      <pageSetup paperSize="5" scale="90" orientation="landscape" horizontalDpi="4294967292" verticalDpi="300" r:id="rId3"/>
      <headerFooter alignWithMargins="0">
        <oddHeader xml:space="preserve">&amp;L&amp;"Arial,Regular"&amp;9               LBP Form No. 2&amp;R&amp;"Arial,Bold"&amp;10Annex D                         </oddHeader>
        <oddFooter>&amp;C&amp;10Page &amp;P of &amp;N</oddFooter>
      </headerFooter>
    </customSheetView>
    <customSheetView guid="{870B4CCF-089A-4C19-A059-259DAAB1F3BC}" showPageBreaks="1" printArea="1" hiddenRows="1" view="pageBreakPreview">
      <pane xSplit="1" ySplit="14" topLeftCell="B132" activePane="bottomRight" state="frozen"/>
      <selection pane="bottomRight" activeCell="A42" sqref="A42"/>
      <pageMargins left="0.75" right="0.5" top="1" bottom="1" header="0.75" footer="0.5"/>
      <printOptions horizontalCentered="1"/>
      <pageSetup paperSize="5" scale="90" orientation="landscape" horizontalDpi="4294967292" verticalDpi="300" r:id="rId4"/>
      <headerFooter alignWithMargins="0">
        <oddHeader xml:space="preserve">&amp;L&amp;"Arial,Regular"&amp;9               LBP Form No. 2&amp;R&amp;"Arial,Bold"&amp;10Annex D                         </oddHeader>
        <oddFooter>&amp;C&amp;10Page &amp;P of &amp;N</oddFooter>
      </headerFooter>
    </customSheetView>
    <customSheetView guid="{B830B613-BE6E-4840-91D7-D447FD1BCCD2}" showPageBreaks="1" printArea="1" hiddenRows="1" view="pageBreakPreview">
      <pane xSplit="1" ySplit="14" topLeftCell="B131" activePane="bottomRight" state="frozen"/>
      <selection pane="bottomRight" activeCell="R109" sqref="R109"/>
      <pageMargins left="0.75" right="0.5" top="1" bottom="1" header="0.75" footer="0.5"/>
      <printOptions horizontalCentered="1"/>
      <pageSetup paperSize="5" scale="90" orientation="landscape" horizontalDpi="4294967292" verticalDpi="300" r:id="rId5"/>
      <headerFooter alignWithMargins="0">
        <oddHeader xml:space="preserve">&amp;L&amp;"Arial,Regular"&amp;9               LBP Form No. 2&amp;R&amp;"Arial,Bold"&amp;10Annex D                         </oddHeader>
        <oddFooter>&amp;C&amp;10Page &amp;P of &amp;N</oddFooter>
      </headerFooter>
    </customSheetView>
  </customSheetViews>
  <mergeCells count="18">
    <mergeCell ref="P151:R151"/>
    <mergeCell ref="P155:R155"/>
    <mergeCell ref="P156:R156"/>
    <mergeCell ref="A151:C151"/>
    <mergeCell ref="A155:C155"/>
    <mergeCell ref="A156:C156"/>
    <mergeCell ref="J151:L151"/>
    <mergeCell ref="J155:L155"/>
    <mergeCell ref="J156:L156"/>
    <mergeCell ref="A13:C13"/>
    <mergeCell ref="E13:H13"/>
    <mergeCell ref="A111:C111"/>
    <mergeCell ref="A1:S1"/>
    <mergeCell ref="A2:S2"/>
    <mergeCell ref="L9:P9"/>
    <mergeCell ref="P10:P12"/>
    <mergeCell ref="A11:C11"/>
    <mergeCell ref="E11:H11"/>
  </mergeCells>
  <printOptions horizontalCentered="1"/>
  <pageMargins left="0.75" right="0.5" top="1" bottom="1" header="0.75" footer="0.5"/>
  <pageSetup paperSize="5" scale="90" orientation="landscape" horizontalDpi="4294967292" verticalDpi="300" r:id="rId6"/>
  <headerFooter alignWithMargins="0">
    <oddHeader xml:space="preserve">&amp;L&amp;"Arial,Regular"&amp;9               LBP Form No. 2&amp;R&amp;"Arial,Bold"&amp;10Annex E                         </oddHeader>
    <oddFooter>&amp;C&amp;10Page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U161"/>
  <sheetViews>
    <sheetView view="pageBreakPreview" zoomScaleNormal="85" zoomScaleSheetLayoutView="100" workbookViewId="0">
      <pane xSplit="1" ySplit="14" topLeftCell="B114" activePane="bottomRight" state="frozen"/>
      <selection pane="topRight" activeCell="B1" sqref="B1"/>
      <selection pane="bottomLeft" activeCell="A15" sqref="A15"/>
      <selection pane="bottomRight" activeCell="L9" sqref="L9:P9"/>
    </sheetView>
  </sheetViews>
  <sheetFormatPr defaultRowHeight="12.75" x14ac:dyDescent="0.2"/>
  <cols>
    <col min="1" max="1" width="16.77734375" style="1" customWidth="1"/>
    <col min="2" max="2" width="1.21875" style="1" customWidth="1"/>
    <col min="3" max="3" width="26.77734375" style="1" customWidth="1"/>
    <col min="4" max="4" width="1" style="1" customWidth="1"/>
    <col min="5" max="7" width="2.88671875" style="1" customWidth="1"/>
    <col min="8" max="8" width="3.77734375" style="1" customWidth="1"/>
    <col min="9" max="9" width="0.88671875" style="1" customWidth="1"/>
    <col min="10" max="10" width="13.77734375" style="1" customWidth="1"/>
    <col min="11" max="11" width="0.88671875" style="1" customWidth="1"/>
    <col min="12" max="12" width="13.77734375" style="1" customWidth="1"/>
    <col min="13" max="13" width="0.88671875" style="1" customWidth="1"/>
    <col min="14" max="14" width="13.77734375" style="1" customWidth="1"/>
    <col min="15" max="15" width="0.88671875" style="1" customWidth="1"/>
    <col min="16" max="16" width="13.77734375" style="1" customWidth="1"/>
    <col min="17" max="17" width="0.88671875" style="1" customWidth="1"/>
    <col min="18" max="18" width="13.77734375" style="1" customWidth="1"/>
    <col min="19" max="19" width="8.88671875" style="1"/>
    <col min="20" max="20" width="15.77734375" style="1" customWidth="1"/>
    <col min="21" max="21" width="16.109375" style="1" customWidth="1"/>
    <col min="22" max="16384" width="8.88671875" style="1"/>
  </cols>
  <sheetData>
    <row r="1" spans="1:19" ht="15.75" x14ac:dyDescent="0.25">
      <c r="A1" s="203" t="s">
        <v>111</v>
      </c>
      <c r="B1" s="203"/>
      <c r="C1" s="203"/>
      <c r="D1" s="203"/>
      <c r="E1" s="203"/>
      <c r="F1" s="203"/>
      <c r="G1" s="203"/>
      <c r="H1" s="203"/>
      <c r="I1" s="203"/>
      <c r="J1" s="203"/>
      <c r="K1" s="203"/>
      <c r="L1" s="203"/>
      <c r="M1" s="203"/>
      <c r="N1" s="203"/>
      <c r="O1" s="203"/>
      <c r="P1" s="203"/>
      <c r="Q1" s="203"/>
      <c r="R1" s="203"/>
      <c r="S1" s="203"/>
    </row>
    <row r="2" spans="1:19" ht="15.75" customHeight="1" x14ac:dyDescent="0.2">
      <c r="A2" s="204" t="s">
        <v>0</v>
      </c>
      <c r="B2" s="204"/>
      <c r="C2" s="204"/>
      <c r="D2" s="204"/>
      <c r="E2" s="204"/>
      <c r="F2" s="204"/>
      <c r="G2" s="204"/>
      <c r="H2" s="204"/>
      <c r="I2" s="204"/>
      <c r="J2" s="204"/>
      <c r="K2" s="204"/>
      <c r="L2" s="204"/>
      <c r="M2" s="204"/>
      <c r="N2" s="204"/>
      <c r="O2" s="204"/>
      <c r="P2" s="204"/>
      <c r="Q2" s="204"/>
      <c r="R2" s="204"/>
      <c r="S2" s="204"/>
    </row>
    <row r="3" spans="1:19" ht="9" customHeight="1" x14ac:dyDescent="0.2"/>
    <row r="4" spans="1:19" ht="15" customHeight="1" x14ac:dyDescent="0.25">
      <c r="A4" s="2" t="s">
        <v>118</v>
      </c>
      <c r="B4" s="2" t="s">
        <v>113</v>
      </c>
      <c r="C4" s="73" t="s">
        <v>210</v>
      </c>
      <c r="H4" s="3"/>
      <c r="I4" s="3"/>
      <c r="R4" s="78">
        <v>1091</v>
      </c>
    </row>
    <row r="5" spans="1:19" ht="15" customHeight="1" x14ac:dyDescent="0.2">
      <c r="A5" s="5" t="s">
        <v>119</v>
      </c>
      <c r="B5" s="2" t="s">
        <v>113</v>
      </c>
      <c r="C5" s="5" t="s">
        <v>115</v>
      </c>
    </row>
    <row r="6" spans="1:19" ht="15" customHeight="1" x14ac:dyDescent="0.2">
      <c r="A6" s="5" t="s">
        <v>120</v>
      </c>
      <c r="B6" s="2" t="s">
        <v>113</v>
      </c>
      <c r="C6" s="5" t="s">
        <v>211</v>
      </c>
    </row>
    <row r="7" spans="1:19" ht="15" customHeight="1" x14ac:dyDescent="0.2">
      <c r="A7" s="6" t="s">
        <v>121</v>
      </c>
      <c r="B7" s="2" t="s">
        <v>113</v>
      </c>
      <c r="C7" s="6" t="s">
        <v>117</v>
      </c>
    </row>
    <row r="8" spans="1:19" ht="9" customHeight="1" x14ac:dyDescent="0.2">
      <c r="A8" s="6"/>
      <c r="B8" s="2"/>
      <c r="C8" s="6"/>
    </row>
    <row r="9" spans="1:19" ht="15" customHeight="1" x14ac:dyDescent="0.2">
      <c r="L9" s="207" t="s">
        <v>122</v>
      </c>
      <c r="M9" s="207"/>
      <c r="N9" s="207"/>
      <c r="O9" s="207"/>
      <c r="P9" s="207"/>
      <c r="Q9" s="65"/>
    </row>
    <row r="10" spans="1:19" ht="15" customHeight="1" x14ac:dyDescent="0.2">
      <c r="H10" s="8"/>
      <c r="I10" s="8"/>
      <c r="J10" s="8" t="s">
        <v>287</v>
      </c>
      <c r="K10" s="8"/>
      <c r="L10" s="62" t="s">
        <v>123</v>
      </c>
      <c r="M10" s="62"/>
      <c r="N10" s="62" t="s">
        <v>125</v>
      </c>
      <c r="O10" s="62"/>
      <c r="P10" s="209" t="s">
        <v>127</v>
      </c>
      <c r="Q10" s="45"/>
      <c r="R10" s="129" t="s">
        <v>132</v>
      </c>
    </row>
    <row r="11" spans="1:19" ht="15" customHeight="1" x14ac:dyDescent="0.2">
      <c r="A11" s="205" t="s">
        <v>186</v>
      </c>
      <c r="B11" s="205"/>
      <c r="C11" s="205"/>
      <c r="D11" s="9"/>
      <c r="E11" s="205" t="s">
        <v>112</v>
      </c>
      <c r="F11" s="205"/>
      <c r="G11" s="205"/>
      <c r="H11" s="205"/>
      <c r="I11" s="8"/>
      <c r="J11" s="93" t="s">
        <v>305</v>
      </c>
      <c r="K11" s="44"/>
      <c r="L11" s="44" t="s">
        <v>318</v>
      </c>
      <c r="M11" s="44"/>
      <c r="N11" s="44" t="s">
        <v>318</v>
      </c>
      <c r="O11" s="44"/>
      <c r="P11" s="210"/>
      <c r="Q11" s="45"/>
      <c r="R11" s="44">
        <v>2020</v>
      </c>
    </row>
    <row r="12" spans="1:19" ht="15" customHeight="1" x14ac:dyDescent="0.2">
      <c r="A12" s="91"/>
      <c r="B12" s="91"/>
      <c r="C12" s="91"/>
      <c r="D12" s="9"/>
      <c r="E12" s="91"/>
      <c r="F12" s="91"/>
      <c r="G12" s="91"/>
      <c r="H12" s="91"/>
      <c r="I12" s="8"/>
      <c r="J12" s="44" t="s">
        <v>124</v>
      </c>
      <c r="K12" s="44"/>
      <c r="L12" s="44" t="s">
        <v>124</v>
      </c>
      <c r="M12" s="44"/>
      <c r="N12" s="44" t="s">
        <v>126</v>
      </c>
      <c r="O12" s="44"/>
      <c r="P12" s="210"/>
      <c r="Q12" s="45"/>
      <c r="R12" s="130" t="s">
        <v>2</v>
      </c>
    </row>
    <row r="13" spans="1:19" ht="15" customHeight="1" x14ac:dyDescent="0.2">
      <c r="A13" s="206" t="s">
        <v>3</v>
      </c>
      <c r="B13" s="206"/>
      <c r="C13" s="206"/>
      <c r="D13" s="7"/>
      <c r="E13" s="208" t="s">
        <v>4</v>
      </c>
      <c r="F13" s="208"/>
      <c r="G13" s="208"/>
      <c r="H13" s="208"/>
      <c r="J13" s="10" t="s">
        <v>5</v>
      </c>
      <c r="K13" s="61"/>
      <c r="L13" s="10" t="s">
        <v>128</v>
      </c>
      <c r="M13" s="61"/>
      <c r="N13" s="10" t="s">
        <v>129</v>
      </c>
      <c r="O13" s="61"/>
      <c r="P13" s="10" t="s">
        <v>130</v>
      </c>
      <c r="Q13" s="61"/>
      <c r="R13" s="10" t="s">
        <v>131</v>
      </c>
    </row>
    <row r="14" spans="1:19" ht="6" customHeight="1" x14ac:dyDescent="0.2">
      <c r="K14" s="7"/>
      <c r="M14" s="7"/>
      <c r="O14" s="7"/>
      <c r="Q14" s="7"/>
    </row>
    <row r="15" spans="1:19" s="7" customFormat="1" ht="12.75" customHeight="1" x14ac:dyDescent="0.2">
      <c r="A15" s="68" t="s">
        <v>187</v>
      </c>
      <c r="B15" s="12"/>
      <c r="C15" s="12"/>
      <c r="J15" s="13"/>
      <c r="K15" s="13"/>
    </row>
    <row r="16" spans="1:19" s="7" customFormat="1" ht="12.75" customHeight="1" x14ac:dyDescent="0.2">
      <c r="A16" s="66" t="s">
        <v>6</v>
      </c>
      <c r="B16" s="40"/>
      <c r="C16" s="40"/>
      <c r="D16" s="14"/>
      <c r="E16" s="113">
        <v>5</v>
      </c>
      <c r="F16" s="114" t="s">
        <v>7</v>
      </c>
      <c r="G16" s="113" t="s">
        <v>7</v>
      </c>
      <c r="H16" s="113" t="s">
        <v>8</v>
      </c>
      <c r="I16" s="113"/>
      <c r="J16" s="94">
        <v>19197044.120000001</v>
      </c>
      <c r="K16" s="94"/>
      <c r="L16" s="117">
        <v>10095425.84</v>
      </c>
      <c r="M16" s="117"/>
      <c r="N16" s="117">
        <f t="shared" ref="N16:N21" si="0">P16-L16</f>
        <v>12315104.780000001</v>
      </c>
      <c r="O16" s="117"/>
      <c r="P16" s="117">
        <v>22410530.620000001</v>
      </c>
      <c r="Q16" s="117"/>
      <c r="R16" s="117">
        <v>22626889.57</v>
      </c>
    </row>
    <row r="17" spans="1:18" s="7" customFormat="1" ht="12.75" hidden="1" customHeight="1" x14ac:dyDescent="0.2">
      <c r="A17" s="67" t="s">
        <v>9</v>
      </c>
      <c r="B17" s="41"/>
      <c r="C17" s="41"/>
      <c r="E17" s="113">
        <v>5</v>
      </c>
      <c r="F17" s="114" t="s">
        <v>7</v>
      </c>
      <c r="G17" s="113" t="s">
        <v>7</v>
      </c>
      <c r="H17" s="113" t="s">
        <v>10</v>
      </c>
      <c r="I17" s="117"/>
      <c r="J17" s="49"/>
      <c r="K17" s="49"/>
      <c r="L17" s="117"/>
      <c r="M17" s="117"/>
      <c r="N17" s="117">
        <f t="shared" si="0"/>
        <v>0</v>
      </c>
      <c r="O17" s="117"/>
      <c r="P17" s="117"/>
      <c r="Q17" s="117"/>
      <c r="R17" s="117"/>
    </row>
    <row r="18" spans="1:18" s="7" customFormat="1" ht="12.75" customHeight="1" x14ac:dyDescent="0.2">
      <c r="A18" s="66" t="s">
        <v>11</v>
      </c>
      <c r="B18" s="40"/>
      <c r="C18" s="40"/>
      <c r="D18" s="14"/>
      <c r="E18" s="113">
        <v>5</v>
      </c>
      <c r="F18" s="114" t="s">
        <v>7</v>
      </c>
      <c r="G18" s="113" t="s">
        <v>12</v>
      </c>
      <c r="H18" s="113" t="s">
        <v>8</v>
      </c>
      <c r="I18" s="117"/>
      <c r="J18" s="94">
        <v>1630194.8</v>
      </c>
      <c r="K18" s="94"/>
      <c r="L18" s="117">
        <v>795111.11</v>
      </c>
      <c r="M18" s="117"/>
      <c r="N18" s="117">
        <f t="shared" si="0"/>
        <v>1052888.8900000001</v>
      </c>
      <c r="O18" s="117"/>
      <c r="P18" s="117">
        <v>1848000</v>
      </c>
      <c r="Q18" s="117"/>
      <c r="R18" s="117">
        <v>1848000</v>
      </c>
    </row>
    <row r="19" spans="1:18" s="7" customFormat="1" ht="12.75" customHeight="1" x14ac:dyDescent="0.2">
      <c r="A19" s="66" t="s">
        <v>13</v>
      </c>
      <c r="B19" s="40"/>
      <c r="C19" s="40"/>
      <c r="D19" s="14"/>
      <c r="E19" s="113">
        <v>5</v>
      </c>
      <c r="F19" s="114" t="s">
        <v>7</v>
      </c>
      <c r="G19" s="113" t="s">
        <v>12</v>
      </c>
      <c r="H19" s="113" t="s">
        <v>10</v>
      </c>
      <c r="I19" s="117"/>
      <c r="J19" s="94">
        <v>190125</v>
      </c>
      <c r="K19" s="94"/>
      <c r="L19" s="117">
        <v>96000</v>
      </c>
      <c r="M19" s="117"/>
      <c r="N19" s="117">
        <f t="shared" si="0"/>
        <v>96000</v>
      </c>
      <c r="O19" s="117"/>
      <c r="P19" s="117">
        <v>192000</v>
      </c>
      <c r="Q19" s="117"/>
      <c r="R19" s="117">
        <v>192000</v>
      </c>
    </row>
    <row r="20" spans="1:18" s="7" customFormat="1" ht="12.75" customHeight="1" x14ac:dyDescent="0.2">
      <c r="A20" s="66" t="s">
        <v>14</v>
      </c>
      <c r="B20" s="40"/>
      <c r="C20" s="40"/>
      <c r="D20" s="14"/>
      <c r="E20" s="113">
        <v>5</v>
      </c>
      <c r="F20" s="114" t="s">
        <v>7</v>
      </c>
      <c r="G20" s="113" t="s">
        <v>12</v>
      </c>
      <c r="H20" s="113" t="s">
        <v>15</v>
      </c>
      <c r="I20" s="117"/>
      <c r="J20" s="94">
        <v>88125</v>
      </c>
      <c r="K20" s="94"/>
      <c r="L20" s="117">
        <v>45000</v>
      </c>
      <c r="M20" s="117"/>
      <c r="N20" s="117">
        <f t="shared" si="0"/>
        <v>70500</v>
      </c>
      <c r="O20" s="117"/>
      <c r="P20" s="117">
        <v>115500</v>
      </c>
      <c r="Q20" s="117"/>
      <c r="R20" s="117">
        <v>115500</v>
      </c>
    </row>
    <row r="21" spans="1:18" s="7" customFormat="1" ht="12.75" customHeight="1" x14ac:dyDescent="0.2">
      <c r="A21" s="66" t="s">
        <v>16</v>
      </c>
      <c r="B21" s="40"/>
      <c r="C21" s="40"/>
      <c r="D21" s="14"/>
      <c r="E21" s="113">
        <v>5</v>
      </c>
      <c r="F21" s="114" t="s">
        <v>7</v>
      </c>
      <c r="G21" s="113" t="s">
        <v>12</v>
      </c>
      <c r="H21" s="113" t="s">
        <v>17</v>
      </c>
      <c r="I21" s="117"/>
      <c r="J21" s="94">
        <v>408000</v>
      </c>
      <c r="K21" s="94"/>
      <c r="L21" s="117">
        <v>396000</v>
      </c>
      <c r="M21" s="117"/>
      <c r="N21" s="117">
        <f t="shared" si="0"/>
        <v>66000</v>
      </c>
      <c r="O21" s="117"/>
      <c r="P21" s="117">
        <v>462000</v>
      </c>
      <c r="Q21" s="117"/>
      <c r="R21" s="117">
        <v>462000</v>
      </c>
    </row>
    <row r="22" spans="1:18" s="7" customFormat="1" ht="12.75" hidden="1" customHeight="1" x14ac:dyDescent="0.2">
      <c r="A22" s="66" t="s">
        <v>141</v>
      </c>
      <c r="B22" s="40"/>
      <c r="C22" s="40"/>
      <c r="D22" s="14"/>
      <c r="E22" s="113">
        <v>5</v>
      </c>
      <c r="F22" s="114" t="s">
        <v>7</v>
      </c>
      <c r="G22" s="113" t="s">
        <v>12</v>
      </c>
      <c r="H22" s="113" t="s">
        <v>64</v>
      </c>
      <c r="I22" s="117"/>
      <c r="J22" s="94"/>
      <c r="K22" s="94"/>
      <c r="L22" s="117"/>
      <c r="M22" s="117"/>
      <c r="N22" s="117"/>
      <c r="O22" s="117"/>
      <c r="P22" s="117"/>
      <c r="Q22" s="117"/>
      <c r="R22" s="117"/>
    </row>
    <row r="23" spans="1:18" s="7" customFormat="1" ht="12.75" hidden="1" customHeight="1" x14ac:dyDescent="0.2">
      <c r="A23" s="66" t="s">
        <v>143</v>
      </c>
      <c r="B23" s="40"/>
      <c r="C23" s="40"/>
      <c r="E23" s="113">
        <v>5</v>
      </c>
      <c r="F23" s="114" t="s">
        <v>7</v>
      </c>
      <c r="G23" s="113" t="s">
        <v>12</v>
      </c>
      <c r="H23" s="113" t="s">
        <v>45</v>
      </c>
      <c r="I23" s="117"/>
      <c r="J23" s="94"/>
      <c r="K23" s="94"/>
      <c r="L23" s="117"/>
      <c r="M23" s="117"/>
      <c r="N23" s="117"/>
      <c r="O23" s="117"/>
      <c r="P23" s="117"/>
      <c r="Q23" s="117"/>
      <c r="R23" s="117"/>
    </row>
    <row r="24" spans="1:18" s="7" customFormat="1" ht="12.75" hidden="1" customHeight="1" x14ac:dyDescent="0.2">
      <c r="A24" s="66" t="s">
        <v>144</v>
      </c>
      <c r="B24" s="40"/>
      <c r="C24" s="40"/>
      <c r="D24" s="14"/>
      <c r="E24" s="113">
        <v>5</v>
      </c>
      <c r="F24" s="114" t="s">
        <v>7</v>
      </c>
      <c r="G24" s="113" t="s">
        <v>12</v>
      </c>
      <c r="H24" s="113" t="s">
        <v>60</v>
      </c>
      <c r="I24" s="117"/>
      <c r="J24" s="94"/>
      <c r="K24" s="94"/>
      <c r="L24" s="117"/>
      <c r="M24" s="117"/>
      <c r="N24" s="117">
        <f t="shared" ref="N24:N36" si="1">P24-L24</f>
        <v>0</v>
      </c>
      <c r="O24" s="117"/>
      <c r="P24" s="117"/>
      <c r="Q24" s="117"/>
      <c r="R24" s="117"/>
    </row>
    <row r="25" spans="1:18" s="7" customFormat="1" ht="12.75" hidden="1" customHeight="1" x14ac:dyDescent="0.2">
      <c r="A25" s="66" t="s">
        <v>18</v>
      </c>
      <c r="B25" s="40"/>
      <c r="C25" s="40"/>
      <c r="D25" s="14"/>
      <c r="E25" s="113">
        <v>5</v>
      </c>
      <c r="F25" s="114" t="s">
        <v>7</v>
      </c>
      <c r="G25" s="113" t="s">
        <v>12</v>
      </c>
      <c r="H25" s="113" t="s">
        <v>19</v>
      </c>
      <c r="I25" s="117"/>
      <c r="J25" s="94"/>
      <c r="K25" s="94"/>
      <c r="L25" s="117"/>
      <c r="M25" s="117"/>
      <c r="N25" s="117">
        <f t="shared" si="1"/>
        <v>0</v>
      </c>
      <c r="O25" s="117"/>
      <c r="P25" s="117"/>
      <c r="Q25" s="117"/>
      <c r="R25" s="117"/>
    </row>
    <row r="26" spans="1:18" s="7" customFormat="1" ht="12.75" hidden="1" customHeight="1" x14ac:dyDescent="0.2">
      <c r="A26" s="66" t="s">
        <v>21</v>
      </c>
      <c r="B26" s="40"/>
      <c r="C26" s="40"/>
      <c r="D26" s="14"/>
      <c r="E26" s="113">
        <v>5</v>
      </c>
      <c r="F26" s="114" t="s">
        <v>7</v>
      </c>
      <c r="G26" s="113" t="s">
        <v>12</v>
      </c>
      <c r="H26" s="113" t="s">
        <v>102</v>
      </c>
      <c r="I26" s="117"/>
      <c r="J26" s="94"/>
      <c r="K26" s="94"/>
      <c r="L26" s="117"/>
      <c r="M26" s="117"/>
      <c r="N26" s="117">
        <f t="shared" si="1"/>
        <v>0</v>
      </c>
      <c r="O26" s="117"/>
      <c r="P26" s="117"/>
      <c r="Q26" s="117"/>
      <c r="R26" s="117"/>
    </row>
    <row r="27" spans="1:18" s="7" customFormat="1" ht="12.75" hidden="1" customHeight="1" x14ac:dyDescent="0.2">
      <c r="A27" s="66" t="s">
        <v>22</v>
      </c>
      <c r="B27" s="40"/>
      <c r="C27" s="40"/>
      <c r="D27" s="14"/>
      <c r="E27" s="113">
        <v>5</v>
      </c>
      <c r="F27" s="114" t="s">
        <v>7</v>
      </c>
      <c r="G27" s="113" t="s">
        <v>12</v>
      </c>
      <c r="H27" s="123" t="s">
        <v>146</v>
      </c>
      <c r="I27" s="117"/>
      <c r="J27" s="94"/>
      <c r="K27" s="94"/>
      <c r="L27" s="117"/>
      <c r="M27" s="117"/>
      <c r="N27" s="117">
        <f t="shared" si="1"/>
        <v>0</v>
      </c>
      <c r="O27" s="117"/>
      <c r="P27" s="117"/>
      <c r="Q27" s="117"/>
      <c r="R27" s="117"/>
    </row>
    <row r="28" spans="1:18" s="7" customFormat="1" ht="12.75" hidden="1" customHeight="1" x14ac:dyDescent="0.2">
      <c r="A28" s="66" t="s">
        <v>145</v>
      </c>
      <c r="B28" s="40"/>
      <c r="C28" s="40"/>
      <c r="D28" s="14"/>
      <c r="E28" s="113">
        <v>5</v>
      </c>
      <c r="F28" s="114" t="s">
        <v>7</v>
      </c>
      <c r="G28" s="113" t="s">
        <v>12</v>
      </c>
      <c r="H28" s="123" t="s">
        <v>47</v>
      </c>
      <c r="I28" s="117"/>
      <c r="J28" s="117"/>
      <c r="K28" s="117"/>
      <c r="L28" s="117"/>
      <c r="M28" s="117"/>
      <c r="N28" s="117">
        <f t="shared" si="1"/>
        <v>0</v>
      </c>
      <c r="O28" s="117"/>
      <c r="P28" s="117"/>
      <c r="Q28" s="117"/>
      <c r="R28" s="117"/>
    </row>
    <row r="29" spans="1:18" s="7" customFormat="1" ht="12.75" customHeight="1" x14ac:dyDescent="0.2">
      <c r="A29" s="66" t="s">
        <v>23</v>
      </c>
      <c r="B29" s="40"/>
      <c r="C29" s="40"/>
      <c r="D29" s="14"/>
      <c r="E29" s="113">
        <v>5</v>
      </c>
      <c r="F29" s="114" t="s">
        <v>7</v>
      </c>
      <c r="G29" s="113" t="s">
        <v>12</v>
      </c>
      <c r="H29" s="123" t="s">
        <v>24</v>
      </c>
      <c r="I29" s="117"/>
      <c r="J29" s="117">
        <v>28571.67</v>
      </c>
      <c r="K29" s="117"/>
      <c r="L29" s="117">
        <v>101001.11</v>
      </c>
      <c r="M29" s="117"/>
      <c r="N29" s="117">
        <f t="shared" si="1"/>
        <v>248998.89</v>
      </c>
      <c r="O29" s="117"/>
      <c r="P29" s="117">
        <v>350000</v>
      </c>
      <c r="Q29" s="117"/>
      <c r="R29" s="117">
        <v>250000</v>
      </c>
    </row>
    <row r="30" spans="1:18" s="7" customFormat="1" ht="12.75" customHeight="1" x14ac:dyDescent="0.2">
      <c r="A30" s="66" t="s">
        <v>27</v>
      </c>
      <c r="B30" s="40"/>
      <c r="C30" s="40"/>
      <c r="D30" s="14"/>
      <c r="E30" s="113">
        <v>5</v>
      </c>
      <c r="F30" s="114" t="s">
        <v>7</v>
      </c>
      <c r="G30" s="113" t="s">
        <v>12</v>
      </c>
      <c r="H30" s="123" t="s">
        <v>28</v>
      </c>
      <c r="I30" s="117"/>
      <c r="J30" s="117">
        <v>1633802</v>
      </c>
      <c r="K30" s="117"/>
      <c r="L30" s="117"/>
      <c r="M30" s="117"/>
      <c r="N30" s="117">
        <f>P30-L30</f>
        <v>1890955</v>
      </c>
      <c r="O30" s="117"/>
      <c r="P30" s="117">
        <v>1890955</v>
      </c>
      <c r="Q30" s="117"/>
      <c r="R30" s="117">
        <v>1887648</v>
      </c>
    </row>
    <row r="31" spans="1:18" s="7" customFormat="1" ht="12.75" customHeight="1" x14ac:dyDescent="0.2">
      <c r="A31" s="66" t="s">
        <v>25</v>
      </c>
      <c r="B31" s="40"/>
      <c r="C31" s="40"/>
      <c r="D31" s="14"/>
      <c r="E31" s="113">
        <v>5</v>
      </c>
      <c r="F31" s="114" t="s">
        <v>7</v>
      </c>
      <c r="G31" s="113" t="s">
        <v>12</v>
      </c>
      <c r="H31" s="123" t="s">
        <v>26</v>
      </c>
      <c r="I31" s="117"/>
      <c r="J31" s="117">
        <v>340000</v>
      </c>
      <c r="K31" s="117"/>
      <c r="L31" s="117"/>
      <c r="M31" s="117"/>
      <c r="N31" s="117">
        <f t="shared" si="1"/>
        <v>385000</v>
      </c>
      <c r="O31" s="117"/>
      <c r="P31" s="117">
        <v>385000</v>
      </c>
      <c r="Q31" s="117"/>
      <c r="R31" s="117">
        <v>385000</v>
      </c>
    </row>
    <row r="32" spans="1:18" s="7" customFormat="1" ht="12.75" customHeight="1" x14ac:dyDescent="0.2">
      <c r="A32" s="66" t="s">
        <v>140</v>
      </c>
      <c r="B32" s="40"/>
      <c r="C32" s="40"/>
      <c r="D32" s="14"/>
      <c r="E32" s="113">
        <v>5</v>
      </c>
      <c r="F32" s="114" t="s">
        <v>7</v>
      </c>
      <c r="G32" s="113" t="s">
        <v>12</v>
      </c>
      <c r="H32" s="123" t="s">
        <v>49</v>
      </c>
      <c r="I32" s="117"/>
      <c r="J32" s="94">
        <v>1622724</v>
      </c>
      <c r="K32" s="94"/>
      <c r="L32" s="117">
        <v>1664109</v>
      </c>
      <c r="M32" s="117"/>
      <c r="N32" s="117">
        <f t="shared" ref="N32" si="2">P32-L32</f>
        <v>226486</v>
      </c>
      <c r="O32" s="117"/>
      <c r="P32" s="117">
        <v>1890595</v>
      </c>
      <c r="Q32" s="117"/>
      <c r="R32" s="117">
        <v>1887648</v>
      </c>
    </row>
    <row r="33" spans="1:21" s="7" customFormat="1" ht="12.75" customHeight="1" x14ac:dyDescent="0.2">
      <c r="A33" s="66" t="s">
        <v>282</v>
      </c>
      <c r="B33" s="40"/>
      <c r="C33" s="40"/>
      <c r="D33" s="14"/>
      <c r="E33" s="113">
        <v>5</v>
      </c>
      <c r="F33" s="114" t="s">
        <v>7</v>
      </c>
      <c r="G33" s="113" t="s">
        <v>29</v>
      </c>
      <c r="H33" s="113" t="s">
        <v>8</v>
      </c>
      <c r="I33" s="117"/>
      <c r="J33" s="117">
        <v>2303965.35</v>
      </c>
      <c r="K33" s="117"/>
      <c r="L33" s="117">
        <v>1211532.57</v>
      </c>
      <c r="M33" s="117"/>
      <c r="N33" s="117">
        <f t="shared" si="1"/>
        <v>1511442.6300000001</v>
      </c>
      <c r="O33" s="117"/>
      <c r="P33" s="117">
        <v>2722975.2</v>
      </c>
      <c r="Q33" s="117"/>
      <c r="R33" s="117">
        <v>2718213.12</v>
      </c>
    </row>
    <row r="34" spans="1:21" s="7" customFormat="1" ht="12.75" customHeight="1" x14ac:dyDescent="0.2">
      <c r="A34" s="66" t="s">
        <v>30</v>
      </c>
      <c r="B34" s="40"/>
      <c r="C34" s="40"/>
      <c r="D34" s="14"/>
      <c r="E34" s="113">
        <v>5</v>
      </c>
      <c r="F34" s="114" t="s">
        <v>7</v>
      </c>
      <c r="G34" s="113" t="s">
        <v>29</v>
      </c>
      <c r="H34" s="113" t="s">
        <v>10</v>
      </c>
      <c r="I34" s="117"/>
      <c r="J34" s="117">
        <v>81500</v>
      </c>
      <c r="K34" s="117"/>
      <c r="L34" s="117">
        <v>39800</v>
      </c>
      <c r="M34" s="117"/>
      <c r="N34" s="117">
        <f t="shared" si="1"/>
        <v>52600</v>
      </c>
      <c r="O34" s="117"/>
      <c r="P34" s="117">
        <v>92400</v>
      </c>
      <c r="Q34" s="117"/>
      <c r="R34" s="117">
        <v>92400</v>
      </c>
    </row>
    <row r="35" spans="1:21" s="7" customFormat="1" ht="12.75" customHeight="1" x14ac:dyDescent="0.2">
      <c r="A35" s="66" t="s">
        <v>31</v>
      </c>
      <c r="B35" s="40"/>
      <c r="C35" s="40"/>
      <c r="D35" s="14"/>
      <c r="E35" s="113">
        <v>5</v>
      </c>
      <c r="F35" s="114" t="s">
        <v>7</v>
      </c>
      <c r="G35" s="113" t="s">
        <v>29</v>
      </c>
      <c r="H35" s="113" t="s">
        <v>15</v>
      </c>
      <c r="I35" s="117"/>
      <c r="J35" s="117">
        <v>224389.62</v>
      </c>
      <c r="K35" s="117"/>
      <c r="L35" s="117">
        <v>116519.37</v>
      </c>
      <c r="M35" s="117"/>
      <c r="N35" s="117">
        <f t="shared" si="1"/>
        <v>148548.85999999999</v>
      </c>
      <c r="O35" s="117"/>
      <c r="P35" s="117">
        <v>265068.23</v>
      </c>
      <c r="Q35" s="117"/>
      <c r="R35" s="117">
        <v>300439.89</v>
      </c>
    </row>
    <row r="36" spans="1:21" s="7" customFormat="1" ht="12.75" customHeight="1" x14ac:dyDescent="0.2">
      <c r="A36" s="66" t="s">
        <v>32</v>
      </c>
      <c r="B36" s="40"/>
      <c r="C36" s="40"/>
      <c r="D36" s="14"/>
      <c r="E36" s="113">
        <v>5</v>
      </c>
      <c r="F36" s="114" t="s">
        <v>7</v>
      </c>
      <c r="G36" s="113" t="s">
        <v>29</v>
      </c>
      <c r="H36" s="113" t="s">
        <v>17</v>
      </c>
      <c r="I36" s="117"/>
      <c r="J36" s="117">
        <v>81554.2</v>
      </c>
      <c r="K36" s="117"/>
      <c r="L36" s="117">
        <v>39800</v>
      </c>
      <c r="M36" s="117"/>
      <c r="N36" s="117">
        <f t="shared" si="1"/>
        <v>52600</v>
      </c>
      <c r="O36" s="117"/>
      <c r="P36" s="117">
        <v>92400</v>
      </c>
      <c r="Q36" s="117"/>
      <c r="R36" s="117">
        <v>92400</v>
      </c>
    </row>
    <row r="37" spans="1:21" s="7" customFormat="1" ht="12.75" hidden="1" customHeight="1" x14ac:dyDescent="0.2">
      <c r="A37" s="66" t="s">
        <v>147</v>
      </c>
      <c r="B37" s="40"/>
      <c r="C37" s="40"/>
      <c r="D37" s="14"/>
      <c r="E37" s="113">
        <v>5</v>
      </c>
      <c r="F37" s="114" t="s">
        <v>7</v>
      </c>
      <c r="G37" s="113" t="s">
        <v>34</v>
      </c>
      <c r="H37" s="113" t="s">
        <v>8</v>
      </c>
      <c r="I37" s="117"/>
      <c r="J37" s="117"/>
      <c r="K37" s="117"/>
      <c r="L37" s="117"/>
      <c r="M37" s="117"/>
      <c r="N37" s="117"/>
      <c r="O37" s="117"/>
      <c r="P37" s="117"/>
      <c r="Q37" s="117"/>
      <c r="R37" s="117"/>
    </row>
    <row r="38" spans="1:21" s="7" customFormat="1" ht="12.75" hidden="1" customHeight="1" x14ac:dyDescent="0.2">
      <c r="A38" s="66" t="s">
        <v>148</v>
      </c>
      <c r="B38" s="40"/>
      <c r="C38" s="40"/>
      <c r="D38" s="14"/>
      <c r="E38" s="113">
        <v>5</v>
      </c>
      <c r="F38" s="114" t="s">
        <v>7</v>
      </c>
      <c r="G38" s="113" t="s">
        <v>34</v>
      </c>
      <c r="H38" s="113" t="s">
        <v>10</v>
      </c>
      <c r="I38" s="117"/>
      <c r="J38" s="117"/>
      <c r="K38" s="117"/>
      <c r="L38" s="117"/>
      <c r="M38" s="117"/>
      <c r="N38" s="117"/>
      <c r="O38" s="117"/>
      <c r="P38" s="117"/>
      <c r="Q38" s="117"/>
      <c r="R38" s="117"/>
    </row>
    <row r="39" spans="1:21" s="7" customFormat="1" ht="12.75" customHeight="1" x14ac:dyDescent="0.2">
      <c r="A39" s="66" t="s">
        <v>33</v>
      </c>
      <c r="B39" s="40"/>
      <c r="C39" s="40"/>
      <c r="D39" s="14"/>
      <c r="E39" s="113">
        <v>5</v>
      </c>
      <c r="F39" s="114" t="s">
        <v>7</v>
      </c>
      <c r="G39" s="113" t="s">
        <v>34</v>
      </c>
      <c r="H39" s="113" t="s">
        <v>15</v>
      </c>
      <c r="I39" s="117"/>
      <c r="J39" s="117">
        <v>523599.72</v>
      </c>
      <c r="K39" s="117"/>
      <c r="L39" s="117">
        <v>743471.46</v>
      </c>
      <c r="M39" s="117"/>
      <c r="N39" s="117">
        <f t="shared" ref="N39" si="3">P39-L39</f>
        <v>1497748.9700000002</v>
      </c>
      <c r="O39" s="117"/>
      <c r="P39" s="117">
        <v>2241220.4300000002</v>
      </c>
      <c r="Q39" s="117"/>
      <c r="R39" s="117">
        <v>444656.5</v>
      </c>
    </row>
    <row r="40" spans="1:21" s="7" customFormat="1" ht="12.75" customHeight="1" x14ac:dyDescent="0.2">
      <c r="A40" s="66" t="s">
        <v>35</v>
      </c>
      <c r="B40" s="40"/>
      <c r="C40" s="40"/>
      <c r="D40" s="14"/>
      <c r="E40" s="113">
        <v>5</v>
      </c>
      <c r="F40" s="114" t="s">
        <v>7</v>
      </c>
      <c r="G40" s="113" t="s">
        <v>34</v>
      </c>
      <c r="H40" s="113" t="s">
        <v>49</v>
      </c>
      <c r="I40" s="117"/>
      <c r="J40" s="117">
        <v>975805.01</v>
      </c>
      <c r="K40" s="117"/>
      <c r="L40" s="117"/>
      <c r="M40" s="117"/>
      <c r="N40" s="117">
        <f>P40-L40</f>
        <v>385000</v>
      </c>
      <c r="O40" s="117"/>
      <c r="P40" s="117">
        <v>385000</v>
      </c>
      <c r="Q40" s="117"/>
      <c r="R40" s="117">
        <v>385000</v>
      </c>
    </row>
    <row r="41" spans="1:21" s="7" customFormat="1" ht="12.75" hidden="1" customHeight="1" x14ac:dyDescent="0.2">
      <c r="A41" s="66" t="s">
        <v>149</v>
      </c>
      <c r="B41" s="40"/>
      <c r="C41" s="40"/>
      <c r="D41" s="14"/>
      <c r="E41" s="14">
        <v>5</v>
      </c>
      <c r="F41" s="15" t="s">
        <v>7</v>
      </c>
      <c r="G41" s="14" t="s">
        <v>29</v>
      </c>
      <c r="H41" s="14" t="s">
        <v>64</v>
      </c>
    </row>
    <row r="42" spans="1:21" s="7" customFormat="1" ht="18.95" customHeight="1" x14ac:dyDescent="0.2">
      <c r="A42" s="124" t="s">
        <v>36</v>
      </c>
      <c r="B42" s="26"/>
      <c r="C42" s="26"/>
      <c r="J42" s="22">
        <f>SUM(J16:J41)</f>
        <v>29329400.490000006</v>
      </c>
      <c r="K42" s="18"/>
      <c r="L42" s="22">
        <f>SUM(L16:L41)</f>
        <v>15343770.459999997</v>
      </c>
      <c r="N42" s="22">
        <f>SUM(N16:N41)</f>
        <v>19999874.02</v>
      </c>
      <c r="P42" s="22">
        <f>SUM(P16:P41)</f>
        <v>35343644.480000004</v>
      </c>
      <c r="R42" s="22">
        <f>SUM(R16:R41)</f>
        <v>33687795.079999998</v>
      </c>
      <c r="T42" s="7">
        <v>29133271.280000001</v>
      </c>
      <c r="U42" s="7">
        <f>R42-T42</f>
        <v>4554523.799999997</v>
      </c>
    </row>
    <row r="43" spans="1:21" s="7" customFormat="1" ht="6" customHeight="1" x14ac:dyDescent="0.2">
      <c r="A43" s="17"/>
      <c r="B43" s="17"/>
      <c r="C43" s="17"/>
      <c r="J43" s="18"/>
      <c r="K43" s="18"/>
    </row>
    <row r="44" spans="1:21" s="7" customFormat="1" ht="12.75" customHeight="1" x14ac:dyDescent="0.2">
      <c r="A44" s="68" t="s">
        <v>188</v>
      </c>
      <c r="B44" s="12"/>
      <c r="C44" s="12"/>
    </row>
    <row r="45" spans="1:21" s="7" customFormat="1" ht="12.75" customHeight="1" x14ac:dyDescent="0.2">
      <c r="A45" s="66" t="s">
        <v>37</v>
      </c>
      <c r="B45" s="40"/>
      <c r="C45" s="40"/>
      <c r="D45" s="14"/>
      <c r="E45" s="113">
        <v>5</v>
      </c>
      <c r="F45" s="114" t="s">
        <v>12</v>
      </c>
      <c r="G45" s="113" t="s">
        <v>7</v>
      </c>
      <c r="H45" s="113" t="s">
        <v>8</v>
      </c>
      <c r="I45" s="117"/>
      <c r="J45" s="117">
        <v>267190</v>
      </c>
      <c r="K45" s="117"/>
      <c r="L45" s="117">
        <v>100350</v>
      </c>
      <c r="M45" s="117"/>
      <c r="N45" s="117">
        <f t="shared" ref="N45:N75" si="4">P45-L45</f>
        <v>199650</v>
      </c>
      <c r="O45" s="117"/>
      <c r="P45" s="117">
        <v>300000</v>
      </c>
      <c r="Q45" s="117"/>
      <c r="R45" s="117">
        <v>400000</v>
      </c>
    </row>
    <row r="46" spans="1:21" s="7" customFormat="1" ht="12.75" hidden="1" customHeight="1" x14ac:dyDescent="0.2">
      <c r="A46" s="66" t="s">
        <v>38</v>
      </c>
      <c r="B46" s="40"/>
      <c r="C46" s="40"/>
      <c r="E46" s="113">
        <v>5</v>
      </c>
      <c r="F46" s="114" t="s">
        <v>12</v>
      </c>
      <c r="G46" s="113" t="s">
        <v>7</v>
      </c>
      <c r="H46" s="113" t="s">
        <v>10</v>
      </c>
      <c r="I46" s="117"/>
      <c r="J46" s="117"/>
      <c r="K46" s="117"/>
      <c r="L46" s="117"/>
      <c r="M46" s="117"/>
      <c r="N46" s="117">
        <f t="shared" si="4"/>
        <v>0</v>
      </c>
      <c r="O46" s="117"/>
      <c r="P46" s="117"/>
      <c r="Q46" s="117"/>
      <c r="R46" s="117"/>
    </row>
    <row r="47" spans="1:21" s="7" customFormat="1" ht="12.75" customHeight="1" x14ac:dyDescent="0.2">
      <c r="A47" s="66" t="s">
        <v>39</v>
      </c>
      <c r="B47" s="40"/>
      <c r="C47" s="40"/>
      <c r="E47" s="113">
        <v>5</v>
      </c>
      <c r="F47" s="114" t="s">
        <v>12</v>
      </c>
      <c r="G47" s="113" t="s">
        <v>12</v>
      </c>
      <c r="H47" s="113" t="s">
        <v>8</v>
      </c>
      <c r="I47" s="117"/>
      <c r="J47" s="117">
        <v>30038</v>
      </c>
      <c r="K47" s="117"/>
      <c r="L47" s="117"/>
      <c r="M47" s="117"/>
      <c r="N47" s="117">
        <f t="shared" si="4"/>
        <v>40000</v>
      </c>
      <c r="O47" s="117"/>
      <c r="P47" s="117">
        <v>40000</v>
      </c>
      <c r="Q47" s="117"/>
      <c r="R47" s="117"/>
    </row>
    <row r="48" spans="1:21" s="7" customFormat="1" ht="12.75" hidden="1" customHeight="1" x14ac:dyDescent="0.2">
      <c r="A48" s="66" t="s">
        <v>142</v>
      </c>
      <c r="B48" s="40"/>
      <c r="C48" s="40"/>
      <c r="D48" s="14"/>
      <c r="E48" s="113">
        <v>5</v>
      </c>
      <c r="F48" s="114" t="s">
        <v>12</v>
      </c>
      <c r="G48" s="113" t="s">
        <v>12</v>
      </c>
      <c r="H48" s="113" t="s">
        <v>10</v>
      </c>
      <c r="I48" s="117"/>
      <c r="J48" s="117"/>
      <c r="K48" s="117"/>
      <c r="L48" s="117"/>
      <c r="M48" s="117"/>
      <c r="N48" s="117">
        <f t="shared" si="4"/>
        <v>0</v>
      </c>
      <c r="O48" s="117"/>
      <c r="P48" s="117"/>
      <c r="Q48" s="117"/>
      <c r="R48" s="117"/>
    </row>
    <row r="49" spans="1:18" s="7" customFormat="1" ht="12.75" customHeight="1" x14ac:dyDescent="0.2">
      <c r="A49" s="66" t="s">
        <v>40</v>
      </c>
      <c r="B49" s="40"/>
      <c r="C49" s="40"/>
      <c r="D49" s="14"/>
      <c r="E49" s="113">
        <v>5</v>
      </c>
      <c r="F49" s="114" t="s">
        <v>12</v>
      </c>
      <c r="G49" s="113" t="s">
        <v>29</v>
      </c>
      <c r="H49" s="113" t="s">
        <v>8</v>
      </c>
      <c r="I49" s="117"/>
      <c r="J49" s="117"/>
      <c r="K49" s="117"/>
      <c r="L49" s="117"/>
      <c r="M49" s="117"/>
      <c r="N49" s="117"/>
      <c r="O49" s="117"/>
      <c r="P49" s="117"/>
      <c r="Q49" s="117"/>
      <c r="R49" s="117"/>
    </row>
    <row r="50" spans="1:18" s="7" customFormat="1" ht="12.75" customHeight="1" x14ac:dyDescent="0.2">
      <c r="A50" s="66" t="s">
        <v>41</v>
      </c>
      <c r="B50" s="40"/>
      <c r="C50" s="40"/>
      <c r="D50" s="14"/>
      <c r="E50" s="113">
        <v>5</v>
      </c>
      <c r="F50" s="114" t="s">
        <v>12</v>
      </c>
      <c r="G50" s="113" t="s">
        <v>29</v>
      </c>
      <c r="H50" s="113" t="s">
        <v>10</v>
      </c>
      <c r="I50" s="117"/>
      <c r="J50" s="117">
        <v>798660.12</v>
      </c>
      <c r="K50" s="117"/>
      <c r="L50" s="117">
        <v>585000</v>
      </c>
      <c r="M50" s="117"/>
      <c r="N50" s="117">
        <f t="shared" si="4"/>
        <v>215000</v>
      </c>
      <c r="O50" s="117"/>
      <c r="P50" s="117">
        <v>800000</v>
      </c>
      <c r="Q50" s="117"/>
      <c r="R50" s="117">
        <v>880000</v>
      </c>
    </row>
    <row r="51" spans="1:18" s="7" customFormat="1" ht="12.75" hidden="1" customHeight="1" x14ac:dyDescent="0.2">
      <c r="A51" s="66" t="s">
        <v>42</v>
      </c>
      <c r="B51" s="40"/>
      <c r="C51" s="40"/>
      <c r="D51" s="14"/>
      <c r="E51" s="113">
        <v>5</v>
      </c>
      <c r="F51" s="114" t="s">
        <v>12</v>
      </c>
      <c r="G51" s="113" t="s">
        <v>29</v>
      </c>
      <c r="H51" s="113" t="s">
        <v>17</v>
      </c>
      <c r="I51" s="117"/>
      <c r="J51" s="117"/>
      <c r="K51" s="117"/>
      <c r="L51" s="117"/>
      <c r="M51" s="117"/>
      <c r="N51" s="117">
        <f t="shared" si="4"/>
        <v>0</v>
      </c>
      <c r="O51" s="117"/>
      <c r="P51" s="117"/>
      <c r="Q51" s="117"/>
      <c r="R51" s="117"/>
    </row>
    <row r="52" spans="1:18" s="7" customFormat="1" ht="12.75" hidden="1" customHeight="1" x14ac:dyDescent="0.2">
      <c r="A52" s="66" t="s">
        <v>43</v>
      </c>
      <c r="B52" s="40"/>
      <c r="C52" s="40"/>
      <c r="D52" s="14"/>
      <c r="E52" s="113">
        <v>5</v>
      </c>
      <c r="F52" s="114" t="s">
        <v>12</v>
      </c>
      <c r="G52" s="113" t="s">
        <v>29</v>
      </c>
      <c r="H52" s="113" t="s">
        <v>64</v>
      </c>
      <c r="I52" s="117"/>
      <c r="J52" s="117"/>
      <c r="K52" s="117"/>
      <c r="L52" s="117"/>
      <c r="M52" s="117"/>
      <c r="N52" s="117">
        <f t="shared" si="4"/>
        <v>0</v>
      </c>
      <c r="O52" s="117"/>
      <c r="P52" s="117"/>
      <c r="Q52" s="117"/>
      <c r="R52" s="117"/>
    </row>
    <row r="53" spans="1:18" s="7" customFormat="1" ht="12.75" hidden="1" customHeight="1" x14ac:dyDescent="0.2">
      <c r="A53" s="66" t="s">
        <v>88</v>
      </c>
      <c r="B53" s="40"/>
      <c r="C53" s="40"/>
      <c r="E53" s="113">
        <v>5</v>
      </c>
      <c r="F53" s="114" t="s">
        <v>12</v>
      </c>
      <c r="G53" s="113" t="s">
        <v>29</v>
      </c>
      <c r="H53" s="113" t="s">
        <v>60</v>
      </c>
      <c r="I53" s="117"/>
      <c r="J53" s="117"/>
      <c r="K53" s="117"/>
      <c r="L53" s="117"/>
      <c r="M53" s="117"/>
      <c r="N53" s="117">
        <f t="shared" si="4"/>
        <v>0</v>
      </c>
      <c r="O53" s="117"/>
      <c r="P53" s="117"/>
      <c r="Q53" s="117"/>
      <c r="R53" s="117"/>
    </row>
    <row r="54" spans="1:18" s="7" customFormat="1" ht="12.75" hidden="1" customHeight="1" x14ac:dyDescent="0.2">
      <c r="A54" s="66" t="s">
        <v>150</v>
      </c>
      <c r="B54" s="40"/>
      <c r="C54" s="40"/>
      <c r="D54" s="14"/>
      <c r="E54" s="113">
        <v>5</v>
      </c>
      <c r="F54" s="114" t="s">
        <v>12</v>
      </c>
      <c r="G54" s="113" t="s">
        <v>29</v>
      </c>
      <c r="H54" s="113" t="s">
        <v>19</v>
      </c>
      <c r="I54" s="117"/>
      <c r="J54" s="117"/>
      <c r="K54" s="117"/>
      <c r="L54" s="117"/>
      <c r="M54" s="117"/>
      <c r="N54" s="117">
        <f t="shared" si="4"/>
        <v>0</v>
      </c>
      <c r="O54" s="117"/>
      <c r="P54" s="117"/>
      <c r="Q54" s="117"/>
      <c r="R54" s="117"/>
    </row>
    <row r="55" spans="1:18" s="7" customFormat="1" ht="12.75" hidden="1" customHeight="1" x14ac:dyDescent="0.2">
      <c r="A55" s="66" t="s">
        <v>151</v>
      </c>
      <c r="B55" s="40"/>
      <c r="C55" s="40"/>
      <c r="D55" s="14"/>
      <c r="E55" s="113">
        <v>5</v>
      </c>
      <c r="F55" s="114" t="s">
        <v>12</v>
      </c>
      <c r="G55" s="113" t="s">
        <v>29</v>
      </c>
      <c r="H55" s="113" t="s">
        <v>82</v>
      </c>
      <c r="I55" s="117"/>
      <c r="J55" s="117"/>
      <c r="K55" s="117"/>
      <c r="L55" s="117"/>
      <c r="M55" s="117"/>
      <c r="N55" s="117">
        <f t="shared" si="4"/>
        <v>0</v>
      </c>
      <c r="O55" s="117"/>
      <c r="P55" s="117"/>
      <c r="Q55" s="117"/>
      <c r="R55" s="117"/>
    </row>
    <row r="56" spans="1:18" s="7" customFormat="1" ht="12.75" customHeight="1" x14ac:dyDescent="0.2">
      <c r="A56" s="66" t="s">
        <v>44</v>
      </c>
      <c r="B56" s="40"/>
      <c r="C56" s="40"/>
      <c r="D56" s="14"/>
      <c r="E56" s="113">
        <v>5</v>
      </c>
      <c r="F56" s="114" t="s">
        <v>12</v>
      </c>
      <c r="G56" s="113" t="s">
        <v>29</v>
      </c>
      <c r="H56" s="113" t="s">
        <v>45</v>
      </c>
      <c r="I56" s="117"/>
      <c r="J56" s="117">
        <v>98539.93</v>
      </c>
      <c r="K56" s="117"/>
      <c r="L56" s="117">
        <v>40140.639999999999</v>
      </c>
      <c r="M56" s="117"/>
      <c r="N56" s="117">
        <f t="shared" si="4"/>
        <v>99852.439999999988</v>
      </c>
      <c r="O56" s="117"/>
      <c r="P56" s="117">
        <v>139993.07999999999</v>
      </c>
      <c r="Q56" s="117"/>
      <c r="R56" s="117">
        <v>144000</v>
      </c>
    </row>
    <row r="57" spans="1:18" s="7" customFormat="1" ht="12.75" hidden="1" customHeight="1" x14ac:dyDescent="0.2">
      <c r="A57" s="66" t="s">
        <v>152</v>
      </c>
      <c r="B57" s="40"/>
      <c r="C57" s="40"/>
      <c r="D57" s="14"/>
      <c r="E57" s="113">
        <v>5</v>
      </c>
      <c r="F57" s="114" t="s">
        <v>12</v>
      </c>
      <c r="G57" s="113" t="s">
        <v>29</v>
      </c>
      <c r="H57" s="113" t="s">
        <v>102</v>
      </c>
      <c r="I57" s="117"/>
      <c r="J57" s="117"/>
      <c r="K57" s="117"/>
      <c r="L57" s="117"/>
      <c r="M57" s="117"/>
      <c r="N57" s="117">
        <f t="shared" si="4"/>
        <v>0</v>
      </c>
      <c r="O57" s="117"/>
      <c r="P57" s="117"/>
      <c r="Q57" s="117"/>
      <c r="R57" s="117"/>
    </row>
    <row r="58" spans="1:18" s="7" customFormat="1" ht="12.75" hidden="1" customHeight="1" x14ac:dyDescent="0.2">
      <c r="A58" s="66" t="s">
        <v>153</v>
      </c>
      <c r="B58" s="40"/>
      <c r="C58" s="40"/>
      <c r="D58" s="14"/>
      <c r="E58" s="113">
        <v>5</v>
      </c>
      <c r="F58" s="114" t="s">
        <v>12</v>
      </c>
      <c r="G58" s="113" t="s">
        <v>29</v>
      </c>
      <c r="H58" s="113" t="s">
        <v>146</v>
      </c>
      <c r="I58" s="117"/>
      <c r="J58" s="117"/>
      <c r="K58" s="117"/>
      <c r="L58" s="117"/>
      <c r="M58" s="117"/>
      <c r="N58" s="117">
        <f t="shared" si="4"/>
        <v>0</v>
      </c>
      <c r="O58" s="117"/>
      <c r="P58" s="117"/>
      <c r="Q58" s="117"/>
      <c r="R58" s="117"/>
    </row>
    <row r="59" spans="1:18" s="7" customFormat="1" ht="12.75" hidden="1" customHeight="1" x14ac:dyDescent="0.2">
      <c r="A59" s="66" t="s">
        <v>46</v>
      </c>
      <c r="B59" s="40"/>
      <c r="C59" s="40"/>
      <c r="D59" s="14"/>
      <c r="E59" s="113">
        <v>5</v>
      </c>
      <c r="F59" s="114" t="s">
        <v>12</v>
      </c>
      <c r="G59" s="113" t="s">
        <v>29</v>
      </c>
      <c r="H59" s="113" t="s">
        <v>47</v>
      </c>
      <c r="I59" s="117"/>
      <c r="J59" s="117"/>
      <c r="K59" s="117"/>
      <c r="L59" s="117"/>
      <c r="M59" s="117"/>
      <c r="N59" s="117">
        <f t="shared" si="4"/>
        <v>0</v>
      </c>
      <c r="O59" s="117"/>
      <c r="P59" s="117"/>
      <c r="Q59" s="117"/>
      <c r="R59" s="117"/>
    </row>
    <row r="60" spans="1:18" s="7" customFormat="1" ht="12.75" hidden="1" customHeight="1" x14ac:dyDescent="0.2">
      <c r="A60" s="66" t="s">
        <v>154</v>
      </c>
      <c r="B60" s="40"/>
      <c r="C60" s="40"/>
      <c r="E60" s="113">
        <v>5</v>
      </c>
      <c r="F60" s="114" t="s">
        <v>12</v>
      </c>
      <c r="G60" s="113" t="s">
        <v>29</v>
      </c>
      <c r="H60" s="113" t="s">
        <v>15</v>
      </c>
      <c r="I60" s="117"/>
      <c r="J60" s="117"/>
      <c r="K60" s="117"/>
      <c r="L60" s="117"/>
      <c r="M60" s="117"/>
      <c r="N60" s="117">
        <f t="shared" si="4"/>
        <v>0</v>
      </c>
      <c r="O60" s="117"/>
      <c r="P60" s="117"/>
      <c r="Q60" s="117"/>
      <c r="R60" s="117"/>
    </row>
    <row r="61" spans="1:18" s="7" customFormat="1" ht="12.75" hidden="1" customHeight="1" x14ac:dyDescent="0.2">
      <c r="A61" s="66" t="s">
        <v>51</v>
      </c>
      <c r="B61" s="40"/>
      <c r="C61" s="40"/>
      <c r="D61" s="14"/>
      <c r="E61" s="113">
        <v>5</v>
      </c>
      <c r="F61" s="114" t="s">
        <v>12</v>
      </c>
      <c r="G61" s="113" t="s">
        <v>29</v>
      </c>
      <c r="H61" s="113" t="s">
        <v>24</v>
      </c>
      <c r="I61" s="117"/>
      <c r="J61" s="117"/>
      <c r="K61" s="117"/>
      <c r="L61" s="117"/>
      <c r="M61" s="117"/>
      <c r="N61" s="117">
        <f t="shared" si="4"/>
        <v>0</v>
      </c>
      <c r="O61" s="117"/>
      <c r="P61" s="117"/>
      <c r="Q61" s="117"/>
      <c r="R61" s="117"/>
    </row>
    <row r="62" spans="1:18" s="7" customFormat="1" ht="12.75" customHeight="1" x14ac:dyDescent="0.2">
      <c r="A62" s="66" t="s">
        <v>48</v>
      </c>
      <c r="B62" s="40"/>
      <c r="C62" s="40"/>
      <c r="E62" s="113">
        <v>5</v>
      </c>
      <c r="F62" s="114" t="s">
        <v>12</v>
      </c>
      <c r="G62" s="113" t="s">
        <v>29</v>
      </c>
      <c r="H62" s="123" t="s">
        <v>49</v>
      </c>
      <c r="I62" s="117"/>
      <c r="J62" s="117">
        <v>294000</v>
      </c>
      <c r="K62" s="117"/>
      <c r="L62" s="117"/>
      <c r="M62" s="117"/>
      <c r="N62" s="117">
        <f t="shared" si="4"/>
        <v>350000</v>
      </c>
      <c r="O62" s="117"/>
      <c r="P62" s="117">
        <v>350000</v>
      </c>
      <c r="Q62" s="117"/>
      <c r="R62" s="117">
        <v>385000</v>
      </c>
    </row>
    <row r="63" spans="1:18" s="7" customFormat="1" ht="12.75" hidden="1" customHeight="1" x14ac:dyDescent="0.2">
      <c r="A63" s="66" t="s">
        <v>50</v>
      </c>
      <c r="B63" s="40"/>
      <c r="C63" s="40"/>
      <c r="D63" s="14"/>
      <c r="E63" s="113">
        <v>5</v>
      </c>
      <c r="F63" s="114" t="s">
        <v>12</v>
      </c>
      <c r="G63" s="113" t="s">
        <v>34</v>
      </c>
      <c r="H63" s="113" t="s">
        <v>8</v>
      </c>
      <c r="I63" s="117"/>
      <c r="J63" s="117"/>
      <c r="K63" s="117"/>
      <c r="L63" s="117"/>
      <c r="M63" s="117"/>
      <c r="N63" s="117">
        <f t="shared" si="4"/>
        <v>0</v>
      </c>
      <c r="O63" s="117"/>
      <c r="P63" s="117"/>
      <c r="Q63" s="117"/>
      <c r="R63" s="117"/>
    </row>
    <row r="64" spans="1:18" s="7" customFormat="1" ht="12.75" hidden="1" customHeight="1" x14ac:dyDescent="0.2">
      <c r="A64" s="66" t="s">
        <v>52</v>
      </c>
      <c r="B64" s="40"/>
      <c r="C64" s="40"/>
      <c r="D64" s="14"/>
      <c r="E64" s="113">
        <v>5</v>
      </c>
      <c r="F64" s="114" t="s">
        <v>12</v>
      </c>
      <c r="G64" s="113" t="s">
        <v>34</v>
      </c>
      <c r="H64" s="113" t="s">
        <v>10</v>
      </c>
      <c r="I64" s="117"/>
      <c r="J64" s="117"/>
      <c r="K64" s="117"/>
      <c r="L64" s="117"/>
      <c r="M64" s="117"/>
      <c r="N64" s="117">
        <f t="shared" si="4"/>
        <v>0</v>
      </c>
      <c r="O64" s="117"/>
      <c r="P64" s="117"/>
      <c r="Q64" s="117"/>
      <c r="R64" s="117"/>
    </row>
    <row r="65" spans="1:18" s="7" customFormat="1" ht="12.75" hidden="1" customHeight="1" x14ac:dyDescent="0.2">
      <c r="A65" s="66" t="s">
        <v>48</v>
      </c>
      <c r="B65" s="40"/>
      <c r="C65" s="40"/>
      <c r="D65" s="14"/>
      <c r="E65" s="113">
        <v>5</v>
      </c>
      <c r="F65" s="114" t="s">
        <v>12</v>
      </c>
      <c r="G65" s="113" t="s">
        <v>29</v>
      </c>
      <c r="H65" s="123" t="s">
        <v>49</v>
      </c>
      <c r="I65" s="117"/>
      <c r="J65" s="117"/>
      <c r="K65" s="117"/>
      <c r="L65" s="117"/>
      <c r="M65" s="117"/>
      <c r="N65" s="117">
        <f t="shared" si="4"/>
        <v>0</v>
      </c>
      <c r="O65" s="117"/>
      <c r="P65" s="117"/>
      <c r="Q65" s="117"/>
      <c r="R65" s="117"/>
    </row>
    <row r="66" spans="1:18" s="7" customFormat="1" ht="12.75" customHeight="1" x14ac:dyDescent="0.2">
      <c r="A66" s="66" t="s">
        <v>53</v>
      </c>
      <c r="B66" s="40"/>
      <c r="C66" s="40"/>
      <c r="E66" s="113">
        <v>5</v>
      </c>
      <c r="F66" s="114" t="s">
        <v>12</v>
      </c>
      <c r="G66" s="113" t="s">
        <v>54</v>
      </c>
      <c r="H66" s="113" t="s">
        <v>8</v>
      </c>
      <c r="I66" s="117"/>
      <c r="J66" s="117">
        <v>112603</v>
      </c>
      <c r="K66" s="117"/>
      <c r="L66" s="117">
        <v>104563</v>
      </c>
      <c r="M66" s="117"/>
      <c r="N66" s="117">
        <f t="shared" si="4"/>
        <v>95437</v>
      </c>
      <c r="O66" s="117"/>
      <c r="P66" s="117">
        <v>200000</v>
      </c>
      <c r="Q66" s="117"/>
      <c r="R66" s="117">
        <v>300000</v>
      </c>
    </row>
    <row r="67" spans="1:18" s="7" customFormat="1" ht="12.75" hidden="1" customHeight="1" x14ac:dyDescent="0.2">
      <c r="A67" s="66" t="s">
        <v>55</v>
      </c>
      <c r="B67" s="40"/>
      <c r="C67" s="40"/>
      <c r="E67" s="113">
        <v>5</v>
      </c>
      <c r="F67" s="114" t="s">
        <v>12</v>
      </c>
      <c r="G67" s="113" t="s">
        <v>54</v>
      </c>
      <c r="H67" s="113" t="s">
        <v>10</v>
      </c>
      <c r="I67" s="117"/>
      <c r="J67" s="117"/>
      <c r="K67" s="117"/>
      <c r="L67" s="117"/>
      <c r="M67" s="117"/>
      <c r="N67" s="117">
        <f t="shared" si="4"/>
        <v>0</v>
      </c>
      <c r="O67" s="117"/>
      <c r="P67" s="117"/>
      <c r="Q67" s="117"/>
      <c r="R67" s="117"/>
    </row>
    <row r="68" spans="1:18" s="7" customFormat="1" ht="12.75" hidden="1" customHeight="1" x14ac:dyDescent="0.2">
      <c r="A68" s="66" t="s">
        <v>56</v>
      </c>
      <c r="B68" s="40"/>
      <c r="C68" s="40"/>
      <c r="E68" s="113">
        <v>5</v>
      </c>
      <c r="F68" s="114" t="s">
        <v>12</v>
      </c>
      <c r="G68" s="113" t="s">
        <v>54</v>
      </c>
      <c r="H68" s="113" t="s">
        <v>15</v>
      </c>
      <c r="I68" s="117"/>
      <c r="J68" s="117"/>
      <c r="K68" s="117"/>
      <c r="L68" s="117"/>
      <c r="M68" s="117"/>
      <c r="N68" s="117">
        <f t="shared" si="4"/>
        <v>0</v>
      </c>
      <c r="O68" s="117"/>
      <c r="P68" s="117"/>
      <c r="Q68" s="117"/>
      <c r="R68" s="117"/>
    </row>
    <row r="69" spans="1:18" s="7" customFormat="1" ht="12.75" hidden="1" customHeight="1" x14ac:dyDescent="0.2">
      <c r="A69" s="66" t="s">
        <v>57</v>
      </c>
      <c r="B69" s="40"/>
      <c r="C69" s="40"/>
      <c r="E69" s="113">
        <v>5</v>
      </c>
      <c r="F69" s="114" t="s">
        <v>12</v>
      </c>
      <c r="G69" s="113" t="s">
        <v>54</v>
      </c>
      <c r="H69" s="113" t="s">
        <v>17</v>
      </c>
      <c r="I69" s="117"/>
      <c r="J69" s="117"/>
      <c r="K69" s="117"/>
      <c r="L69" s="117"/>
      <c r="M69" s="117"/>
      <c r="N69" s="117">
        <f t="shared" si="4"/>
        <v>0</v>
      </c>
      <c r="O69" s="117"/>
      <c r="P69" s="117"/>
      <c r="Q69" s="117"/>
      <c r="R69" s="117"/>
    </row>
    <row r="70" spans="1:18" s="7" customFormat="1" ht="12.75" hidden="1" customHeight="1" x14ac:dyDescent="0.2">
      <c r="A70" s="66" t="s">
        <v>58</v>
      </c>
      <c r="B70" s="40"/>
      <c r="C70" s="40"/>
      <c r="E70" s="113">
        <v>5</v>
      </c>
      <c r="F70" s="113" t="s">
        <v>12</v>
      </c>
      <c r="G70" s="113" t="s">
        <v>59</v>
      </c>
      <c r="H70" s="113" t="s">
        <v>60</v>
      </c>
      <c r="I70" s="117"/>
      <c r="J70" s="117"/>
      <c r="K70" s="117"/>
      <c r="L70" s="117"/>
      <c r="M70" s="117"/>
      <c r="N70" s="117">
        <f t="shared" si="4"/>
        <v>0</v>
      </c>
      <c r="O70" s="117"/>
      <c r="P70" s="117"/>
      <c r="Q70" s="117"/>
      <c r="R70" s="117"/>
    </row>
    <row r="71" spans="1:18" s="7" customFormat="1" ht="12.75" hidden="1" customHeight="1" x14ac:dyDescent="0.2">
      <c r="A71" s="66" t="s">
        <v>66</v>
      </c>
      <c r="B71" s="40"/>
      <c r="C71" s="40"/>
      <c r="E71" s="113">
        <v>5</v>
      </c>
      <c r="F71" s="114" t="s">
        <v>12</v>
      </c>
      <c r="G71" s="113" t="s">
        <v>67</v>
      </c>
      <c r="H71" s="113" t="s">
        <v>8</v>
      </c>
      <c r="I71" s="117"/>
      <c r="J71" s="117"/>
      <c r="K71" s="117"/>
      <c r="L71" s="117"/>
      <c r="M71" s="117"/>
      <c r="N71" s="117">
        <f t="shared" si="4"/>
        <v>0</v>
      </c>
      <c r="O71" s="117"/>
      <c r="P71" s="117"/>
      <c r="Q71" s="117"/>
      <c r="R71" s="117"/>
    </row>
    <row r="72" spans="1:18" s="7" customFormat="1" ht="12.75" hidden="1" customHeight="1" x14ac:dyDescent="0.2">
      <c r="A72" s="66" t="s">
        <v>62</v>
      </c>
      <c r="B72" s="40"/>
      <c r="C72" s="40"/>
      <c r="E72" s="113">
        <v>5</v>
      </c>
      <c r="F72" s="114" t="s">
        <v>12</v>
      </c>
      <c r="G72" s="113" t="s">
        <v>59</v>
      </c>
      <c r="H72" s="113" t="s">
        <v>10</v>
      </c>
      <c r="I72" s="117"/>
      <c r="J72" s="117"/>
      <c r="K72" s="117"/>
      <c r="L72" s="117"/>
      <c r="M72" s="117"/>
      <c r="N72" s="117">
        <f t="shared" si="4"/>
        <v>0</v>
      </c>
      <c r="O72" s="117"/>
      <c r="P72" s="117"/>
      <c r="Q72" s="117"/>
      <c r="R72" s="117"/>
    </row>
    <row r="73" spans="1:18" s="7" customFormat="1" ht="12.75" hidden="1" customHeight="1" x14ac:dyDescent="0.2">
      <c r="A73" s="66" t="s">
        <v>63</v>
      </c>
      <c r="B73" s="40"/>
      <c r="C73" s="40"/>
      <c r="E73" s="113">
        <v>5</v>
      </c>
      <c r="F73" s="114" t="s">
        <v>12</v>
      </c>
      <c r="G73" s="113" t="s">
        <v>59</v>
      </c>
      <c r="H73" s="113" t="s">
        <v>64</v>
      </c>
      <c r="I73" s="117"/>
      <c r="J73" s="117"/>
      <c r="K73" s="117"/>
      <c r="L73" s="117"/>
      <c r="M73" s="117"/>
      <c r="N73" s="117">
        <f t="shared" si="4"/>
        <v>0</v>
      </c>
      <c r="O73" s="117"/>
      <c r="P73" s="117"/>
      <c r="Q73" s="117"/>
      <c r="R73" s="117"/>
    </row>
    <row r="74" spans="1:18" s="7" customFormat="1" ht="12.75" hidden="1" customHeight="1" x14ac:dyDescent="0.2">
      <c r="A74" s="66" t="s">
        <v>155</v>
      </c>
      <c r="B74" s="40"/>
      <c r="C74" s="40"/>
      <c r="E74" s="113">
        <v>5</v>
      </c>
      <c r="F74" s="114" t="s">
        <v>12</v>
      </c>
      <c r="G74" s="113" t="s">
        <v>59</v>
      </c>
      <c r="H74" s="113" t="s">
        <v>15</v>
      </c>
      <c r="I74" s="117"/>
      <c r="J74" s="117"/>
      <c r="K74" s="117"/>
      <c r="L74" s="117"/>
      <c r="M74" s="117"/>
      <c r="N74" s="117">
        <f t="shared" si="4"/>
        <v>0</v>
      </c>
      <c r="O74" s="117"/>
      <c r="P74" s="117"/>
      <c r="Q74" s="117"/>
      <c r="R74" s="117"/>
    </row>
    <row r="75" spans="1:18" s="7" customFormat="1" ht="12.75" hidden="1" customHeight="1" x14ac:dyDescent="0.2">
      <c r="A75" s="66" t="s">
        <v>156</v>
      </c>
      <c r="B75" s="40"/>
      <c r="C75" s="40"/>
      <c r="E75" s="113">
        <v>5</v>
      </c>
      <c r="F75" s="113" t="s">
        <v>12</v>
      </c>
      <c r="G75" s="113" t="s">
        <v>59</v>
      </c>
      <c r="H75" s="113" t="s">
        <v>17</v>
      </c>
      <c r="I75" s="117"/>
      <c r="J75" s="117"/>
      <c r="K75" s="117"/>
      <c r="L75" s="117"/>
      <c r="M75" s="117"/>
      <c r="N75" s="117">
        <f t="shared" si="4"/>
        <v>0</v>
      </c>
      <c r="O75" s="117"/>
      <c r="P75" s="117"/>
      <c r="Q75" s="117"/>
      <c r="R75" s="117"/>
    </row>
    <row r="76" spans="1:18" s="7" customFormat="1" ht="12.75" hidden="1" customHeight="1" x14ac:dyDescent="0.2">
      <c r="A76" s="66" t="s">
        <v>63</v>
      </c>
      <c r="B76" s="40"/>
      <c r="C76" s="40"/>
      <c r="E76" s="113">
        <v>5</v>
      </c>
      <c r="F76" s="114" t="s">
        <v>12</v>
      </c>
      <c r="G76" s="113" t="s">
        <v>59</v>
      </c>
      <c r="H76" s="113" t="s">
        <v>64</v>
      </c>
      <c r="I76" s="117"/>
      <c r="J76" s="117"/>
      <c r="K76" s="117"/>
      <c r="L76" s="117"/>
      <c r="M76" s="117"/>
      <c r="N76" s="117">
        <f t="shared" ref="N76:N112" si="5">P76-L76</f>
        <v>0</v>
      </c>
      <c r="O76" s="117"/>
      <c r="P76" s="117"/>
      <c r="Q76" s="117"/>
      <c r="R76" s="117"/>
    </row>
    <row r="77" spans="1:18" s="7" customFormat="1" ht="12.75" hidden="1" customHeight="1" x14ac:dyDescent="0.2">
      <c r="A77" s="66" t="s">
        <v>65</v>
      </c>
      <c r="B77" s="40"/>
      <c r="C77" s="40"/>
      <c r="E77" s="113">
        <v>5</v>
      </c>
      <c r="F77" s="114" t="s">
        <v>12</v>
      </c>
      <c r="G77" s="113" t="s">
        <v>59</v>
      </c>
      <c r="H77" s="113" t="s">
        <v>19</v>
      </c>
      <c r="I77" s="117"/>
      <c r="J77" s="117"/>
      <c r="K77" s="117"/>
      <c r="L77" s="117"/>
      <c r="M77" s="117"/>
      <c r="N77" s="117">
        <f t="shared" si="5"/>
        <v>0</v>
      </c>
      <c r="O77" s="117"/>
      <c r="P77" s="117"/>
      <c r="Q77" s="117"/>
      <c r="R77" s="117"/>
    </row>
    <row r="78" spans="1:18" s="7" customFormat="1" ht="12.75" hidden="1" customHeight="1" x14ac:dyDescent="0.2">
      <c r="A78" s="66" t="s">
        <v>157</v>
      </c>
      <c r="B78" s="40"/>
      <c r="C78" s="40"/>
      <c r="E78" s="113">
        <v>5</v>
      </c>
      <c r="F78" s="114" t="s">
        <v>12</v>
      </c>
      <c r="G78" s="113" t="s">
        <v>93</v>
      </c>
      <c r="H78" s="113" t="s">
        <v>8</v>
      </c>
      <c r="I78" s="117"/>
      <c r="J78" s="117"/>
      <c r="K78" s="117"/>
      <c r="L78" s="117"/>
      <c r="M78" s="117"/>
      <c r="N78" s="117">
        <f t="shared" si="5"/>
        <v>0</v>
      </c>
      <c r="O78" s="117"/>
      <c r="P78" s="117"/>
      <c r="Q78" s="117"/>
      <c r="R78" s="117"/>
    </row>
    <row r="79" spans="1:18" s="7" customFormat="1" ht="12.75" hidden="1" customHeight="1" x14ac:dyDescent="0.2">
      <c r="A79" s="66" t="s">
        <v>66</v>
      </c>
      <c r="B79" s="40"/>
      <c r="C79" s="40"/>
      <c r="E79" s="113">
        <v>5</v>
      </c>
      <c r="F79" s="114" t="s">
        <v>12</v>
      </c>
      <c r="G79" s="113" t="s">
        <v>67</v>
      </c>
      <c r="H79" s="113" t="s">
        <v>8</v>
      </c>
      <c r="I79" s="117"/>
      <c r="J79" s="117"/>
      <c r="K79" s="117"/>
      <c r="L79" s="117"/>
      <c r="M79" s="117"/>
      <c r="N79" s="117">
        <f t="shared" si="5"/>
        <v>0</v>
      </c>
      <c r="O79" s="117"/>
      <c r="P79" s="117"/>
      <c r="Q79" s="117"/>
      <c r="R79" s="117"/>
    </row>
    <row r="80" spans="1:18" s="7" customFormat="1" ht="12.75" hidden="1" customHeight="1" x14ac:dyDescent="0.2">
      <c r="A80" s="66" t="s">
        <v>68</v>
      </c>
      <c r="B80" s="40"/>
      <c r="C80" s="40"/>
      <c r="E80" s="113">
        <v>5</v>
      </c>
      <c r="F80" s="114" t="s">
        <v>12</v>
      </c>
      <c r="G80" s="113" t="s">
        <v>67</v>
      </c>
      <c r="H80" s="113" t="s">
        <v>10</v>
      </c>
      <c r="I80" s="117"/>
      <c r="J80" s="117"/>
      <c r="K80" s="117"/>
      <c r="L80" s="117"/>
      <c r="M80" s="117"/>
      <c r="N80" s="117">
        <f t="shared" si="5"/>
        <v>0</v>
      </c>
      <c r="O80" s="117"/>
      <c r="P80" s="117"/>
      <c r="Q80" s="117"/>
      <c r="R80" s="117"/>
    </row>
    <row r="81" spans="1:18" s="7" customFormat="1" ht="12.75" hidden="1" customHeight="1" x14ac:dyDescent="0.2">
      <c r="A81" s="66" t="s">
        <v>158</v>
      </c>
      <c r="B81" s="40"/>
      <c r="C81" s="40"/>
      <c r="E81" s="113">
        <v>5</v>
      </c>
      <c r="F81" s="114" t="s">
        <v>12</v>
      </c>
      <c r="G81" s="113" t="s">
        <v>70</v>
      </c>
      <c r="H81" s="113" t="s">
        <v>8</v>
      </c>
      <c r="I81" s="117"/>
      <c r="J81" s="117"/>
      <c r="K81" s="117"/>
      <c r="L81" s="117"/>
      <c r="M81" s="117"/>
      <c r="N81" s="117">
        <f t="shared" si="5"/>
        <v>0</v>
      </c>
      <c r="O81" s="117"/>
      <c r="P81" s="117"/>
      <c r="Q81" s="117"/>
      <c r="R81" s="117"/>
    </row>
    <row r="82" spans="1:18" s="7" customFormat="1" ht="12.75" hidden="1" customHeight="1" x14ac:dyDescent="0.2">
      <c r="A82" s="66" t="s">
        <v>159</v>
      </c>
      <c r="B82" s="40"/>
      <c r="C82" s="40"/>
      <c r="E82" s="113">
        <v>5</v>
      </c>
      <c r="F82" s="114" t="s">
        <v>12</v>
      </c>
      <c r="G82" s="113" t="s">
        <v>70</v>
      </c>
      <c r="H82" s="113" t="s">
        <v>10</v>
      </c>
      <c r="I82" s="117"/>
      <c r="J82" s="117"/>
      <c r="K82" s="117"/>
      <c r="L82" s="117"/>
      <c r="M82" s="117"/>
      <c r="N82" s="117">
        <f t="shared" si="5"/>
        <v>0</v>
      </c>
      <c r="O82" s="117"/>
      <c r="P82" s="117"/>
      <c r="Q82" s="117"/>
      <c r="R82" s="117"/>
    </row>
    <row r="83" spans="1:18" s="7" customFormat="1" ht="12.75" hidden="1" customHeight="1" x14ac:dyDescent="0.2">
      <c r="A83" s="66" t="s">
        <v>69</v>
      </c>
      <c r="B83" s="40"/>
      <c r="C83" s="40"/>
      <c r="E83" s="113">
        <v>5</v>
      </c>
      <c r="F83" s="114" t="s">
        <v>12</v>
      </c>
      <c r="G83" s="113" t="s">
        <v>70</v>
      </c>
      <c r="H83" s="113" t="s">
        <v>15</v>
      </c>
      <c r="I83" s="117"/>
      <c r="J83" s="117"/>
      <c r="K83" s="117"/>
      <c r="L83" s="117"/>
      <c r="M83" s="117"/>
      <c r="N83" s="117">
        <f t="shared" si="5"/>
        <v>0</v>
      </c>
      <c r="O83" s="117"/>
      <c r="P83" s="117"/>
      <c r="Q83" s="117"/>
      <c r="R83" s="117"/>
    </row>
    <row r="84" spans="1:18" s="7" customFormat="1" ht="12.75" hidden="1" customHeight="1" x14ac:dyDescent="0.2">
      <c r="A84" s="66" t="s">
        <v>160</v>
      </c>
      <c r="B84" s="40"/>
      <c r="C84" s="40"/>
      <c r="E84" s="113">
        <v>5</v>
      </c>
      <c r="F84" s="114" t="s">
        <v>12</v>
      </c>
      <c r="G84" s="113" t="s">
        <v>163</v>
      </c>
      <c r="H84" s="113" t="s">
        <v>8</v>
      </c>
      <c r="I84" s="117"/>
      <c r="J84" s="117"/>
      <c r="K84" s="117"/>
      <c r="L84" s="117"/>
      <c r="M84" s="117"/>
      <c r="N84" s="117">
        <f t="shared" si="5"/>
        <v>0</v>
      </c>
      <c r="O84" s="117"/>
      <c r="P84" s="117"/>
      <c r="Q84" s="117"/>
      <c r="R84" s="117"/>
    </row>
    <row r="85" spans="1:18" s="7" customFormat="1" ht="12.75" hidden="1" customHeight="1" x14ac:dyDescent="0.2">
      <c r="A85" s="66" t="s">
        <v>161</v>
      </c>
      <c r="B85" s="40"/>
      <c r="C85" s="40"/>
      <c r="E85" s="113">
        <v>5</v>
      </c>
      <c r="F85" s="114" t="s">
        <v>12</v>
      </c>
      <c r="G85" s="113" t="s">
        <v>163</v>
      </c>
      <c r="H85" s="123" t="s">
        <v>49</v>
      </c>
      <c r="I85" s="117"/>
      <c r="J85" s="117"/>
      <c r="K85" s="117"/>
      <c r="L85" s="117"/>
      <c r="M85" s="117"/>
      <c r="N85" s="117">
        <f t="shared" si="5"/>
        <v>0</v>
      </c>
      <c r="O85" s="117"/>
      <c r="P85" s="117"/>
      <c r="Q85" s="117"/>
      <c r="R85" s="117"/>
    </row>
    <row r="86" spans="1:18" s="7" customFormat="1" ht="12.75" hidden="1" customHeight="1" x14ac:dyDescent="0.2">
      <c r="A86" s="66" t="s">
        <v>71</v>
      </c>
      <c r="B86" s="40"/>
      <c r="C86" s="40"/>
      <c r="E86" s="113">
        <v>5</v>
      </c>
      <c r="F86" s="114" t="s">
        <v>12</v>
      </c>
      <c r="G86" s="113" t="s">
        <v>163</v>
      </c>
      <c r="H86" s="113" t="s">
        <v>10</v>
      </c>
      <c r="I86" s="117"/>
      <c r="J86" s="117"/>
      <c r="K86" s="117"/>
      <c r="L86" s="117"/>
      <c r="M86" s="117"/>
      <c r="N86" s="117">
        <f t="shared" si="5"/>
        <v>0</v>
      </c>
      <c r="O86" s="117"/>
      <c r="P86" s="117"/>
      <c r="Q86" s="117"/>
      <c r="R86" s="117"/>
    </row>
    <row r="87" spans="1:18" s="7" customFormat="1" ht="12.75" hidden="1" customHeight="1" x14ac:dyDescent="0.2">
      <c r="A87" s="66" t="s">
        <v>162</v>
      </c>
      <c r="B87" s="40"/>
      <c r="C87" s="40"/>
      <c r="E87" s="113">
        <v>5</v>
      </c>
      <c r="F87" s="114" t="s">
        <v>12</v>
      </c>
      <c r="G87" s="113" t="s">
        <v>163</v>
      </c>
      <c r="H87" s="113" t="s">
        <v>15</v>
      </c>
      <c r="I87" s="117"/>
      <c r="J87" s="117"/>
      <c r="K87" s="117"/>
      <c r="L87" s="117"/>
      <c r="M87" s="117"/>
      <c r="N87" s="117">
        <f t="shared" si="5"/>
        <v>0</v>
      </c>
      <c r="O87" s="117"/>
      <c r="P87" s="117"/>
      <c r="Q87" s="117"/>
      <c r="R87" s="117"/>
    </row>
    <row r="88" spans="1:18" s="7" customFormat="1" ht="12.75" hidden="1" customHeight="1" x14ac:dyDescent="0.2">
      <c r="A88" s="66" t="s">
        <v>72</v>
      </c>
      <c r="B88" s="40"/>
      <c r="C88" s="40"/>
      <c r="E88" s="113">
        <v>5</v>
      </c>
      <c r="F88" s="114" t="s">
        <v>12</v>
      </c>
      <c r="G88" s="113" t="s">
        <v>70</v>
      </c>
      <c r="H88" s="113" t="s">
        <v>49</v>
      </c>
      <c r="I88" s="117"/>
      <c r="J88" s="117"/>
      <c r="K88" s="117"/>
      <c r="L88" s="117"/>
      <c r="M88" s="117"/>
      <c r="N88" s="117">
        <f t="shared" si="5"/>
        <v>0</v>
      </c>
      <c r="O88" s="117"/>
      <c r="P88" s="117"/>
      <c r="Q88" s="117"/>
      <c r="R88" s="117"/>
    </row>
    <row r="89" spans="1:18" s="7" customFormat="1" ht="12.75" hidden="1" customHeight="1" x14ac:dyDescent="0.2">
      <c r="A89" s="66" t="s">
        <v>164</v>
      </c>
      <c r="B89" s="40"/>
      <c r="C89" s="40"/>
      <c r="E89" s="113">
        <v>5</v>
      </c>
      <c r="F89" s="114" t="s">
        <v>12</v>
      </c>
      <c r="G89" s="113" t="s">
        <v>74</v>
      </c>
      <c r="H89" s="113" t="s">
        <v>10</v>
      </c>
      <c r="I89" s="117"/>
      <c r="J89" s="117"/>
      <c r="K89" s="117"/>
      <c r="L89" s="117"/>
      <c r="M89" s="117"/>
      <c r="N89" s="117">
        <f t="shared" si="5"/>
        <v>0</v>
      </c>
      <c r="O89" s="117"/>
      <c r="P89" s="117"/>
      <c r="Q89" s="117"/>
      <c r="R89" s="117"/>
    </row>
    <row r="90" spans="1:18" s="7" customFormat="1" ht="12.75" hidden="1" customHeight="1" x14ac:dyDescent="0.2">
      <c r="A90" s="66" t="s">
        <v>165</v>
      </c>
      <c r="B90" s="40"/>
      <c r="C90" s="40"/>
      <c r="E90" s="113">
        <v>5</v>
      </c>
      <c r="F90" s="114" t="s">
        <v>12</v>
      </c>
      <c r="G90" s="113" t="s">
        <v>74</v>
      </c>
      <c r="H90" s="113" t="s">
        <v>15</v>
      </c>
      <c r="I90" s="117"/>
      <c r="J90" s="117"/>
      <c r="K90" s="117"/>
      <c r="L90" s="117"/>
      <c r="M90" s="117"/>
      <c r="N90" s="117">
        <f t="shared" si="5"/>
        <v>0</v>
      </c>
      <c r="O90" s="117"/>
      <c r="P90" s="117"/>
      <c r="Q90" s="117"/>
      <c r="R90" s="117"/>
    </row>
    <row r="91" spans="1:18" s="7" customFormat="1" ht="12.75" hidden="1" customHeight="1" x14ac:dyDescent="0.2">
      <c r="A91" s="66" t="s">
        <v>166</v>
      </c>
      <c r="B91" s="40"/>
      <c r="C91" s="40"/>
      <c r="E91" s="113">
        <v>5</v>
      </c>
      <c r="F91" s="114" t="s">
        <v>12</v>
      </c>
      <c r="G91" s="113" t="s">
        <v>74</v>
      </c>
      <c r="H91" s="113" t="s">
        <v>17</v>
      </c>
      <c r="I91" s="117"/>
      <c r="J91" s="117"/>
      <c r="K91" s="117"/>
      <c r="L91" s="117"/>
      <c r="M91" s="117"/>
      <c r="N91" s="117">
        <f t="shared" si="5"/>
        <v>0</v>
      </c>
      <c r="O91" s="117"/>
      <c r="P91" s="117"/>
      <c r="Q91" s="117"/>
      <c r="R91" s="117"/>
    </row>
    <row r="92" spans="1:18" s="7" customFormat="1" ht="12.75" hidden="1" customHeight="1" x14ac:dyDescent="0.2">
      <c r="A92" s="66" t="s">
        <v>167</v>
      </c>
      <c r="B92" s="40"/>
      <c r="C92" s="40"/>
      <c r="E92" s="113">
        <v>5</v>
      </c>
      <c r="F92" s="114" t="s">
        <v>12</v>
      </c>
      <c r="G92" s="113" t="s">
        <v>74</v>
      </c>
      <c r="H92" s="113" t="s">
        <v>8</v>
      </c>
      <c r="I92" s="117"/>
      <c r="J92" s="117"/>
      <c r="K92" s="117"/>
      <c r="L92" s="117"/>
      <c r="M92" s="117"/>
      <c r="N92" s="117">
        <f t="shared" si="5"/>
        <v>0</v>
      </c>
      <c r="O92" s="117"/>
      <c r="P92" s="117"/>
      <c r="Q92" s="117"/>
      <c r="R92" s="117"/>
    </row>
    <row r="93" spans="1:18" s="7" customFormat="1" ht="12.75" hidden="1" customHeight="1" x14ac:dyDescent="0.2">
      <c r="A93" s="66" t="s">
        <v>168</v>
      </c>
      <c r="B93" s="40"/>
      <c r="C93" s="40"/>
      <c r="E93" s="113">
        <v>5</v>
      </c>
      <c r="F93" s="114" t="s">
        <v>12</v>
      </c>
      <c r="G93" s="113" t="s">
        <v>74</v>
      </c>
      <c r="H93" s="113" t="s">
        <v>45</v>
      </c>
      <c r="I93" s="117"/>
      <c r="J93" s="117"/>
      <c r="K93" s="117"/>
      <c r="L93" s="117"/>
      <c r="M93" s="117"/>
      <c r="N93" s="117">
        <f t="shared" si="5"/>
        <v>0</v>
      </c>
      <c r="O93" s="117"/>
      <c r="P93" s="117"/>
      <c r="Q93" s="117"/>
      <c r="R93" s="117"/>
    </row>
    <row r="94" spans="1:18" s="7" customFormat="1" ht="12.75" customHeight="1" x14ac:dyDescent="0.2">
      <c r="A94" s="66" t="s">
        <v>73</v>
      </c>
      <c r="B94" s="40"/>
      <c r="C94" s="40"/>
      <c r="E94" s="113">
        <v>5</v>
      </c>
      <c r="F94" s="114" t="s">
        <v>12</v>
      </c>
      <c r="G94" s="113" t="s">
        <v>74</v>
      </c>
      <c r="H94" s="113" t="s">
        <v>64</v>
      </c>
      <c r="I94" s="117"/>
      <c r="J94" s="117"/>
      <c r="K94" s="117"/>
      <c r="L94" s="117"/>
      <c r="M94" s="117"/>
      <c r="N94" s="117">
        <f t="shared" si="5"/>
        <v>30000</v>
      </c>
      <c r="O94" s="117"/>
      <c r="P94" s="117">
        <v>30000</v>
      </c>
      <c r="Q94" s="117"/>
      <c r="R94" s="117"/>
    </row>
    <row r="95" spans="1:18" s="7" customFormat="1" ht="12.75" hidden="1" customHeight="1" x14ac:dyDescent="0.2">
      <c r="A95" s="66" t="s">
        <v>75</v>
      </c>
      <c r="B95" s="40"/>
      <c r="C95" s="40"/>
      <c r="E95" s="113">
        <v>5</v>
      </c>
      <c r="F95" s="114" t="s">
        <v>12</v>
      </c>
      <c r="G95" s="113" t="s">
        <v>74</v>
      </c>
      <c r="H95" s="113" t="s">
        <v>19</v>
      </c>
      <c r="I95" s="117"/>
      <c r="J95" s="117"/>
      <c r="K95" s="117"/>
      <c r="L95" s="117"/>
      <c r="M95" s="117"/>
      <c r="N95" s="117">
        <f t="shared" si="5"/>
        <v>0</v>
      </c>
      <c r="O95" s="117"/>
      <c r="P95" s="117"/>
      <c r="Q95" s="117"/>
      <c r="R95" s="117"/>
    </row>
    <row r="96" spans="1:18" s="7" customFormat="1" ht="12.75" hidden="1" customHeight="1" x14ac:dyDescent="0.2">
      <c r="A96" s="66" t="s">
        <v>76</v>
      </c>
      <c r="B96" s="40"/>
      <c r="C96" s="40"/>
      <c r="E96" s="113">
        <v>5</v>
      </c>
      <c r="F96" s="114" t="s">
        <v>12</v>
      </c>
      <c r="G96" s="113" t="s">
        <v>74</v>
      </c>
      <c r="H96" s="113" t="s">
        <v>60</v>
      </c>
      <c r="I96" s="117"/>
      <c r="J96" s="117"/>
      <c r="K96" s="117"/>
      <c r="L96" s="117"/>
      <c r="M96" s="117"/>
      <c r="N96" s="117">
        <f t="shared" si="5"/>
        <v>0</v>
      </c>
      <c r="O96" s="117"/>
      <c r="P96" s="117"/>
      <c r="Q96" s="117"/>
      <c r="R96" s="117"/>
    </row>
    <row r="97" spans="1:18" s="7" customFormat="1" ht="12.75" customHeight="1" x14ac:dyDescent="0.2">
      <c r="A97" s="66" t="s">
        <v>77</v>
      </c>
      <c r="B97" s="40"/>
      <c r="C97" s="40"/>
      <c r="E97" s="113">
        <v>5</v>
      </c>
      <c r="F97" s="114" t="s">
        <v>12</v>
      </c>
      <c r="G97" s="113" t="s">
        <v>74</v>
      </c>
      <c r="H97" s="113" t="s">
        <v>49</v>
      </c>
      <c r="I97" s="117"/>
      <c r="J97" s="117"/>
      <c r="K97" s="117"/>
      <c r="L97" s="117"/>
      <c r="M97" s="117"/>
      <c r="N97" s="117">
        <f t="shared" si="5"/>
        <v>5000</v>
      </c>
      <c r="O97" s="117"/>
      <c r="P97" s="117">
        <v>5000</v>
      </c>
      <c r="Q97" s="117"/>
      <c r="R97" s="117"/>
    </row>
    <row r="98" spans="1:18" s="7" customFormat="1" ht="12.75" hidden="1" customHeight="1" x14ac:dyDescent="0.2">
      <c r="A98" s="66" t="s">
        <v>165</v>
      </c>
      <c r="B98" s="40"/>
      <c r="C98" s="40"/>
      <c r="E98" s="113">
        <v>5</v>
      </c>
      <c r="F98" s="114" t="s">
        <v>12</v>
      </c>
      <c r="G98" s="113" t="s">
        <v>74</v>
      </c>
      <c r="H98" s="113" t="s">
        <v>15</v>
      </c>
      <c r="I98" s="117"/>
      <c r="J98" s="117"/>
      <c r="K98" s="117"/>
      <c r="L98" s="117"/>
      <c r="M98" s="117"/>
      <c r="N98" s="117">
        <f t="shared" si="5"/>
        <v>0</v>
      </c>
      <c r="O98" s="117"/>
      <c r="P98" s="117"/>
      <c r="Q98" s="117"/>
      <c r="R98" s="117"/>
    </row>
    <row r="99" spans="1:18" s="7" customFormat="1" ht="12.75" hidden="1" customHeight="1" x14ac:dyDescent="0.2">
      <c r="A99" s="66" t="s">
        <v>78</v>
      </c>
      <c r="B99" s="40"/>
      <c r="C99" s="40"/>
      <c r="E99" s="113">
        <v>5</v>
      </c>
      <c r="F99" s="114" t="s">
        <v>12</v>
      </c>
      <c r="G99" s="113" t="s">
        <v>79</v>
      </c>
      <c r="H99" s="113" t="s">
        <v>10</v>
      </c>
      <c r="I99" s="117"/>
      <c r="J99" s="117"/>
      <c r="K99" s="117"/>
      <c r="L99" s="117"/>
      <c r="M99" s="117"/>
      <c r="N99" s="117">
        <f t="shared" si="5"/>
        <v>0</v>
      </c>
      <c r="O99" s="117"/>
      <c r="P99" s="117"/>
      <c r="Q99" s="117"/>
      <c r="R99" s="117"/>
    </row>
    <row r="100" spans="1:18" s="7" customFormat="1" ht="12.75" hidden="1" customHeight="1" x14ac:dyDescent="0.2">
      <c r="A100" s="66" t="s">
        <v>80</v>
      </c>
      <c r="B100" s="40"/>
      <c r="C100" s="40"/>
      <c r="E100" s="113">
        <v>5</v>
      </c>
      <c r="F100" s="114" t="s">
        <v>12</v>
      </c>
      <c r="G100" s="113" t="s">
        <v>79</v>
      </c>
      <c r="H100" s="113" t="s">
        <v>15</v>
      </c>
      <c r="I100" s="117"/>
      <c r="J100" s="117"/>
      <c r="K100" s="117"/>
      <c r="L100" s="117"/>
      <c r="M100" s="117"/>
      <c r="N100" s="117">
        <f t="shared" si="5"/>
        <v>0</v>
      </c>
      <c r="O100" s="117"/>
      <c r="P100" s="117"/>
      <c r="Q100" s="117"/>
      <c r="R100" s="117"/>
    </row>
    <row r="101" spans="1:18" s="7" customFormat="1" ht="12.75" hidden="1" customHeight="1" x14ac:dyDescent="0.2">
      <c r="A101" s="66" t="s">
        <v>169</v>
      </c>
      <c r="B101" s="40"/>
      <c r="C101" s="40"/>
      <c r="E101" s="113">
        <v>5</v>
      </c>
      <c r="F101" s="114" t="s">
        <v>12</v>
      </c>
      <c r="G101" s="113" t="s">
        <v>79</v>
      </c>
      <c r="H101" s="114" t="s">
        <v>60</v>
      </c>
      <c r="I101" s="117"/>
      <c r="J101" s="117"/>
      <c r="K101" s="117"/>
      <c r="L101" s="117"/>
      <c r="M101" s="117"/>
      <c r="N101" s="117">
        <f t="shared" si="5"/>
        <v>0</v>
      </c>
      <c r="O101" s="117"/>
      <c r="P101" s="117"/>
      <c r="Q101" s="117"/>
      <c r="R101" s="117"/>
    </row>
    <row r="102" spans="1:18" s="7" customFormat="1" ht="12.75" hidden="1" customHeight="1" x14ac:dyDescent="0.2">
      <c r="A102" s="66" t="s">
        <v>170</v>
      </c>
      <c r="B102" s="40"/>
      <c r="C102" s="40"/>
      <c r="E102" s="113">
        <v>5</v>
      </c>
      <c r="F102" s="114" t="s">
        <v>12</v>
      </c>
      <c r="G102" s="113" t="s">
        <v>79</v>
      </c>
      <c r="H102" s="114" t="s">
        <v>19</v>
      </c>
      <c r="I102" s="117"/>
      <c r="J102" s="117"/>
      <c r="K102" s="117"/>
      <c r="L102" s="117"/>
      <c r="M102" s="117"/>
      <c r="N102" s="117">
        <f t="shared" si="5"/>
        <v>0</v>
      </c>
      <c r="O102" s="117"/>
      <c r="P102" s="117"/>
      <c r="Q102" s="117"/>
      <c r="R102" s="117"/>
    </row>
    <row r="103" spans="1:18" s="7" customFormat="1" ht="12.75" hidden="1" customHeight="1" x14ac:dyDescent="0.2">
      <c r="A103" s="66" t="s">
        <v>171</v>
      </c>
      <c r="B103" s="40"/>
      <c r="C103" s="40"/>
      <c r="E103" s="113">
        <v>5</v>
      </c>
      <c r="F103" s="114" t="s">
        <v>12</v>
      </c>
      <c r="G103" s="113" t="s">
        <v>79</v>
      </c>
      <c r="H103" s="114" t="s">
        <v>82</v>
      </c>
      <c r="I103" s="117"/>
      <c r="J103" s="117"/>
      <c r="K103" s="117"/>
      <c r="L103" s="117"/>
      <c r="M103" s="117"/>
      <c r="N103" s="117">
        <f t="shared" si="5"/>
        <v>0</v>
      </c>
      <c r="O103" s="117"/>
      <c r="P103" s="117"/>
      <c r="Q103" s="117"/>
      <c r="R103" s="117"/>
    </row>
    <row r="104" spans="1:18" s="7" customFormat="1" ht="12.75" hidden="1" customHeight="1" x14ac:dyDescent="0.2">
      <c r="A104" s="66" t="s">
        <v>81</v>
      </c>
      <c r="B104" s="40"/>
      <c r="C104" s="40"/>
      <c r="E104" s="113">
        <v>5</v>
      </c>
      <c r="F104" s="114" t="s">
        <v>12</v>
      </c>
      <c r="G104" s="113" t="s">
        <v>59</v>
      </c>
      <c r="H104" s="114" t="s">
        <v>82</v>
      </c>
      <c r="I104" s="117"/>
      <c r="J104" s="117"/>
      <c r="K104" s="117"/>
      <c r="L104" s="117"/>
      <c r="M104" s="117"/>
      <c r="N104" s="117">
        <f t="shared" si="5"/>
        <v>0</v>
      </c>
      <c r="O104" s="117"/>
      <c r="P104" s="117"/>
      <c r="Q104" s="117"/>
      <c r="R104" s="117"/>
    </row>
    <row r="105" spans="1:18" s="7" customFormat="1" ht="12.75" hidden="1" customHeight="1" x14ac:dyDescent="0.2">
      <c r="A105" s="66" t="s">
        <v>83</v>
      </c>
      <c r="B105" s="40"/>
      <c r="C105" s="40"/>
      <c r="E105" s="113">
        <v>5</v>
      </c>
      <c r="F105" s="114" t="s">
        <v>12</v>
      </c>
      <c r="G105" s="113" t="s">
        <v>84</v>
      </c>
      <c r="H105" s="114" t="s">
        <v>8</v>
      </c>
      <c r="I105" s="117"/>
      <c r="J105" s="117"/>
      <c r="K105" s="117"/>
      <c r="L105" s="117"/>
      <c r="M105" s="117"/>
      <c r="N105" s="117">
        <f t="shared" si="5"/>
        <v>0</v>
      </c>
      <c r="O105" s="117"/>
      <c r="P105" s="117"/>
      <c r="Q105" s="117"/>
      <c r="R105" s="117"/>
    </row>
    <row r="106" spans="1:18" s="7" customFormat="1" ht="12.75" hidden="1" customHeight="1" x14ac:dyDescent="0.2">
      <c r="A106" s="66" t="s">
        <v>85</v>
      </c>
      <c r="B106" s="40"/>
      <c r="C106" s="40"/>
      <c r="E106" s="113">
        <v>5</v>
      </c>
      <c r="F106" s="114" t="s">
        <v>12</v>
      </c>
      <c r="G106" s="113" t="s">
        <v>84</v>
      </c>
      <c r="H106" s="114" t="s">
        <v>10</v>
      </c>
      <c r="I106" s="117"/>
      <c r="J106" s="117"/>
      <c r="K106" s="117"/>
      <c r="L106" s="117"/>
      <c r="M106" s="117"/>
      <c r="N106" s="117">
        <f t="shared" si="5"/>
        <v>0</v>
      </c>
      <c r="O106" s="117"/>
      <c r="P106" s="117"/>
      <c r="Q106" s="117"/>
      <c r="R106" s="117"/>
    </row>
    <row r="107" spans="1:18" s="7" customFormat="1" ht="12.75" hidden="1" customHeight="1" x14ac:dyDescent="0.2">
      <c r="A107" s="66" t="s">
        <v>86</v>
      </c>
      <c r="B107" s="40"/>
      <c r="C107" s="40"/>
      <c r="E107" s="113">
        <v>5</v>
      </c>
      <c r="F107" s="114" t="s">
        <v>12</v>
      </c>
      <c r="G107" s="113" t="s">
        <v>84</v>
      </c>
      <c r="H107" s="114" t="s">
        <v>15</v>
      </c>
      <c r="I107" s="117"/>
      <c r="J107" s="117"/>
      <c r="K107" s="117"/>
      <c r="L107" s="117"/>
      <c r="M107" s="117"/>
      <c r="N107" s="117">
        <f t="shared" si="5"/>
        <v>0</v>
      </c>
      <c r="O107" s="117"/>
      <c r="P107" s="117"/>
      <c r="Q107" s="117"/>
      <c r="R107" s="117"/>
    </row>
    <row r="108" spans="1:18" s="7" customFormat="1" ht="12.75" customHeight="1" x14ac:dyDescent="0.2">
      <c r="A108" s="66" t="s">
        <v>172</v>
      </c>
      <c r="B108" s="40"/>
      <c r="C108" s="40"/>
      <c r="E108" s="113">
        <v>5</v>
      </c>
      <c r="F108" s="114" t="s">
        <v>12</v>
      </c>
      <c r="G108" s="113" t="s">
        <v>174</v>
      </c>
      <c r="H108" s="114" t="s">
        <v>8</v>
      </c>
      <c r="I108" s="117"/>
      <c r="J108" s="117">
        <v>4028768.74</v>
      </c>
      <c r="K108" s="117"/>
      <c r="L108" s="117"/>
      <c r="M108" s="117"/>
      <c r="N108" s="117">
        <f t="shared" si="5"/>
        <v>6000000</v>
      </c>
      <c r="O108" s="117"/>
      <c r="P108" s="117">
        <v>6000000</v>
      </c>
      <c r="Q108" s="117"/>
      <c r="R108" s="117">
        <v>6600000</v>
      </c>
    </row>
    <row r="109" spans="1:18" s="7" customFormat="1" ht="12.75" customHeight="1" x14ac:dyDescent="0.2">
      <c r="A109" s="66" t="s">
        <v>173</v>
      </c>
      <c r="B109" s="40"/>
      <c r="C109" s="40"/>
      <c r="E109" s="113">
        <v>5</v>
      </c>
      <c r="F109" s="114" t="s">
        <v>12</v>
      </c>
      <c r="G109" s="113" t="s">
        <v>174</v>
      </c>
      <c r="H109" s="114" t="s">
        <v>10</v>
      </c>
      <c r="I109" s="117"/>
      <c r="J109" s="117">
        <v>199878.75</v>
      </c>
      <c r="K109" s="117"/>
      <c r="L109" s="117">
        <v>141529.04999999999</v>
      </c>
      <c r="M109" s="117"/>
      <c r="N109" s="117">
        <f t="shared" si="5"/>
        <v>108470.95000000001</v>
      </c>
      <c r="O109" s="117"/>
      <c r="P109" s="117">
        <v>250000</v>
      </c>
      <c r="Q109" s="117"/>
      <c r="R109" s="117">
        <v>300000</v>
      </c>
    </row>
    <row r="110" spans="1:18" s="7" customFormat="1" ht="12.75" customHeight="1" x14ac:dyDescent="0.2">
      <c r="A110" s="66" t="s">
        <v>87</v>
      </c>
      <c r="B110" s="40"/>
      <c r="C110" s="40"/>
      <c r="E110" s="113">
        <v>5</v>
      </c>
      <c r="F110" s="114" t="s">
        <v>12</v>
      </c>
      <c r="G110" s="113" t="s">
        <v>174</v>
      </c>
      <c r="H110" s="114" t="s">
        <v>15</v>
      </c>
      <c r="I110" s="117"/>
      <c r="J110" s="117"/>
      <c r="K110" s="117"/>
      <c r="L110" s="117"/>
      <c r="M110" s="117"/>
      <c r="N110" s="117">
        <f t="shared" si="5"/>
        <v>5000</v>
      </c>
      <c r="O110" s="117"/>
      <c r="P110" s="117">
        <v>5000</v>
      </c>
      <c r="Q110" s="117"/>
      <c r="R110" s="117">
        <v>5500</v>
      </c>
    </row>
    <row r="111" spans="1:18" s="7" customFormat="1" ht="12.75" customHeight="1" x14ac:dyDescent="0.2">
      <c r="A111" s="66" t="s">
        <v>61</v>
      </c>
      <c r="B111" s="40"/>
      <c r="C111" s="40"/>
      <c r="E111" s="113">
        <v>5</v>
      </c>
      <c r="F111" s="114" t="s">
        <v>12</v>
      </c>
      <c r="G111" s="113" t="s">
        <v>59</v>
      </c>
      <c r="H111" s="113" t="s">
        <v>8</v>
      </c>
      <c r="I111" s="117"/>
      <c r="J111" s="117">
        <v>283046.40000000002</v>
      </c>
      <c r="K111" s="117"/>
      <c r="L111" s="117">
        <v>80740</v>
      </c>
      <c r="M111" s="117"/>
      <c r="N111" s="117">
        <f t="shared" si="5"/>
        <v>1419260</v>
      </c>
      <c r="O111" s="117"/>
      <c r="P111" s="117">
        <v>1500000</v>
      </c>
      <c r="Q111" s="117"/>
      <c r="R111" s="117">
        <v>1000000</v>
      </c>
    </row>
    <row r="112" spans="1:18" s="7" customFormat="1" ht="12.75" customHeight="1" x14ac:dyDescent="0.2">
      <c r="A112" s="66" t="s">
        <v>279</v>
      </c>
      <c r="B112" s="40"/>
      <c r="C112" s="40"/>
      <c r="E112" s="113">
        <v>5</v>
      </c>
      <c r="F112" s="114" t="s">
        <v>12</v>
      </c>
      <c r="G112" s="115">
        <v>99</v>
      </c>
      <c r="H112" s="116">
        <v>990</v>
      </c>
      <c r="I112" s="117"/>
      <c r="J112" s="117">
        <v>775609.08</v>
      </c>
      <c r="K112" s="117"/>
      <c r="L112" s="117">
        <v>495937.1</v>
      </c>
      <c r="M112" s="117"/>
      <c r="N112" s="117">
        <f t="shared" si="5"/>
        <v>504062.9</v>
      </c>
      <c r="O112" s="117"/>
      <c r="P112" s="117">
        <v>1000000</v>
      </c>
      <c r="Q112" s="117"/>
      <c r="R112" s="117">
        <v>1100000</v>
      </c>
    </row>
    <row r="113" spans="1:18" s="7" customFormat="1" ht="18.95" customHeight="1" x14ac:dyDescent="0.2">
      <c r="A113" s="202" t="s">
        <v>191</v>
      </c>
      <c r="B113" s="202"/>
      <c r="C113" s="202"/>
      <c r="J113" s="22">
        <f>SUM(J45:J112)</f>
        <v>6888334.0200000005</v>
      </c>
      <c r="K113" s="18"/>
      <c r="L113" s="22">
        <f>SUM(L45:L112)</f>
        <v>1548259.79</v>
      </c>
      <c r="N113" s="22">
        <f>SUM(N45:N112)</f>
        <v>9071733.290000001</v>
      </c>
      <c r="P113" s="22">
        <f>SUM(P45:P112)</f>
        <v>10619993.08</v>
      </c>
      <c r="R113" s="22">
        <f>SUM(R45:R112)</f>
        <v>11114500</v>
      </c>
    </row>
    <row r="114" spans="1:18" s="7" customFormat="1" ht="6" customHeight="1" x14ac:dyDescent="0.2">
      <c r="A114" s="20"/>
      <c r="B114" s="20"/>
      <c r="C114" s="20"/>
      <c r="J114" s="18"/>
      <c r="K114" s="18"/>
    </row>
    <row r="115" spans="1:18" s="7" customFormat="1" ht="12.75" customHeight="1" x14ac:dyDescent="0.2">
      <c r="A115" s="68" t="s">
        <v>190</v>
      </c>
      <c r="B115" s="20"/>
      <c r="C115" s="20"/>
      <c r="J115" s="18"/>
      <c r="K115" s="18"/>
    </row>
    <row r="116" spans="1:18" s="7" customFormat="1" ht="15" customHeight="1" x14ac:dyDescent="0.2">
      <c r="A116" s="71" t="s">
        <v>91</v>
      </c>
      <c r="B116" s="20"/>
      <c r="C116" s="20"/>
      <c r="J116" s="18"/>
      <c r="K116" s="18"/>
    </row>
    <row r="117" spans="1:18" s="7" customFormat="1" ht="15" customHeight="1" x14ac:dyDescent="0.2">
      <c r="A117" s="118" t="s">
        <v>96</v>
      </c>
      <c r="B117" s="119"/>
      <c r="C117" s="119"/>
      <c r="D117" s="119"/>
      <c r="E117" s="122" t="s">
        <v>309</v>
      </c>
      <c r="F117" s="114" t="s">
        <v>93</v>
      </c>
      <c r="G117" s="113" t="s">
        <v>54</v>
      </c>
      <c r="H117" s="113" t="s">
        <v>10</v>
      </c>
      <c r="I117" s="120"/>
      <c r="J117" s="121">
        <v>36210</v>
      </c>
      <c r="K117" s="120"/>
      <c r="L117" s="120"/>
      <c r="M117" s="120"/>
      <c r="N117" s="121">
        <v>85000</v>
      </c>
      <c r="O117" s="121"/>
      <c r="P117" s="121">
        <v>85000</v>
      </c>
      <c r="Q117" s="121"/>
      <c r="R117" s="121"/>
    </row>
    <row r="118" spans="1:18" s="7" customFormat="1" ht="15" hidden="1" customHeight="1" x14ac:dyDescent="0.2">
      <c r="A118" s="118" t="s">
        <v>338</v>
      </c>
      <c r="B118" s="119"/>
      <c r="C118" s="119"/>
      <c r="D118" s="119"/>
      <c r="E118" s="122" t="s">
        <v>309</v>
      </c>
      <c r="F118" s="114" t="s">
        <v>93</v>
      </c>
      <c r="G118" s="123" t="s">
        <v>54</v>
      </c>
      <c r="H118" s="123" t="s">
        <v>15</v>
      </c>
      <c r="I118" s="120"/>
      <c r="J118" s="121"/>
      <c r="K118" s="120"/>
      <c r="L118" s="120"/>
      <c r="M118" s="120"/>
      <c r="N118" s="121"/>
      <c r="O118" s="121"/>
      <c r="P118" s="121"/>
      <c r="Q118" s="121"/>
      <c r="R118" s="121"/>
    </row>
    <row r="119" spans="1:18" s="7" customFormat="1" ht="15" hidden="1" customHeight="1" x14ac:dyDescent="0.2">
      <c r="A119" s="118" t="s">
        <v>107</v>
      </c>
      <c r="B119" s="119"/>
      <c r="C119" s="119"/>
      <c r="D119" s="119"/>
      <c r="E119" s="122" t="s">
        <v>309</v>
      </c>
      <c r="F119" s="114" t="s">
        <v>93</v>
      </c>
      <c r="G119" s="115">
        <v>99</v>
      </c>
      <c r="H119" s="116">
        <v>990</v>
      </c>
      <c r="I119" s="117"/>
      <c r="J119" s="121"/>
      <c r="K119" s="120"/>
      <c r="L119" s="120"/>
      <c r="M119" s="120"/>
      <c r="N119" s="121"/>
      <c r="O119" s="121"/>
      <c r="P119" s="121"/>
      <c r="Q119" s="121"/>
      <c r="R119" s="121"/>
    </row>
    <row r="120" spans="1:18" s="7" customFormat="1" ht="18.75" customHeight="1" x14ac:dyDescent="0.2">
      <c r="A120" s="124" t="s">
        <v>108</v>
      </c>
      <c r="B120" s="26"/>
      <c r="C120" s="26"/>
      <c r="D120" s="27"/>
      <c r="E120" s="27"/>
      <c r="F120" s="27"/>
      <c r="G120" s="27"/>
      <c r="H120" s="27"/>
      <c r="I120" s="27"/>
      <c r="J120" s="21">
        <f>SUM(J117:J119)</f>
        <v>36210</v>
      </c>
      <c r="K120" s="23"/>
      <c r="L120" s="21">
        <f>SUM(L117:L119)</f>
        <v>0</v>
      </c>
      <c r="M120" s="23"/>
      <c r="N120" s="21">
        <f>SUM(N117:N119)</f>
        <v>85000</v>
      </c>
      <c r="O120" s="23"/>
      <c r="P120" s="21">
        <f>SUM(P117:P119)</f>
        <v>85000</v>
      </c>
      <c r="Q120" s="23"/>
      <c r="R120" s="21">
        <f>SUM(R117:R119)</f>
        <v>0</v>
      </c>
    </row>
    <row r="121" spans="1:18" s="7" customFormat="1" ht="6" customHeight="1" x14ac:dyDescent="0.2">
      <c r="A121" s="20"/>
      <c r="B121" s="20"/>
      <c r="C121" s="20"/>
      <c r="J121" s="18"/>
      <c r="K121" s="18"/>
    </row>
    <row r="122" spans="1:18" s="7" customFormat="1" ht="12.75" customHeight="1" x14ac:dyDescent="0.2">
      <c r="A122" s="69" t="s">
        <v>189</v>
      </c>
    </row>
    <row r="123" spans="1:18" s="7" customFormat="1" ht="12.75" customHeight="1" x14ac:dyDescent="0.2">
      <c r="A123" s="66" t="s">
        <v>109</v>
      </c>
      <c r="E123" s="14">
        <v>5</v>
      </c>
      <c r="F123" s="15" t="s">
        <v>29</v>
      </c>
      <c r="G123" s="14" t="s">
        <v>7</v>
      </c>
      <c r="H123" s="14" t="s">
        <v>17</v>
      </c>
      <c r="J123" s="7">
        <v>57995</v>
      </c>
      <c r="L123" s="7">
        <v>21285</v>
      </c>
      <c r="N123" s="7">
        <f>P123-L123</f>
        <v>178715</v>
      </c>
      <c r="P123" s="7">
        <v>200000</v>
      </c>
      <c r="R123" s="7">
        <v>220000</v>
      </c>
    </row>
    <row r="124" spans="1:18" s="7" customFormat="1" ht="12" hidden="1" customHeight="1" x14ac:dyDescent="0.2">
      <c r="A124" s="66" t="s">
        <v>180</v>
      </c>
      <c r="E124" s="14">
        <v>5</v>
      </c>
      <c r="F124" s="15" t="s">
        <v>29</v>
      </c>
      <c r="G124" s="14" t="s">
        <v>7</v>
      </c>
      <c r="H124" s="14" t="s">
        <v>64</v>
      </c>
      <c r="N124" s="7">
        <f>P124-L124</f>
        <v>0</v>
      </c>
    </row>
    <row r="125" spans="1:18" s="7" customFormat="1" ht="12.75" customHeight="1" x14ac:dyDescent="0.2">
      <c r="A125" s="66" t="s">
        <v>181</v>
      </c>
      <c r="E125" s="14">
        <v>5</v>
      </c>
      <c r="F125" s="15" t="s">
        <v>29</v>
      </c>
      <c r="G125" s="14" t="s">
        <v>7</v>
      </c>
      <c r="H125" s="16" t="s">
        <v>49</v>
      </c>
      <c r="J125" s="7">
        <v>1064540.72</v>
      </c>
      <c r="N125" s="7">
        <f>P125-L125</f>
        <v>3000000</v>
      </c>
      <c r="P125" s="7">
        <v>3000000</v>
      </c>
      <c r="R125" s="7">
        <v>3300000</v>
      </c>
    </row>
    <row r="126" spans="1:18" s="7" customFormat="1" ht="12" hidden="1" customHeight="1" x14ac:dyDescent="0.2">
      <c r="A126" s="66" t="s">
        <v>181</v>
      </c>
      <c r="E126" s="14">
        <v>5</v>
      </c>
      <c r="F126" s="15" t="s">
        <v>29</v>
      </c>
      <c r="G126" s="14" t="s">
        <v>7</v>
      </c>
      <c r="H126" s="16" t="s">
        <v>49</v>
      </c>
    </row>
    <row r="127" spans="1:18" s="7" customFormat="1" ht="12" hidden="1" customHeight="1" x14ac:dyDescent="0.2">
      <c r="A127" s="66" t="s">
        <v>182</v>
      </c>
      <c r="E127" s="14">
        <v>5</v>
      </c>
      <c r="F127" s="15" t="s">
        <v>29</v>
      </c>
      <c r="G127" s="14" t="s">
        <v>7</v>
      </c>
      <c r="H127" s="14" t="s">
        <v>10</v>
      </c>
    </row>
    <row r="128" spans="1:18" s="7" customFormat="1" ht="12" hidden="1" customHeight="1" x14ac:dyDescent="0.2">
      <c r="A128" s="66" t="s">
        <v>181</v>
      </c>
      <c r="E128" s="14">
        <v>5</v>
      </c>
      <c r="F128" s="15" t="s">
        <v>29</v>
      </c>
      <c r="G128" s="14" t="s">
        <v>7</v>
      </c>
      <c r="H128" s="16" t="s">
        <v>49</v>
      </c>
    </row>
    <row r="129" spans="1:18" s="7" customFormat="1" ht="12" hidden="1" customHeight="1" x14ac:dyDescent="0.2">
      <c r="A129" s="66" t="s">
        <v>183</v>
      </c>
      <c r="E129" s="14">
        <v>5</v>
      </c>
      <c r="F129" s="15" t="s">
        <v>29</v>
      </c>
      <c r="G129" s="14" t="s">
        <v>7</v>
      </c>
      <c r="H129" s="14" t="s">
        <v>8</v>
      </c>
    </row>
    <row r="130" spans="1:18" s="7" customFormat="1" ht="12" hidden="1" customHeight="1" x14ac:dyDescent="0.2">
      <c r="A130" s="66" t="s">
        <v>184</v>
      </c>
      <c r="E130" s="14">
        <v>5</v>
      </c>
      <c r="F130" s="15" t="s">
        <v>29</v>
      </c>
      <c r="G130" s="14" t="s">
        <v>7</v>
      </c>
      <c r="H130" s="14" t="s">
        <v>15</v>
      </c>
    </row>
    <row r="131" spans="1:18" s="7" customFormat="1" ht="18.75" customHeight="1" x14ac:dyDescent="0.2">
      <c r="A131" s="124" t="s">
        <v>185</v>
      </c>
      <c r="J131" s="22">
        <f>SUM(J123:J130)</f>
        <v>1122535.72</v>
      </c>
      <c r="K131" s="18"/>
      <c r="L131" s="22">
        <f>SUM(L123:L130)</f>
        <v>21285</v>
      </c>
      <c r="M131" s="18"/>
      <c r="N131" s="22">
        <f>SUM(N123:N130)</f>
        <v>3178715</v>
      </c>
      <c r="O131" s="18"/>
      <c r="P131" s="22">
        <f>SUM(P123:P130)</f>
        <v>3200000</v>
      </c>
      <c r="Q131" s="18"/>
      <c r="R131" s="87">
        <f>SUM(R123:R125)</f>
        <v>3520000</v>
      </c>
    </row>
    <row r="132" spans="1:18" s="7" customFormat="1" ht="12.75" hidden="1" customHeight="1" x14ac:dyDescent="0.2">
      <c r="A132" s="11" t="s">
        <v>89</v>
      </c>
      <c r="B132" s="24"/>
      <c r="C132" s="24"/>
    </row>
    <row r="133" spans="1:18" s="7" customFormat="1" ht="12.75" hidden="1" customHeight="1" x14ac:dyDescent="0.2">
      <c r="A133" s="70" t="s">
        <v>90</v>
      </c>
      <c r="B133" s="9"/>
      <c r="C133" s="9"/>
      <c r="E133" s="14">
        <v>1</v>
      </c>
      <c r="F133" s="15" t="s">
        <v>12</v>
      </c>
      <c r="G133" s="14" t="s">
        <v>54</v>
      </c>
      <c r="H133" s="16" t="s">
        <v>10</v>
      </c>
    </row>
    <row r="134" spans="1:18" s="7" customFormat="1" ht="12.75" hidden="1" customHeight="1" x14ac:dyDescent="0.2">
      <c r="A134" s="66" t="s">
        <v>92</v>
      </c>
      <c r="B134" s="40"/>
      <c r="C134" s="40"/>
      <c r="E134" s="14">
        <v>1</v>
      </c>
      <c r="F134" s="15" t="s">
        <v>93</v>
      </c>
      <c r="G134" s="14" t="s">
        <v>7</v>
      </c>
      <c r="H134" s="14" t="s">
        <v>8</v>
      </c>
    </row>
    <row r="135" spans="1:18" s="7" customFormat="1" ht="12.75" hidden="1" customHeight="1" x14ac:dyDescent="0.2">
      <c r="A135" s="66" t="s">
        <v>94</v>
      </c>
      <c r="B135" s="40"/>
      <c r="C135" s="40"/>
      <c r="E135" s="14">
        <v>1</v>
      </c>
      <c r="F135" s="15" t="s">
        <v>93</v>
      </c>
      <c r="G135" s="14" t="s">
        <v>34</v>
      </c>
      <c r="H135" s="14" t="s">
        <v>8</v>
      </c>
    </row>
    <row r="136" spans="1:18" s="7" customFormat="1" ht="12.75" hidden="1" customHeight="1" x14ac:dyDescent="0.2">
      <c r="A136" s="66" t="s">
        <v>95</v>
      </c>
      <c r="B136" s="42"/>
      <c r="C136" s="42"/>
      <c r="E136" s="14">
        <v>1</v>
      </c>
      <c r="F136" s="15" t="s">
        <v>93</v>
      </c>
      <c r="G136" s="14" t="s">
        <v>34</v>
      </c>
      <c r="H136" s="14" t="s">
        <v>49</v>
      </c>
    </row>
    <row r="137" spans="1:18" s="7" customFormat="1" ht="12.75" hidden="1" customHeight="1" x14ac:dyDescent="0.2">
      <c r="A137" s="66" t="s">
        <v>98</v>
      </c>
      <c r="B137" s="42"/>
      <c r="C137" s="42"/>
      <c r="E137" s="14">
        <v>1</v>
      </c>
      <c r="F137" s="15" t="s">
        <v>93</v>
      </c>
      <c r="G137" s="14" t="s">
        <v>54</v>
      </c>
      <c r="H137" s="14" t="s">
        <v>15</v>
      </c>
      <c r="N137" s="7">
        <f t="shared" ref="N137:N149" si="6">P137-L137</f>
        <v>0</v>
      </c>
    </row>
    <row r="138" spans="1:18" s="7" customFormat="1" ht="12.75" hidden="1" customHeight="1" x14ac:dyDescent="0.2">
      <c r="A138" s="66" t="s">
        <v>99</v>
      </c>
      <c r="B138" s="42"/>
      <c r="C138" s="42"/>
      <c r="D138" s="15"/>
      <c r="E138" s="14">
        <v>1</v>
      </c>
      <c r="F138" s="15" t="s">
        <v>93</v>
      </c>
      <c r="G138" s="14" t="s">
        <v>93</v>
      </c>
      <c r="H138" s="14" t="s">
        <v>10</v>
      </c>
      <c r="N138" s="7">
        <f t="shared" si="6"/>
        <v>0</v>
      </c>
    </row>
    <row r="139" spans="1:18" s="7" customFormat="1" ht="12.75" hidden="1" customHeight="1" x14ac:dyDescent="0.2">
      <c r="A139" s="66" t="s">
        <v>100</v>
      </c>
      <c r="B139" s="40"/>
      <c r="C139" s="40"/>
      <c r="E139" s="14">
        <v>1</v>
      </c>
      <c r="F139" s="15" t="s">
        <v>93</v>
      </c>
      <c r="G139" s="14" t="s">
        <v>54</v>
      </c>
      <c r="H139" s="14" t="s">
        <v>19</v>
      </c>
      <c r="N139" s="7">
        <f t="shared" si="6"/>
        <v>0</v>
      </c>
    </row>
    <row r="140" spans="1:18" s="7" customFormat="1" ht="12.75" hidden="1" customHeight="1" x14ac:dyDescent="0.2">
      <c r="A140" s="66" t="s">
        <v>175</v>
      </c>
      <c r="B140" s="40"/>
      <c r="C140" s="40"/>
      <c r="E140" s="14">
        <v>1</v>
      </c>
      <c r="F140" s="15" t="s">
        <v>93</v>
      </c>
      <c r="G140" s="14" t="s">
        <v>54</v>
      </c>
      <c r="H140" s="14" t="s">
        <v>82</v>
      </c>
      <c r="N140" s="7">
        <f t="shared" si="6"/>
        <v>0</v>
      </c>
    </row>
    <row r="141" spans="1:18" s="7" customFormat="1" ht="12.75" hidden="1" customHeight="1" x14ac:dyDescent="0.2">
      <c r="A141" s="66" t="s">
        <v>176</v>
      </c>
      <c r="B141" s="40"/>
      <c r="C141" s="40"/>
      <c r="E141" s="14">
        <v>1</v>
      </c>
      <c r="F141" s="15" t="s">
        <v>93</v>
      </c>
      <c r="G141" s="14" t="s">
        <v>54</v>
      </c>
      <c r="H141" s="14" t="s">
        <v>45</v>
      </c>
      <c r="N141" s="7">
        <f t="shared" si="6"/>
        <v>0</v>
      </c>
    </row>
    <row r="142" spans="1:18" s="7" customFormat="1" ht="12.75" hidden="1" customHeight="1" x14ac:dyDescent="0.2">
      <c r="A142" s="66" t="s">
        <v>177</v>
      </c>
      <c r="B142" s="40"/>
      <c r="C142" s="40"/>
      <c r="E142" s="14">
        <v>1</v>
      </c>
      <c r="F142" s="15" t="s">
        <v>93</v>
      </c>
      <c r="G142" s="14" t="s">
        <v>54</v>
      </c>
      <c r="H142" s="14" t="s">
        <v>146</v>
      </c>
      <c r="N142" s="7">
        <f t="shared" si="6"/>
        <v>0</v>
      </c>
    </row>
    <row r="143" spans="1:18" s="7" customFormat="1" ht="12.75" hidden="1" customHeight="1" x14ac:dyDescent="0.2">
      <c r="A143" s="66" t="s">
        <v>101</v>
      </c>
      <c r="B143" s="40"/>
      <c r="C143" s="40"/>
      <c r="E143" s="14">
        <v>1</v>
      </c>
      <c r="F143" s="15" t="s">
        <v>93</v>
      </c>
      <c r="G143" s="14" t="s">
        <v>54</v>
      </c>
      <c r="H143" s="14" t="s">
        <v>102</v>
      </c>
      <c r="N143" s="7">
        <f t="shared" si="6"/>
        <v>0</v>
      </c>
    </row>
    <row r="144" spans="1:18" s="7" customFormat="1" ht="12.75" hidden="1" customHeight="1" x14ac:dyDescent="0.2">
      <c r="A144" s="66" t="s">
        <v>103</v>
      </c>
      <c r="B144" s="40"/>
      <c r="C144" s="40"/>
      <c r="E144" s="14">
        <v>1</v>
      </c>
      <c r="F144" s="15" t="s">
        <v>93</v>
      </c>
      <c r="G144" s="14" t="s">
        <v>54</v>
      </c>
      <c r="H144" s="14" t="s">
        <v>24</v>
      </c>
      <c r="N144" s="7">
        <f t="shared" si="6"/>
        <v>0</v>
      </c>
    </row>
    <row r="145" spans="1:21" s="7" customFormat="1" ht="12.75" hidden="1" customHeight="1" x14ac:dyDescent="0.2">
      <c r="A145" s="66" t="s">
        <v>104</v>
      </c>
      <c r="B145" s="40"/>
      <c r="C145" s="40"/>
      <c r="E145" s="14">
        <v>1</v>
      </c>
      <c r="F145" s="15" t="s">
        <v>93</v>
      </c>
      <c r="G145" s="14" t="s">
        <v>54</v>
      </c>
      <c r="H145" s="14" t="s">
        <v>28</v>
      </c>
      <c r="N145" s="7">
        <f t="shared" si="6"/>
        <v>0</v>
      </c>
    </row>
    <row r="146" spans="1:21" s="7" customFormat="1" ht="12.75" hidden="1" customHeight="1" x14ac:dyDescent="0.2">
      <c r="A146" s="66" t="s">
        <v>105</v>
      </c>
      <c r="B146" s="40"/>
      <c r="C146" s="40"/>
      <c r="D146" s="15"/>
      <c r="E146" s="14">
        <v>1</v>
      </c>
      <c r="F146" s="15" t="s">
        <v>93</v>
      </c>
      <c r="G146" s="14" t="s">
        <v>54</v>
      </c>
      <c r="H146" s="16" t="s">
        <v>49</v>
      </c>
      <c r="N146" s="7">
        <f t="shared" si="6"/>
        <v>0</v>
      </c>
    </row>
    <row r="147" spans="1:21" s="7" customFormat="1" ht="12.75" hidden="1" customHeight="1" x14ac:dyDescent="0.2">
      <c r="A147" s="66" t="s">
        <v>106</v>
      </c>
      <c r="B147" s="40"/>
      <c r="C147" s="40"/>
      <c r="D147" s="15"/>
      <c r="E147" s="14">
        <v>1</v>
      </c>
      <c r="F147" s="15" t="s">
        <v>93</v>
      </c>
      <c r="G147" s="14" t="s">
        <v>67</v>
      </c>
      <c r="H147" s="14" t="s">
        <v>8</v>
      </c>
      <c r="N147" s="7">
        <f t="shared" si="6"/>
        <v>0</v>
      </c>
    </row>
    <row r="148" spans="1:21" s="7" customFormat="1" ht="12.75" hidden="1" customHeight="1" x14ac:dyDescent="0.2">
      <c r="A148" s="66" t="s">
        <v>97</v>
      </c>
      <c r="B148" s="40"/>
      <c r="C148" s="40"/>
      <c r="E148" s="14">
        <v>1</v>
      </c>
      <c r="F148" s="15" t="s">
        <v>93</v>
      </c>
      <c r="G148" s="14" t="s">
        <v>93</v>
      </c>
      <c r="H148" s="14" t="s">
        <v>8</v>
      </c>
      <c r="N148" s="7">
        <f t="shared" ref="N148" si="7">P148-L148</f>
        <v>0</v>
      </c>
    </row>
    <row r="149" spans="1:21" s="7" customFormat="1" ht="12.75" hidden="1" customHeight="1" x14ac:dyDescent="0.2">
      <c r="A149" s="66" t="s">
        <v>107</v>
      </c>
      <c r="B149" s="40"/>
      <c r="C149" s="40"/>
      <c r="D149" s="15"/>
      <c r="E149" s="14">
        <v>1</v>
      </c>
      <c r="F149" s="15" t="s">
        <v>93</v>
      </c>
      <c r="G149" s="14" t="s">
        <v>59</v>
      </c>
      <c r="H149" s="16" t="s">
        <v>49</v>
      </c>
      <c r="N149" s="7">
        <f t="shared" si="6"/>
        <v>0</v>
      </c>
    </row>
    <row r="150" spans="1:21" s="7" customFormat="1" ht="12.75" hidden="1" customHeight="1" x14ac:dyDescent="0.2">
      <c r="A150" s="66" t="s">
        <v>178</v>
      </c>
      <c r="B150" s="40"/>
      <c r="C150" s="40"/>
      <c r="D150" s="15"/>
      <c r="E150" s="14">
        <v>1</v>
      </c>
      <c r="F150" s="15" t="s">
        <v>93</v>
      </c>
      <c r="G150" s="14" t="s">
        <v>29</v>
      </c>
      <c r="H150" s="14" t="s">
        <v>8</v>
      </c>
    </row>
    <row r="151" spans="1:21" s="7" customFormat="1" ht="12.75" hidden="1" customHeight="1" x14ac:dyDescent="0.2">
      <c r="A151" s="66" t="s">
        <v>179</v>
      </c>
      <c r="B151" s="40"/>
      <c r="C151" s="40"/>
      <c r="D151" s="15"/>
      <c r="E151" s="14">
        <v>1</v>
      </c>
      <c r="F151" s="15" t="s">
        <v>93</v>
      </c>
      <c r="G151" s="14" t="s">
        <v>29</v>
      </c>
      <c r="H151" s="14" t="s">
        <v>45</v>
      </c>
    </row>
    <row r="152" spans="1:21" s="7" customFormat="1" ht="6" customHeight="1" x14ac:dyDescent="0.2"/>
    <row r="153" spans="1:21" s="7" customFormat="1" ht="16.5" customHeight="1" thickBot="1" x14ac:dyDescent="0.25">
      <c r="A153" s="28" t="s">
        <v>110</v>
      </c>
      <c r="B153" s="28"/>
      <c r="C153" s="28"/>
      <c r="J153" s="29">
        <f>J42+J113+J131+J120</f>
        <v>37376480.230000004</v>
      </c>
      <c r="K153" s="23"/>
      <c r="L153" s="29">
        <f>L42+L113+L131+L120</f>
        <v>16913315.249999996</v>
      </c>
      <c r="N153" s="29">
        <f>N42+N113+N131+N120</f>
        <v>32335322.310000002</v>
      </c>
      <c r="P153" s="29">
        <f>P42+P113+P131+P120</f>
        <v>49248637.560000002</v>
      </c>
      <c r="R153" s="29">
        <f>R42+R113+R131+R120</f>
        <v>48322295.079999998</v>
      </c>
      <c r="T153" s="7">
        <v>38132671.280000001</v>
      </c>
      <c r="U153" s="7">
        <f>R153-T153</f>
        <v>10189623.799999997</v>
      </c>
    </row>
    <row r="154" spans="1:21" s="7" customFormat="1" ht="13.5" thickTop="1" x14ac:dyDescent="0.2">
      <c r="A154" s="31"/>
      <c r="B154" s="31"/>
      <c r="C154" s="31"/>
      <c r="D154" s="34"/>
      <c r="E154" s="31"/>
      <c r="F154" s="31"/>
      <c r="H154" s="35"/>
      <c r="I154" s="35"/>
      <c r="J154" s="35"/>
      <c r="K154" s="35"/>
      <c r="L154" s="35"/>
      <c r="M154" s="35"/>
    </row>
    <row r="155" spans="1:21" s="7" customFormat="1" x14ac:dyDescent="0.2">
      <c r="A155" s="31"/>
      <c r="B155" s="31"/>
      <c r="C155" s="31"/>
      <c r="D155" s="34"/>
      <c r="E155" s="31"/>
      <c r="F155" s="31"/>
      <c r="H155" s="35"/>
      <c r="I155" s="35"/>
      <c r="J155" s="35"/>
      <c r="K155" s="35"/>
      <c r="L155" s="35"/>
      <c r="M155" s="35"/>
    </row>
    <row r="156" spans="1:21" x14ac:dyDescent="0.2">
      <c r="A156" s="211" t="s">
        <v>133</v>
      </c>
      <c r="B156" s="211"/>
      <c r="C156" s="211"/>
      <c r="D156" s="33"/>
      <c r="E156" s="32"/>
      <c r="G156" s="31"/>
      <c r="I156" s="31"/>
      <c r="J156" s="211" t="s">
        <v>134</v>
      </c>
      <c r="K156" s="211"/>
      <c r="L156" s="211"/>
      <c r="M156" s="47"/>
      <c r="N156" s="49"/>
      <c r="O156" s="49"/>
      <c r="P156" s="199" t="s">
        <v>135</v>
      </c>
      <c r="Q156" s="199"/>
      <c r="R156" s="199"/>
    </row>
    <row r="157" spans="1:21" x14ac:dyDescent="0.2">
      <c r="A157" s="50"/>
      <c r="D157" s="33"/>
      <c r="E157" s="51"/>
      <c r="G157" s="31"/>
      <c r="I157" s="31"/>
      <c r="J157" s="30"/>
      <c r="M157" s="30"/>
      <c r="N157" s="36"/>
      <c r="O157" s="36"/>
      <c r="P157" s="51"/>
    </row>
    <row r="158" spans="1:21" x14ac:dyDescent="0.2">
      <c r="A158" s="50"/>
      <c r="D158" s="33"/>
      <c r="E158" s="51"/>
      <c r="G158" s="31"/>
      <c r="I158" s="31"/>
      <c r="J158" s="107"/>
      <c r="M158" s="107"/>
      <c r="N158" s="36"/>
      <c r="O158" s="36"/>
      <c r="P158" s="51"/>
    </row>
    <row r="159" spans="1:21" x14ac:dyDescent="0.2">
      <c r="A159" s="52"/>
      <c r="D159" s="31"/>
      <c r="E159" s="53"/>
      <c r="G159" s="31"/>
      <c r="I159" s="31"/>
      <c r="J159" s="31"/>
      <c r="M159" s="31"/>
      <c r="P159" s="53"/>
    </row>
    <row r="160" spans="1:21" x14ac:dyDescent="0.2">
      <c r="A160" s="212" t="s">
        <v>209</v>
      </c>
      <c r="B160" s="212"/>
      <c r="C160" s="212"/>
      <c r="D160" s="55"/>
      <c r="E160" s="56"/>
      <c r="G160" s="31"/>
      <c r="I160" s="31"/>
      <c r="J160" s="212" t="s">
        <v>319</v>
      </c>
      <c r="K160" s="212"/>
      <c r="L160" s="212"/>
      <c r="M160" s="57"/>
      <c r="N160" s="59"/>
      <c r="O160" s="59"/>
      <c r="P160" s="200" t="s">
        <v>137</v>
      </c>
      <c r="Q160" s="200"/>
      <c r="R160" s="200"/>
    </row>
    <row r="161" spans="1:18" x14ac:dyDescent="0.2">
      <c r="A161" s="211" t="s">
        <v>299</v>
      </c>
      <c r="B161" s="211"/>
      <c r="C161" s="211"/>
      <c r="D161" s="31"/>
      <c r="E161" s="32"/>
      <c r="G161" s="31"/>
      <c r="I161" s="31"/>
      <c r="J161" s="211" t="s">
        <v>288</v>
      </c>
      <c r="K161" s="211"/>
      <c r="L161" s="211"/>
      <c r="M161" s="33"/>
      <c r="N161" s="35"/>
      <c r="O161" s="35"/>
      <c r="P161" s="201" t="s">
        <v>139</v>
      </c>
      <c r="Q161" s="201"/>
      <c r="R161" s="201"/>
    </row>
  </sheetData>
  <customSheetViews>
    <customSheetView guid="{1998FCB8-1FEB-4076-ACE6-A225EE4366B3}" showPageBreaks="1" printArea="1" hiddenRows="1" view="pageBreakPreview">
      <pane xSplit="1" ySplit="14" topLeftCell="B125" activePane="bottomRight" state="frozen"/>
      <selection pane="bottomRight" activeCell="R118" sqref="R118"/>
      <pageMargins left="0.75" right="0.5" top="0.8" bottom="1" header="0.75" footer="0.5"/>
      <printOptions horizontalCentered="1"/>
      <pageSetup paperSize="5" scale="90" orientation="landscape" horizontalDpi="4294967292" verticalDpi="300" r:id="rId1"/>
      <headerFooter alignWithMargins="0">
        <oddHeader xml:space="preserve">&amp;L&amp;"Arial,Regular"&amp;9               LBP Form No. 2&amp;R&amp;"Arial,Bold"&amp;10Annex E                         </oddHeader>
        <oddFooter>&amp;C&amp;10Page &amp;P of &amp;N</oddFooter>
      </headerFooter>
    </customSheetView>
    <customSheetView guid="{EE975321-C15E-44A7-AFC6-A307116A4F6E}" showPageBreaks="1" printArea="1" hiddenRows="1" view="pageBreakPreview">
      <pane xSplit="1" ySplit="14" topLeftCell="B15" activePane="bottomRight" state="frozen"/>
      <selection pane="bottomRight" activeCell="R16" sqref="R16"/>
      <pageMargins left="0.75" right="0.5" top="0.8" bottom="1" header="0.75" footer="0.5"/>
      <printOptions horizontalCentered="1"/>
      <pageSetup paperSize="5" scale="90" orientation="landscape" horizontalDpi="4294967292" verticalDpi="300" r:id="rId2"/>
      <headerFooter alignWithMargins="0">
        <oddHeader xml:space="preserve">&amp;L&amp;"Arial,Regular"&amp;9               LBP Form No. 2&amp;R&amp;"Arial,Bold"&amp;10Annex D                         </oddHeader>
        <oddFooter>&amp;C&amp;10Page &amp;P of &amp;N</oddFooter>
      </headerFooter>
    </customSheetView>
    <customSheetView guid="{DE3A1FFE-44A0-41BD-98AB-2A2226968564}" showPageBreaks="1" printArea="1" hiddenRows="1" view="pageBreakPreview">
      <pane xSplit="1" ySplit="14" topLeftCell="B44" activePane="bottomRight" state="frozen"/>
      <selection pane="bottomRight" activeCell="A49" sqref="A49:XFD49"/>
      <pageMargins left="0.75" right="0.5" top="0.8" bottom="1" header="0.75" footer="0.5"/>
      <printOptions horizontalCentered="1"/>
      <pageSetup paperSize="5" scale="90" orientation="landscape" horizontalDpi="4294967292" verticalDpi="300" r:id="rId3"/>
      <headerFooter alignWithMargins="0">
        <oddHeader xml:space="preserve">&amp;L&amp;"Arial,Regular"&amp;9               LBP Form No. 2&amp;R&amp;"Arial,Bold"&amp;10Annex D                         </oddHeader>
        <oddFooter>&amp;C&amp;10Page &amp;P of &amp;N</oddFooter>
      </headerFooter>
    </customSheetView>
    <customSheetView guid="{870B4CCF-089A-4C19-A059-259DAAB1F3BC}" showPageBreaks="1" printArea="1" hiddenRows="1" view="pageBreakPreview">
      <pane xSplit="1" ySplit="14" topLeftCell="B15" activePane="bottomRight" state="frozen"/>
      <selection pane="bottomRight" activeCell="J20" sqref="J20"/>
      <pageMargins left="0.75" right="0.5" top="0.8" bottom="1" header="0.75" footer="0.5"/>
      <printOptions horizontalCentered="1"/>
      <pageSetup paperSize="5" scale="90" orientation="landscape" horizontalDpi="4294967292" verticalDpi="300" r:id="rId4"/>
      <headerFooter alignWithMargins="0">
        <oddHeader xml:space="preserve">&amp;L&amp;"Arial,Regular"&amp;9               LBP Form No. 2&amp;R&amp;"Arial,Bold"&amp;10Annex D                         </oddHeader>
        <oddFooter>&amp;C&amp;10Page &amp;P of &amp;N</oddFooter>
      </headerFooter>
    </customSheetView>
    <customSheetView guid="{B830B613-BE6E-4840-91D7-D447FD1BCCD2}" showPageBreaks="1" printArea="1" hiddenRows="1" view="pageBreakPreview">
      <pane xSplit="1" ySplit="14" topLeftCell="B137" activePane="bottomRight" state="frozen"/>
      <selection pane="bottomRight" activeCell="R134" sqref="R134"/>
      <pageMargins left="0.75" right="0.5" top="0.8" bottom="1" header="0.75" footer="0.5"/>
      <printOptions horizontalCentered="1"/>
      <pageSetup paperSize="5" scale="90" orientation="landscape" horizontalDpi="4294967292" verticalDpi="300" r:id="rId5"/>
      <headerFooter alignWithMargins="0">
        <oddHeader xml:space="preserve">&amp;L&amp;"Arial,Regular"&amp;9               LBP Form No. 2&amp;R&amp;"Arial,Bold"&amp;10Annex D                         </oddHeader>
        <oddFooter>&amp;C&amp;10Page &amp;P of &amp;N</oddFooter>
      </headerFooter>
    </customSheetView>
  </customSheetViews>
  <mergeCells count="18">
    <mergeCell ref="P156:R156"/>
    <mergeCell ref="P160:R160"/>
    <mergeCell ref="P161:R161"/>
    <mergeCell ref="A156:C156"/>
    <mergeCell ref="A160:C160"/>
    <mergeCell ref="A161:C161"/>
    <mergeCell ref="J156:L156"/>
    <mergeCell ref="J160:L160"/>
    <mergeCell ref="J161:L161"/>
    <mergeCell ref="A13:C13"/>
    <mergeCell ref="E13:H13"/>
    <mergeCell ref="A113:C113"/>
    <mergeCell ref="A1:S1"/>
    <mergeCell ref="A2:S2"/>
    <mergeCell ref="L9:P9"/>
    <mergeCell ref="A11:C11"/>
    <mergeCell ref="E11:H11"/>
    <mergeCell ref="P10:P12"/>
  </mergeCells>
  <printOptions horizontalCentered="1"/>
  <pageMargins left="0.75" right="0.5" top="0.8" bottom="1" header="0.75" footer="0.5"/>
  <pageSetup paperSize="5" scale="90" orientation="landscape" horizontalDpi="4294967292" verticalDpi="300" r:id="rId6"/>
  <headerFooter alignWithMargins="0">
    <oddHeader xml:space="preserve">&amp;L&amp;"Arial,Regular"&amp;9               LBP Form No. 2&amp;R&amp;"Arial,Bold"&amp;10Annex E                         </oddHeader>
    <oddFooter>&amp;C&amp;10Page &amp;P of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S160"/>
  <sheetViews>
    <sheetView view="pageBreakPreview" zoomScaleSheetLayoutView="100" workbookViewId="0">
      <pane xSplit="1" ySplit="14" topLeftCell="B36" activePane="bottomRight" state="frozen"/>
      <selection pane="topRight" activeCell="B1" sqref="B1"/>
      <selection pane="bottomLeft" activeCell="A15" sqref="A15"/>
      <selection pane="bottomRight" activeCell="O47" sqref="O47"/>
    </sheetView>
  </sheetViews>
  <sheetFormatPr defaultRowHeight="12.75" x14ac:dyDescent="0.2"/>
  <cols>
    <col min="1" max="1" width="16.77734375" style="1" customWidth="1"/>
    <col min="2" max="2" width="1.21875" style="1" customWidth="1"/>
    <col min="3" max="3" width="26.77734375" style="1" customWidth="1"/>
    <col min="4" max="4" width="1" style="1" customWidth="1"/>
    <col min="5" max="7" width="2.88671875" style="1" customWidth="1"/>
    <col min="8" max="8" width="3.77734375" style="1" customWidth="1"/>
    <col min="9" max="9" width="0.88671875" style="1" customWidth="1"/>
    <col min="10" max="10" width="13.77734375" style="1" customWidth="1"/>
    <col min="11" max="11" width="0.88671875" style="1" customWidth="1"/>
    <col min="12" max="12" width="13.77734375" style="1" customWidth="1"/>
    <col min="13" max="13" width="0.88671875" style="1" customWidth="1"/>
    <col min="14" max="14" width="13.77734375" style="1" customWidth="1"/>
    <col min="15" max="15" width="0.88671875" style="1" customWidth="1"/>
    <col min="16" max="16" width="13.77734375" style="1" customWidth="1"/>
    <col min="17" max="17" width="0.88671875" style="1" customWidth="1"/>
    <col min="18" max="18" width="13.77734375" style="1" customWidth="1"/>
    <col min="19" max="16384" width="8.88671875" style="1"/>
  </cols>
  <sheetData>
    <row r="1" spans="1:19" ht="15.75" x14ac:dyDescent="0.25">
      <c r="A1" s="203" t="s">
        <v>111</v>
      </c>
      <c r="B1" s="203"/>
      <c r="C1" s="203"/>
      <c r="D1" s="203"/>
      <c r="E1" s="203"/>
      <c r="F1" s="203"/>
      <c r="G1" s="203"/>
      <c r="H1" s="203"/>
      <c r="I1" s="203"/>
      <c r="J1" s="203"/>
      <c r="K1" s="203"/>
      <c r="L1" s="203"/>
      <c r="M1" s="203"/>
      <c r="N1" s="203"/>
      <c r="O1" s="203"/>
      <c r="P1" s="203"/>
      <c r="Q1" s="203"/>
      <c r="R1" s="203"/>
      <c r="S1" s="203"/>
    </row>
    <row r="2" spans="1:19" ht="15.75" customHeight="1" x14ac:dyDescent="0.2">
      <c r="A2" s="204" t="s">
        <v>0</v>
      </c>
      <c r="B2" s="204"/>
      <c r="C2" s="204"/>
      <c r="D2" s="204"/>
      <c r="E2" s="204"/>
      <c r="F2" s="204"/>
      <c r="G2" s="204"/>
      <c r="H2" s="204"/>
      <c r="I2" s="204"/>
      <c r="J2" s="204"/>
      <c r="K2" s="204"/>
      <c r="L2" s="204"/>
      <c r="M2" s="204"/>
      <c r="N2" s="204"/>
      <c r="O2" s="204"/>
      <c r="P2" s="204"/>
      <c r="Q2" s="204"/>
      <c r="R2" s="204"/>
      <c r="S2" s="204"/>
    </row>
    <row r="3" spans="1:19" ht="9" customHeight="1" x14ac:dyDescent="0.2"/>
    <row r="4" spans="1:19" ht="15" customHeight="1" x14ac:dyDescent="0.25">
      <c r="A4" s="2" t="s">
        <v>118</v>
      </c>
      <c r="B4" s="2" t="s">
        <v>113</v>
      </c>
      <c r="C4" s="73" t="s">
        <v>212</v>
      </c>
      <c r="H4" s="3"/>
      <c r="I4" s="3"/>
      <c r="R4" s="78">
        <v>1101</v>
      </c>
    </row>
    <row r="5" spans="1:19" ht="15" customHeight="1" x14ac:dyDescent="0.2">
      <c r="A5" s="5" t="s">
        <v>119</v>
      </c>
      <c r="B5" s="2" t="s">
        <v>113</v>
      </c>
      <c r="C5" s="5" t="s">
        <v>115</v>
      </c>
    </row>
    <row r="6" spans="1:19" ht="15" customHeight="1" x14ac:dyDescent="0.2">
      <c r="A6" s="5" t="s">
        <v>120</v>
      </c>
      <c r="B6" s="2" t="s">
        <v>113</v>
      </c>
      <c r="C6" s="5" t="s">
        <v>213</v>
      </c>
    </row>
    <row r="7" spans="1:19" ht="15" customHeight="1" x14ac:dyDescent="0.2">
      <c r="A7" s="6" t="s">
        <v>121</v>
      </c>
      <c r="B7" s="2" t="s">
        <v>113</v>
      </c>
      <c r="C7" s="6" t="s">
        <v>117</v>
      </c>
    </row>
    <row r="8" spans="1:19" ht="9" customHeight="1" x14ac:dyDescent="0.2">
      <c r="A8" s="6"/>
      <c r="B8" s="2"/>
      <c r="C8" s="6"/>
    </row>
    <row r="9" spans="1:19" ht="15" customHeight="1" x14ac:dyDescent="0.2">
      <c r="L9" s="207" t="s">
        <v>122</v>
      </c>
      <c r="M9" s="207"/>
      <c r="N9" s="207"/>
      <c r="O9" s="207"/>
      <c r="P9" s="207"/>
      <c r="Q9" s="65"/>
    </row>
    <row r="10" spans="1:19" ht="15" customHeight="1" x14ac:dyDescent="0.2">
      <c r="H10" s="8"/>
      <c r="I10" s="8"/>
      <c r="J10" s="8" t="s">
        <v>287</v>
      </c>
      <c r="K10" s="8"/>
      <c r="L10" s="62" t="s">
        <v>123</v>
      </c>
      <c r="M10" s="62"/>
      <c r="N10" s="62" t="s">
        <v>125</v>
      </c>
      <c r="O10" s="62"/>
      <c r="P10" s="209" t="s">
        <v>127</v>
      </c>
      <c r="Q10" s="45"/>
      <c r="R10" s="129" t="s">
        <v>132</v>
      </c>
    </row>
    <row r="11" spans="1:19" ht="15" customHeight="1" x14ac:dyDescent="0.2">
      <c r="A11" s="205" t="s">
        <v>186</v>
      </c>
      <c r="B11" s="205"/>
      <c r="C11" s="205"/>
      <c r="D11" s="9"/>
      <c r="E11" s="205" t="s">
        <v>112</v>
      </c>
      <c r="F11" s="205"/>
      <c r="G11" s="205"/>
      <c r="H11" s="205"/>
      <c r="I11" s="8"/>
      <c r="J11" s="93" t="s">
        <v>305</v>
      </c>
      <c r="K11" s="44"/>
      <c r="L11" s="44" t="s">
        <v>318</v>
      </c>
      <c r="M11" s="44"/>
      <c r="N11" s="44" t="s">
        <v>318</v>
      </c>
      <c r="O11" s="44"/>
      <c r="P11" s="210"/>
      <c r="Q11" s="45"/>
      <c r="R11" s="44">
        <v>2020</v>
      </c>
    </row>
    <row r="12" spans="1:19" ht="15" customHeight="1" x14ac:dyDescent="0.2">
      <c r="A12" s="91"/>
      <c r="B12" s="91"/>
      <c r="C12" s="91"/>
      <c r="D12" s="9"/>
      <c r="E12" s="91"/>
      <c r="F12" s="91"/>
      <c r="G12" s="91"/>
      <c r="H12" s="91"/>
      <c r="I12" s="8"/>
      <c r="J12" s="44" t="s">
        <v>124</v>
      </c>
      <c r="K12" s="44"/>
      <c r="L12" s="44" t="s">
        <v>124</v>
      </c>
      <c r="M12" s="44"/>
      <c r="N12" s="44" t="s">
        <v>126</v>
      </c>
      <c r="O12" s="44"/>
      <c r="P12" s="210"/>
      <c r="Q12" s="45"/>
      <c r="R12" s="130" t="s">
        <v>2</v>
      </c>
    </row>
    <row r="13" spans="1:19" ht="15" customHeight="1" x14ac:dyDescent="0.2">
      <c r="A13" s="206" t="s">
        <v>3</v>
      </c>
      <c r="B13" s="206"/>
      <c r="C13" s="206"/>
      <c r="D13" s="7"/>
      <c r="E13" s="208" t="s">
        <v>4</v>
      </c>
      <c r="F13" s="208"/>
      <c r="G13" s="208"/>
      <c r="H13" s="208"/>
      <c r="J13" s="10" t="s">
        <v>5</v>
      </c>
      <c r="K13" s="61"/>
      <c r="L13" s="10" t="s">
        <v>128</v>
      </c>
      <c r="M13" s="61"/>
      <c r="N13" s="10" t="s">
        <v>129</v>
      </c>
      <c r="O13" s="61"/>
      <c r="P13" s="10" t="s">
        <v>130</v>
      </c>
      <c r="Q13" s="61"/>
      <c r="R13" s="10" t="s">
        <v>131</v>
      </c>
    </row>
    <row r="14" spans="1:19" ht="6" customHeight="1" x14ac:dyDescent="0.2">
      <c r="K14" s="7"/>
      <c r="M14" s="7"/>
      <c r="O14" s="7"/>
      <c r="Q14" s="7"/>
    </row>
    <row r="15" spans="1:19" s="7" customFormat="1" ht="12.75" customHeight="1" x14ac:dyDescent="0.2">
      <c r="A15" s="68" t="s">
        <v>187</v>
      </c>
      <c r="B15" s="12"/>
      <c r="C15" s="12"/>
      <c r="J15" s="13"/>
      <c r="K15" s="13"/>
    </row>
    <row r="16" spans="1:19" s="7" customFormat="1" ht="12.75" customHeight="1" x14ac:dyDescent="0.2">
      <c r="A16" s="66" t="s">
        <v>6</v>
      </c>
      <c r="B16" s="40"/>
      <c r="C16" s="40"/>
      <c r="D16" s="14"/>
      <c r="E16" s="14">
        <v>5</v>
      </c>
      <c r="F16" s="15" t="s">
        <v>7</v>
      </c>
      <c r="G16" s="14" t="s">
        <v>7</v>
      </c>
      <c r="H16" s="14" t="s">
        <v>8</v>
      </c>
      <c r="I16" s="14"/>
      <c r="J16" s="13">
        <v>14412019.449999999</v>
      </c>
      <c r="K16" s="13"/>
      <c r="L16" s="7">
        <v>8220547.1200000001</v>
      </c>
      <c r="N16" s="7">
        <f t="shared" ref="N16:N21" si="0">P16-L16</f>
        <v>10428417.619999997</v>
      </c>
      <c r="P16" s="7">
        <v>18648964.739999998</v>
      </c>
      <c r="R16" s="7">
        <v>18969953.5</v>
      </c>
    </row>
    <row r="17" spans="1:18" s="7" customFormat="1" ht="12.75" hidden="1" customHeight="1" x14ac:dyDescent="0.2">
      <c r="A17" s="67" t="s">
        <v>9</v>
      </c>
      <c r="B17" s="41"/>
      <c r="C17" s="41"/>
      <c r="E17" s="38">
        <v>5</v>
      </c>
      <c r="F17" s="37" t="s">
        <v>7</v>
      </c>
      <c r="G17" s="38" t="s">
        <v>7</v>
      </c>
      <c r="H17" s="38" t="s">
        <v>10</v>
      </c>
      <c r="J17" s="39"/>
      <c r="K17" s="39"/>
      <c r="N17" s="7">
        <f t="shared" si="0"/>
        <v>0</v>
      </c>
    </row>
    <row r="18" spans="1:18" s="7" customFormat="1" ht="12.75" customHeight="1" x14ac:dyDescent="0.2">
      <c r="A18" s="66" t="s">
        <v>11</v>
      </c>
      <c r="B18" s="40"/>
      <c r="C18" s="40"/>
      <c r="D18" s="14"/>
      <c r="E18" s="14">
        <v>5</v>
      </c>
      <c r="F18" s="15" t="s">
        <v>7</v>
      </c>
      <c r="G18" s="14" t="s">
        <v>12</v>
      </c>
      <c r="H18" s="14" t="s">
        <v>8</v>
      </c>
      <c r="J18" s="13">
        <v>1033596.95</v>
      </c>
      <c r="K18" s="13"/>
      <c r="L18" s="7">
        <v>516000</v>
      </c>
      <c r="N18" s="7">
        <f t="shared" si="0"/>
        <v>684000</v>
      </c>
      <c r="P18" s="7">
        <v>1200000</v>
      </c>
      <c r="R18" s="7">
        <v>1200000</v>
      </c>
    </row>
    <row r="19" spans="1:18" s="7" customFormat="1" ht="12.75" customHeight="1" x14ac:dyDescent="0.2">
      <c r="A19" s="66" t="s">
        <v>13</v>
      </c>
      <c r="B19" s="40"/>
      <c r="C19" s="40"/>
      <c r="D19" s="14"/>
      <c r="E19" s="14">
        <v>5</v>
      </c>
      <c r="F19" s="15" t="s">
        <v>7</v>
      </c>
      <c r="G19" s="14" t="s">
        <v>12</v>
      </c>
      <c r="H19" s="14" t="s">
        <v>10</v>
      </c>
      <c r="J19" s="13">
        <v>166500</v>
      </c>
      <c r="K19" s="13"/>
      <c r="L19" s="7">
        <v>96000</v>
      </c>
      <c r="N19" s="7">
        <f t="shared" si="0"/>
        <v>96000</v>
      </c>
      <c r="P19" s="7">
        <v>192000</v>
      </c>
      <c r="R19" s="7">
        <v>192000</v>
      </c>
    </row>
    <row r="20" spans="1:18" s="7" customFormat="1" ht="12.75" customHeight="1" x14ac:dyDescent="0.2">
      <c r="A20" s="66" t="s">
        <v>14</v>
      </c>
      <c r="B20" s="40"/>
      <c r="C20" s="40"/>
      <c r="D20" s="14"/>
      <c r="E20" s="14">
        <v>5</v>
      </c>
      <c r="F20" s="15" t="s">
        <v>7</v>
      </c>
      <c r="G20" s="14" t="s">
        <v>12</v>
      </c>
      <c r="H20" s="14" t="s">
        <v>15</v>
      </c>
      <c r="J20" s="13">
        <v>166500</v>
      </c>
      <c r="K20" s="13"/>
      <c r="L20" s="7">
        <v>96000</v>
      </c>
      <c r="N20" s="7">
        <f t="shared" si="0"/>
        <v>96000</v>
      </c>
      <c r="P20" s="7">
        <v>192000</v>
      </c>
      <c r="R20" s="7">
        <v>192000</v>
      </c>
    </row>
    <row r="21" spans="1:18" s="7" customFormat="1" ht="12.75" customHeight="1" x14ac:dyDescent="0.2">
      <c r="A21" s="66" t="s">
        <v>16</v>
      </c>
      <c r="B21" s="40"/>
      <c r="C21" s="40"/>
      <c r="D21" s="14"/>
      <c r="E21" s="14">
        <v>5</v>
      </c>
      <c r="F21" s="15" t="s">
        <v>7</v>
      </c>
      <c r="G21" s="14" t="s">
        <v>12</v>
      </c>
      <c r="H21" s="14" t="s">
        <v>17</v>
      </c>
      <c r="J21" s="13">
        <v>258000</v>
      </c>
      <c r="K21" s="13"/>
      <c r="L21" s="7">
        <v>258000</v>
      </c>
      <c r="N21" s="7">
        <f t="shared" si="0"/>
        <v>42000</v>
      </c>
      <c r="P21" s="7">
        <v>300000</v>
      </c>
      <c r="R21" s="7">
        <v>300000</v>
      </c>
    </row>
    <row r="22" spans="1:18" s="7" customFormat="1" ht="12.75" hidden="1" customHeight="1" x14ac:dyDescent="0.2">
      <c r="A22" s="66" t="s">
        <v>141</v>
      </c>
      <c r="B22" s="40"/>
      <c r="C22" s="40"/>
      <c r="D22" s="14"/>
      <c r="E22" s="14">
        <v>5</v>
      </c>
      <c r="F22" s="15" t="s">
        <v>7</v>
      </c>
      <c r="G22" s="14" t="s">
        <v>12</v>
      </c>
      <c r="H22" s="14" t="s">
        <v>64</v>
      </c>
      <c r="J22" s="13"/>
      <c r="K22" s="13"/>
    </row>
    <row r="23" spans="1:18" s="7" customFormat="1" ht="12.75" hidden="1" customHeight="1" x14ac:dyDescent="0.2">
      <c r="A23" s="66" t="s">
        <v>143</v>
      </c>
      <c r="B23" s="40"/>
      <c r="C23" s="40"/>
      <c r="E23" s="14">
        <v>5</v>
      </c>
      <c r="F23" s="15" t="s">
        <v>7</v>
      </c>
      <c r="G23" s="14" t="s">
        <v>12</v>
      </c>
      <c r="H23" s="14" t="s">
        <v>45</v>
      </c>
      <c r="J23" s="13"/>
      <c r="K23" s="13"/>
    </row>
    <row r="24" spans="1:18" s="7" customFormat="1" ht="12.75" hidden="1" customHeight="1" x14ac:dyDescent="0.2">
      <c r="A24" s="66" t="s">
        <v>144</v>
      </c>
      <c r="B24" s="40"/>
      <c r="C24" s="40"/>
      <c r="D24" s="14"/>
      <c r="E24" s="14">
        <v>5</v>
      </c>
      <c r="F24" s="15" t="s">
        <v>7</v>
      </c>
      <c r="G24" s="14" t="s">
        <v>12</v>
      </c>
      <c r="H24" s="14" t="s">
        <v>60</v>
      </c>
      <c r="J24" s="13"/>
      <c r="K24" s="13"/>
      <c r="N24" s="7">
        <f t="shared" ref="N24:N36" si="1">P24-L24</f>
        <v>0</v>
      </c>
    </row>
    <row r="25" spans="1:18" s="7" customFormat="1" ht="12.75" hidden="1" customHeight="1" x14ac:dyDescent="0.2">
      <c r="A25" s="66" t="s">
        <v>18</v>
      </c>
      <c r="B25" s="40"/>
      <c r="C25" s="40"/>
      <c r="D25" s="14"/>
      <c r="E25" s="14">
        <v>5</v>
      </c>
      <c r="F25" s="15" t="s">
        <v>7</v>
      </c>
      <c r="G25" s="14" t="s">
        <v>12</v>
      </c>
      <c r="H25" s="14" t="s">
        <v>19</v>
      </c>
      <c r="J25" s="13"/>
      <c r="K25" s="13"/>
      <c r="N25" s="7">
        <f t="shared" si="1"/>
        <v>0</v>
      </c>
    </row>
    <row r="26" spans="1:18" s="7" customFormat="1" ht="12.75" hidden="1" customHeight="1" x14ac:dyDescent="0.2">
      <c r="A26" s="66" t="s">
        <v>21</v>
      </c>
      <c r="B26" s="40"/>
      <c r="C26" s="40"/>
      <c r="D26" s="14"/>
      <c r="E26" s="14">
        <v>5</v>
      </c>
      <c r="F26" s="15" t="s">
        <v>7</v>
      </c>
      <c r="G26" s="14" t="s">
        <v>12</v>
      </c>
      <c r="H26" s="14" t="s">
        <v>102</v>
      </c>
      <c r="J26" s="13"/>
      <c r="K26" s="13"/>
      <c r="N26" s="7">
        <f t="shared" si="1"/>
        <v>0</v>
      </c>
    </row>
    <row r="27" spans="1:18" s="7" customFormat="1" ht="12.75" hidden="1" customHeight="1" x14ac:dyDescent="0.2">
      <c r="A27" s="66" t="s">
        <v>22</v>
      </c>
      <c r="B27" s="40"/>
      <c r="C27" s="40"/>
      <c r="D27" s="14"/>
      <c r="E27" s="14">
        <v>5</v>
      </c>
      <c r="F27" s="15" t="s">
        <v>7</v>
      </c>
      <c r="G27" s="14" t="s">
        <v>12</v>
      </c>
      <c r="H27" s="16" t="s">
        <v>146</v>
      </c>
      <c r="J27" s="13"/>
      <c r="K27" s="13"/>
      <c r="N27" s="7">
        <f t="shared" si="1"/>
        <v>0</v>
      </c>
    </row>
    <row r="28" spans="1:18" s="7" customFormat="1" ht="12.75" hidden="1" customHeight="1" x14ac:dyDescent="0.2">
      <c r="A28" s="66" t="s">
        <v>145</v>
      </c>
      <c r="B28" s="40"/>
      <c r="C28" s="40"/>
      <c r="D28" s="14"/>
      <c r="E28" s="14">
        <v>5</v>
      </c>
      <c r="F28" s="15" t="s">
        <v>7</v>
      </c>
      <c r="G28" s="14" t="s">
        <v>12</v>
      </c>
      <c r="H28" s="16" t="s">
        <v>47</v>
      </c>
      <c r="N28" s="7">
        <f t="shared" si="1"/>
        <v>0</v>
      </c>
    </row>
    <row r="29" spans="1:18" s="7" customFormat="1" ht="12.75" hidden="1" customHeight="1" x14ac:dyDescent="0.2">
      <c r="A29" s="66" t="s">
        <v>23</v>
      </c>
      <c r="B29" s="40"/>
      <c r="C29" s="40"/>
      <c r="D29" s="14"/>
      <c r="E29" s="14">
        <v>5</v>
      </c>
      <c r="F29" s="15" t="s">
        <v>7</v>
      </c>
      <c r="G29" s="14" t="s">
        <v>12</v>
      </c>
      <c r="H29" s="16" t="s">
        <v>24</v>
      </c>
      <c r="N29" s="7">
        <f t="shared" si="1"/>
        <v>0</v>
      </c>
    </row>
    <row r="30" spans="1:18" s="7" customFormat="1" ht="12.75" customHeight="1" x14ac:dyDescent="0.2">
      <c r="A30" s="66" t="s">
        <v>27</v>
      </c>
      <c r="B30" s="40"/>
      <c r="C30" s="40"/>
      <c r="D30" s="14"/>
      <c r="E30" s="14">
        <v>5</v>
      </c>
      <c r="F30" s="15" t="s">
        <v>7</v>
      </c>
      <c r="G30" s="14" t="s">
        <v>12</v>
      </c>
      <c r="H30" s="16" t="s">
        <v>28</v>
      </c>
      <c r="J30" s="7">
        <v>1285237</v>
      </c>
      <c r="N30" s="7">
        <f>P30-L30</f>
        <v>1578527</v>
      </c>
      <c r="P30" s="7">
        <v>1578527</v>
      </c>
      <c r="R30" s="7">
        <v>1581187</v>
      </c>
    </row>
    <row r="31" spans="1:18" s="7" customFormat="1" ht="12.75" customHeight="1" x14ac:dyDescent="0.2">
      <c r="A31" s="66" t="s">
        <v>25</v>
      </c>
      <c r="B31" s="40"/>
      <c r="C31" s="40"/>
      <c r="D31" s="14"/>
      <c r="E31" s="14">
        <v>5</v>
      </c>
      <c r="F31" s="15" t="s">
        <v>7</v>
      </c>
      <c r="G31" s="14" t="s">
        <v>12</v>
      </c>
      <c r="H31" s="16" t="s">
        <v>26</v>
      </c>
      <c r="J31" s="7">
        <v>217000</v>
      </c>
      <c r="N31" s="7">
        <f t="shared" si="1"/>
        <v>250000</v>
      </c>
      <c r="P31" s="7">
        <v>250000</v>
      </c>
      <c r="R31" s="7">
        <v>250000</v>
      </c>
    </row>
    <row r="32" spans="1:18" s="7" customFormat="1" ht="12.75" customHeight="1" x14ac:dyDescent="0.2">
      <c r="A32" s="66" t="s">
        <v>140</v>
      </c>
      <c r="B32" s="40"/>
      <c r="C32" s="40"/>
      <c r="D32" s="14"/>
      <c r="E32" s="14">
        <v>5</v>
      </c>
      <c r="F32" s="15" t="s">
        <v>7</v>
      </c>
      <c r="G32" s="14" t="s">
        <v>12</v>
      </c>
      <c r="H32" s="16" t="s">
        <v>49</v>
      </c>
      <c r="J32" s="13">
        <v>1167387</v>
      </c>
      <c r="K32" s="13"/>
      <c r="L32" s="7">
        <v>1370122</v>
      </c>
      <c r="N32" s="7">
        <f>P32-L32</f>
        <v>208783</v>
      </c>
      <c r="P32" s="7">
        <v>1578905</v>
      </c>
      <c r="R32" s="7">
        <v>1581187</v>
      </c>
    </row>
    <row r="33" spans="1:18" s="7" customFormat="1" ht="12.75" customHeight="1" x14ac:dyDescent="0.2">
      <c r="A33" s="66" t="s">
        <v>282</v>
      </c>
      <c r="B33" s="40"/>
      <c r="C33" s="40"/>
      <c r="D33" s="14"/>
      <c r="E33" s="14">
        <v>5</v>
      </c>
      <c r="F33" s="15" t="s">
        <v>7</v>
      </c>
      <c r="G33" s="14" t="s">
        <v>29</v>
      </c>
      <c r="H33" s="14" t="s">
        <v>8</v>
      </c>
      <c r="J33" s="7">
        <v>1731096.38</v>
      </c>
      <c r="L33" s="7">
        <v>986487.84</v>
      </c>
      <c r="N33" s="7">
        <f t="shared" si="1"/>
        <v>1279382.77</v>
      </c>
      <c r="P33" s="7">
        <v>2265870.61</v>
      </c>
      <c r="R33" s="7">
        <v>2276909.2799999998</v>
      </c>
    </row>
    <row r="34" spans="1:18" s="7" customFormat="1" ht="12.75" customHeight="1" x14ac:dyDescent="0.2">
      <c r="A34" s="66" t="s">
        <v>30</v>
      </c>
      <c r="B34" s="40"/>
      <c r="C34" s="40"/>
      <c r="D34" s="14"/>
      <c r="E34" s="14">
        <v>5</v>
      </c>
      <c r="F34" s="15" t="s">
        <v>7</v>
      </c>
      <c r="G34" s="14" t="s">
        <v>29</v>
      </c>
      <c r="H34" s="14" t="s">
        <v>10</v>
      </c>
      <c r="J34" s="7">
        <v>52100</v>
      </c>
      <c r="L34" s="7">
        <v>25800</v>
      </c>
      <c r="N34" s="7">
        <f t="shared" si="1"/>
        <v>34200</v>
      </c>
      <c r="P34" s="7">
        <v>60000</v>
      </c>
      <c r="R34" s="7">
        <v>60000</v>
      </c>
    </row>
    <row r="35" spans="1:18" s="7" customFormat="1" ht="12.75" customHeight="1" x14ac:dyDescent="0.2">
      <c r="A35" s="66" t="s">
        <v>31</v>
      </c>
      <c r="B35" s="40"/>
      <c r="C35" s="40"/>
      <c r="D35" s="14"/>
      <c r="E35" s="14">
        <v>5</v>
      </c>
      <c r="F35" s="15" t="s">
        <v>7</v>
      </c>
      <c r="G35" s="14" t="s">
        <v>29</v>
      </c>
      <c r="H35" s="14" t="s">
        <v>15</v>
      </c>
      <c r="J35" s="7">
        <v>175905.66</v>
      </c>
      <c r="L35" s="7">
        <v>75828.84</v>
      </c>
      <c r="N35" s="7">
        <f t="shared" si="1"/>
        <v>137917.28</v>
      </c>
      <c r="P35" s="7">
        <v>213746.12</v>
      </c>
      <c r="R35" s="7">
        <v>262699.92</v>
      </c>
    </row>
    <row r="36" spans="1:18" s="7" customFormat="1" ht="12.75" customHeight="1" x14ac:dyDescent="0.2">
      <c r="A36" s="66" t="s">
        <v>32</v>
      </c>
      <c r="B36" s="40"/>
      <c r="C36" s="40"/>
      <c r="D36" s="14"/>
      <c r="E36" s="14">
        <v>5</v>
      </c>
      <c r="F36" s="15" t="s">
        <v>7</v>
      </c>
      <c r="G36" s="14" t="s">
        <v>29</v>
      </c>
      <c r="H36" s="14" t="s">
        <v>17</v>
      </c>
      <c r="J36" s="7">
        <v>51965.18</v>
      </c>
      <c r="L36" s="7">
        <v>36130.519999999997</v>
      </c>
      <c r="N36" s="7">
        <f t="shared" si="1"/>
        <v>23869.480000000003</v>
      </c>
      <c r="P36" s="7">
        <v>60000</v>
      </c>
      <c r="R36" s="7">
        <v>60000</v>
      </c>
    </row>
    <row r="37" spans="1:18" s="7" customFormat="1" ht="12.75" hidden="1" customHeight="1" x14ac:dyDescent="0.2">
      <c r="A37" s="66" t="s">
        <v>147</v>
      </c>
      <c r="B37" s="40"/>
      <c r="C37" s="40"/>
      <c r="D37" s="14"/>
      <c r="E37" s="14">
        <v>5</v>
      </c>
      <c r="F37" s="15" t="s">
        <v>7</v>
      </c>
      <c r="G37" s="14" t="s">
        <v>34</v>
      </c>
      <c r="H37" s="14" t="s">
        <v>8</v>
      </c>
    </row>
    <row r="38" spans="1:18" s="7" customFormat="1" ht="12.75" hidden="1" customHeight="1" x14ac:dyDescent="0.2">
      <c r="A38" s="66" t="s">
        <v>148</v>
      </c>
      <c r="B38" s="40"/>
      <c r="C38" s="40"/>
      <c r="D38" s="14"/>
      <c r="E38" s="14">
        <v>5</v>
      </c>
      <c r="F38" s="15" t="s">
        <v>7</v>
      </c>
      <c r="G38" s="14" t="s">
        <v>34</v>
      </c>
      <c r="H38" s="14" t="s">
        <v>10</v>
      </c>
    </row>
    <row r="39" spans="1:18" s="7" customFormat="1" ht="12.75" customHeight="1" x14ac:dyDescent="0.2">
      <c r="A39" s="66" t="s">
        <v>33</v>
      </c>
      <c r="B39" s="40"/>
      <c r="C39" s="40"/>
      <c r="D39" s="14"/>
      <c r="E39" s="14">
        <v>5</v>
      </c>
      <c r="F39" s="15" t="s">
        <v>7</v>
      </c>
      <c r="G39" s="14" t="s">
        <v>34</v>
      </c>
      <c r="H39" s="14" t="s">
        <v>15</v>
      </c>
      <c r="J39" s="7">
        <v>1185111.1299999999</v>
      </c>
      <c r="L39" s="7">
        <v>4200</v>
      </c>
      <c r="N39" s="7">
        <v>680811.6</v>
      </c>
      <c r="P39" s="7">
        <v>995010.68</v>
      </c>
      <c r="R39" s="7">
        <v>517830.48</v>
      </c>
    </row>
    <row r="40" spans="1:18" s="7" customFormat="1" ht="12.75" customHeight="1" x14ac:dyDescent="0.2">
      <c r="A40" s="66" t="s">
        <v>35</v>
      </c>
      <c r="B40" s="40"/>
      <c r="C40" s="40"/>
      <c r="D40" s="14"/>
      <c r="E40" s="14">
        <v>5</v>
      </c>
      <c r="F40" s="15" t="s">
        <v>7</v>
      </c>
      <c r="G40" s="14" t="s">
        <v>34</v>
      </c>
      <c r="H40" s="14" t="s">
        <v>49</v>
      </c>
      <c r="J40" s="7">
        <v>684073.23</v>
      </c>
      <c r="N40" s="7">
        <f>P40-L40</f>
        <v>250000</v>
      </c>
      <c r="P40" s="7">
        <v>250000</v>
      </c>
      <c r="R40" s="7">
        <v>250000</v>
      </c>
    </row>
    <row r="41" spans="1:18" s="7" customFormat="1" ht="12.75" hidden="1" customHeight="1" x14ac:dyDescent="0.2">
      <c r="A41" s="66" t="s">
        <v>149</v>
      </c>
      <c r="B41" s="40"/>
      <c r="C41" s="40"/>
      <c r="D41" s="14"/>
      <c r="E41" s="14">
        <v>5</v>
      </c>
      <c r="F41" s="15" t="s">
        <v>7</v>
      </c>
      <c r="G41" s="14" t="s">
        <v>29</v>
      </c>
      <c r="H41" s="14" t="s">
        <v>64</v>
      </c>
    </row>
    <row r="42" spans="1:18" s="7" customFormat="1" ht="18.95" customHeight="1" x14ac:dyDescent="0.2">
      <c r="A42" s="63" t="s">
        <v>36</v>
      </c>
      <c r="B42" s="26"/>
      <c r="C42" s="26"/>
      <c r="J42" s="22">
        <f>SUM(J16:J41)</f>
        <v>22586491.979999997</v>
      </c>
      <c r="K42" s="18"/>
      <c r="L42" s="22">
        <f>SUM(L16:L41)</f>
        <v>11685116.32</v>
      </c>
      <c r="N42" s="22">
        <f>SUM(N16:N41)</f>
        <v>15789908.749999996</v>
      </c>
      <c r="P42" s="22">
        <f>SUM(P16:P41)</f>
        <v>27785024.149999999</v>
      </c>
      <c r="R42" s="22">
        <f>SUM(R16:R41)</f>
        <v>27693767.180000003</v>
      </c>
    </row>
    <row r="43" spans="1:18" s="7" customFormat="1" ht="6" customHeight="1" x14ac:dyDescent="0.2">
      <c r="A43" s="17"/>
      <c r="B43" s="17"/>
      <c r="C43" s="17"/>
      <c r="J43" s="18"/>
      <c r="K43" s="18"/>
    </row>
    <row r="44" spans="1:18" s="7" customFormat="1" ht="12.75" customHeight="1" x14ac:dyDescent="0.2">
      <c r="A44" s="68" t="s">
        <v>188</v>
      </c>
      <c r="B44" s="12"/>
      <c r="C44" s="12"/>
    </row>
    <row r="45" spans="1:18" s="7" customFormat="1" ht="12.75" customHeight="1" x14ac:dyDescent="0.2">
      <c r="A45" s="66" t="s">
        <v>37</v>
      </c>
      <c r="B45" s="40"/>
      <c r="C45" s="40"/>
      <c r="D45" s="14"/>
      <c r="E45" s="14">
        <v>5</v>
      </c>
      <c r="F45" s="15" t="s">
        <v>12</v>
      </c>
      <c r="G45" s="14" t="s">
        <v>7</v>
      </c>
      <c r="H45" s="14" t="s">
        <v>8</v>
      </c>
      <c r="J45" s="7">
        <v>86110</v>
      </c>
      <c r="L45" s="7">
        <v>23010</v>
      </c>
      <c r="N45" s="7">
        <f t="shared" ref="N45:N76" si="2">P45-L45</f>
        <v>128190</v>
      </c>
      <c r="P45" s="7">
        <v>151200</v>
      </c>
      <c r="R45" s="7">
        <v>151200</v>
      </c>
    </row>
    <row r="46" spans="1:18" s="7" customFormat="1" ht="12.75" hidden="1" customHeight="1" x14ac:dyDescent="0.2">
      <c r="A46" s="66" t="s">
        <v>38</v>
      </c>
      <c r="B46" s="40"/>
      <c r="C46" s="40"/>
      <c r="E46" s="14">
        <v>5</v>
      </c>
      <c r="F46" s="15" t="s">
        <v>12</v>
      </c>
      <c r="G46" s="14" t="s">
        <v>7</v>
      </c>
      <c r="H46" s="14" t="s">
        <v>10</v>
      </c>
      <c r="N46" s="7">
        <f t="shared" si="2"/>
        <v>0</v>
      </c>
    </row>
    <row r="47" spans="1:18" s="7" customFormat="1" ht="12.75" customHeight="1" x14ac:dyDescent="0.2">
      <c r="A47" s="66" t="s">
        <v>39</v>
      </c>
      <c r="B47" s="40"/>
      <c r="C47" s="40"/>
      <c r="E47" s="14">
        <v>5</v>
      </c>
      <c r="F47" s="15" t="s">
        <v>12</v>
      </c>
      <c r="G47" s="14" t="s">
        <v>12</v>
      </c>
      <c r="H47" s="14" t="s">
        <v>8</v>
      </c>
      <c r="J47" s="7">
        <v>29587</v>
      </c>
      <c r="N47" s="7">
        <f t="shared" si="2"/>
        <v>50000</v>
      </c>
      <c r="P47" s="7">
        <v>50000</v>
      </c>
    </row>
    <row r="48" spans="1:18" s="7" customFormat="1" ht="12.75" hidden="1" customHeight="1" x14ac:dyDescent="0.2">
      <c r="A48" s="66" t="s">
        <v>142</v>
      </c>
      <c r="B48" s="40"/>
      <c r="C48" s="40"/>
      <c r="D48" s="14"/>
      <c r="E48" s="14">
        <v>5</v>
      </c>
      <c r="F48" s="15" t="s">
        <v>12</v>
      </c>
      <c r="G48" s="14" t="s">
        <v>12</v>
      </c>
      <c r="H48" s="14" t="s">
        <v>10</v>
      </c>
      <c r="N48" s="7">
        <f t="shared" si="2"/>
        <v>0</v>
      </c>
    </row>
    <row r="49" spans="1:18" s="7" customFormat="1" ht="12.75" hidden="1" customHeight="1" x14ac:dyDescent="0.2">
      <c r="A49" s="66" t="s">
        <v>40</v>
      </c>
      <c r="B49" s="40"/>
      <c r="C49" s="40"/>
      <c r="D49" s="14"/>
      <c r="E49" s="14">
        <v>5</v>
      </c>
      <c r="F49" s="15" t="s">
        <v>12</v>
      </c>
      <c r="G49" s="14" t="s">
        <v>29</v>
      </c>
      <c r="H49" s="14" t="s">
        <v>8</v>
      </c>
    </row>
    <row r="50" spans="1:18" s="7" customFormat="1" ht="12.75" hidden="1" customHeight="1" x14ac:dyDescent="0.2">
      <c r="A50" s="66" t="s">
        <v>41</v>
      </c>
      <c r="B50" s="40"/>
      <c r="C50" s="40"/>
      <c r="D50" s="14"/>
      <c r="E50" s="14">
        <v>5</v>
      </c>
      <c r="F50" s="15" t="s">
        <v>12</v>
      </c>
      <c r="G50" s="14" t="s">
        <v>29</v>
      </c>
      <c r="H50" s="14" t="s">
        <v>10</v>
      </c>
      <c r="N50" s="7">
        <f t="shared" si="2"/>
        <v>0</v>
      </c>
    </row>
    <row r="51" spans="1:18" s="7" customFormat="1" ht="12.75" hidden="1" customHeight="1" x14ac:dyDescent="0.2">
      <c r="A51" s="66" t="s">
        <v>42</v>
      </c>
      <c r="B51" s="40"/>
      <c r="C51" s="40"/>
      <c r="D51" s="14"/>
      <c r="E51" s="14">
        <v>5</v>
      </c>
      <c r="F51" s="15" t="s">
        <v>12</v>
      </c>
      <c r="G51" s="14" t="s">
        <v>29</v>
      </c>
      <c r="H51" s="14" t="s">
        <v>17</v>
      </c>
      <c r="N51" s="7">
        <f t="shared" si="2"/>
        <v>0</v>
      </c>
    </row>
    <row r="52" spans="1:18" s="7" customFormat="1" ht="12.75" hidden="1" customHeight="1" x14ac:dyDescent="0.2">
      <c r="A52" s="66" t="s">
        <v>43</v>
      </c>
      <c r="B52" s="40"/>
      <c r="C52" s="40"/>
      <c r="D52" s="14"/>
      <c r="E52" s="14">
        <v>5</v>
      </c>
      <c r="F52" s="15" t="s">
        <v>12</v>
      </c>
      <c r="G52" s="14" t="s">
        <v>29</v>
      </c>
      <c r="H52" s="14" t="s">
        <v>64</v>
      </c>
      <c r="N52" s="7">
        <f t="shared" si="2"/>
        <v>0</v>
      </c>
    </row>
    <row r="53" spans="1:18" s="7" customFormat="1" ht="12.75" hidden="1" customHeight="1" x14ac:dyDescent="0.2">
      <c r="A53" s="66" t="s">
        <v>88</v>
      </c>
      <c r="B53" s="40"/>
      <c r="C53" s="40"/>
      <c r="E53" s="14">
        <v>5</v>
      </c>
      <c r="F53" s="15" t="s">
        <v>12</v>
      </c>
      <c r="G53" s="14" t="s">
        <v>29</v>
      </c>
      <c r="H53" s="14" t="s">
        <v>60</v>
      </c>
      <c r="N53" s="7">
        <f t="shared" si="2"/>
        <v>0</v>
      </c>
    </row>
    <row r="54" spans="1:18" s="7" customFormat="1" ht="12.75" hidden="1" customHeight="1" x14ac:dyDescent="0.2">
      <c r="A54" s="66" t="s">
        <v>150</v>
      </c>
      <c r="B54" s="40"/>
      <c r="C54" s="40"/>
      <c r="D54" s="14"/>
      <c r="E54" s="14">
        <v>5</v>
      </c>
      <c r="F54" s="15" t="s">
        <v>12</v>
      </c>
      <c r="G54" s="14" t="s">
        <v>29</v>
      </c>
      <c r="H54" s="14" t="s">
        <v>19</v>
      </c>
      <c r="J54" s="19"/>
      <c r="K54" s="19"/>
      <c r="N54" s="7">
        <f t="shared" si="2"/>
        <v>0</v>
      </c>
    </row>
    <row r="55" spans="1:18" s="7" customFormat="1" ht="12.75" hidden="1" customHeight="1" x14ac:dyDescent="0.2">
      <c r="A55" s="66" t="s">
        <v>151</v>
      </c>
      <c r="B55" s="40"/>
      <c r="C55" s="40"/>
      <c r="D55" s="14"/>
      <c r="E55" s="14">
        <v>5</v>
      </c>
      <c r="F55" s="15" t="s">
        <v>12</v>
      </c>
      <c r="G55" s="14" t="s">
        <v>29</v>
      </c>
      <c r="H55" s="14" t="s">
        <v>82</v>
      </c>
      <c r="J55" s="19"/>
      <c r="K55" s="19"/>
      <c r="N55" s="7">
        <f t="shared" si="2"/>
        <v>0</v>
      </c>
    </row>
    <row r="56" spans="1:18" s="7" customFormat="1" ht="12.75" customHeight="1" x14ac:dyDescent="0.2">
      <c r="A56" s="66" t="s">
        <v>44</v>
      </c>
      <c r="B56" s="40"/>
      <c r="C56" s="40"/>
      <c r="D56" s="14"/>
      <c r="E56" s="14">
        <v>5</v>
      </c>
      <c r="F56" s="15" t="s">
        <v>12</v>
      </c>
      <c r="G56" s="14" t="s">
        <v>29</v>
      </c>
      <c r="H56" s="14" t="s">
        <v>45</v>
      </c>
      <c r="J56" s="19"/>
      <c r="K56" s="19"/>
      <c r="N56" s="7">
        <f t="shared" si="2"/>
        <v>90000</v>
      </c>
      <c r="P56" s="7">
        <v>90000</v>
      </c>
      <c r="R56" s="7">
        <v>60000</v>
      </c>
    </row>
    <row r="57" spans="1:18" s="7" customFormat="1" ht="12.75" hidden="1" customHeight="1" x14ac:dyDescent="0.2">
      <c r="A57" s="66" t="s">
        <v>152</v>
      </c>
      <c r="B57" s="40"/>
      <c r="C57" s="40"/>
      <c r="D57" s="14"/>
      <c r="E57" s="14">
        <v>5</v>
      </c>
      <c r="F57" s="15" t="s">
        <v>12</v>
      </c>
      <c r="G57" s="14" t="s">
        <v>29</v>
      </c>
      <c r="H57" s="14" t="s">
        <v>102</v>
      </c>
      <c r="N57" s="7">
        <f t="shared" si="2"/>
        <v>0</v>
      </c>
    </row>
    <row r="58" spans="1:18" s="7" customFormat="1" ht="12.75" hidden="1" customHeight="1" x14ac:dyDescent="0.2">
      <c r="A58" s="66" t="s">
        <v>153</v>
      </c>
      <c r="B58" s="40"/>
      <c r="C58" s="40"/>
      <c r="D58" s="14"/>
      <c r="E58" s="14">
        <v>5</v>
      </c>
      <c r="F58" s="15" t="s">
        <v>12</v>
      </c>
      <c r="G58" s="14" t="s">
        <v>29</v>
      </c>
      <c r="H58" s="14" t="s">
        <v>146</v>
      </c>
      <c r="N58" s="7">
        <f t="shared" si="2"/>
        <v>0</v>
      </c>
    </row>
    <row r="59" spans="1:18" s="7" customFormat="1" ht="12.75" hidden="1" customHeight="1" x14ac:dyDescent="0.2">
      <c r="A59" s="66" t="s">
        <v>46</v>
      </c>
      <c r="B59" s="40"/>
      <c r="C59" s="40"/>
      <c r="D59" s="14"/>
      <c r="E59" s="14">
        <v>5</v>
      </c>
      <c r="F59" s="15" t="s">
        <v>12</v>
      </c>
      <c r="G59" s="14" t="s">
        <v>29</v>
      </c>
      <c r="H59" s="14" t="s">
        <v>47</v>
      </c>
      <c r="N59" s="7">
        <f t="shared" si="2"/>
        <v>0</v>
      </c>
    </row>
    <row r="60" spans="1:18" s="7" customFormat="1" ht="12.75" hidden="1" customHeight="1" x14ac:dyDescent="0.2">
      <c r="A60" s="66" t="s">
        <v>154</v>
      </c>
      <c r="B60" s="40"/>
      <c r="C60" s="40"/>
      <c r="E60" s="14">
        <v>5</v>
      </c>
      <c r="F60" s="15" t="s">
        <v>12</v>
      </c>
      <c r="G60" s="14" t="s">
        <v>29</v>
      </c>
      <c r="H60" s="14" t="s">
        <v>15</v>
      </c>
      <c r="N60" s="7">
        <f t="shared" si="2"/>
        <v>0</v>
      </c>
    </row>
    <row r="61" spans="1:18" s="7" customFormat="1" ht="12.75" hidden="1" customHeight="1" x14ac:dyDescent="0.2">
      <c r="A61" s="66" t="s">
        <v>51</v>
      </c>
      <c r="B61" s="40"/>
      <c r="C61" s="40"/>
      <c r="D61" s="14"/>
      <c r="E61" s="14">
        <v>5</v>
      </c>
      <c r="F61" s="15" t="s">
        <v>12</v>
      </c>
      <c r="G61" s="14" t="s">
        <v>29</v>
      </c>
      <c r="H61" s="14" t="s">
        <v>24</v>
      </c>
      <c r="N61" s="7">
        <f t="shared" si="2"/>
        <v>0</v>
      </c>
    </row>
    <row r="62" spans="1:18" s="7" customFormat="1" ht="12.75" hidden="1" customHeight="1" x14ac:dyDescent="0.2">
      <c r="A62" s="66" t="s">
        <v>48</v>
      </c>
      <c r="B62" s="40"/>
      <c r="C62" s="40"/>
      <c r="E62" s="14">
        <v>5</v>
      </c>
      <c r="F62" s="15" t="s">
        <v>12</v>
      </c>
      <c r="G62" s="14" t="s">
        <v>29</v>
      </c>
      <c r="H62" s="16" t="s">
        <v>49</v>
      </c>
    </row>
    <row r="63" spans="1:18" s="7" customFormat="1" ht="12.75" hidden="1" customHeight="1" x14ac:dyDescent="0.2">
      <c r="A63" s="66" t="s">
        <v>50</v>
      </c>
      <c r="B63" s="40"/>
      <c r="C63" s="40"/>
      <c r="D63" s="14"/>
      <c r="E63" s="14">
        <v>5</v>
      </c>
      <c r="F63" s="15" t="s">
        <v>12</v>
      </c>
      <c r="G63" s="14" t="s">
        <v>34</v>
      </c>
      <c r="H63" s="14" t="s">
        <v>8</v>
      </c>
      <c r="N63" s="7">
        <f t="shared" si="2"/>
        <v>0</v>
      </c>
    </row>
    <row r="64" spans="1:18" s="7" customFormat="1" ht="12.75" hidden="1" customHeight="1" x14ac:dyDescent="0.2">
      <c r="A64" s="66" t="s">
        <v>52</v>
      </c>
      <c r="B64" s="40"/>
      <c r="C64" s="40"/>
      <c r="D64" s="14"/>
      <c r="E64" s="14">
        <v>5</v>
      </c>
      <c r="F64" s="15" t="s">
        <v>12</v>
      </c>
      <c r="G64" s="14" t="s">
        <v>34</v>
      </c>
      <c r="H64" s="14" t="s">
        <v>10</v>
      </c>
      <c r="N64" s="7">
        <f t="shared" si="2"/>
        <v>0</v>
      </c>
    </row>
    <row r="65" spans="1:18" s="7" customFormat="1" ht="12.75" hidden="1" customHeight="1" x14ac:dyDescent="0.2">
      <c r="A65" s="66" t="s">
        <v>48</v>
      </c>
      <c r="B65" s="40"/>
      <c r="C65" s="40"/>
      <c r="D65" s="14"/>
      <c r="E65" s="14">
        <v>5</v>
      </c>
      <c r="F65" s="15" t="s">
        <v>12</v>
      </c>
      <c r="G65" s="14" t="s">
        <v>29</v>
      </c>
      <c r="H65" s="16" t="s">
        <v>49</v>
      </c>
      <c r="N65" s="7">
        <f t="shared" si="2"/>
        <v>0</v>
      </c>
    </row>
    <row r="66" spans="1:18" s="7" customFormat="1" ht="12.75" customHeight="1" x14ac:dyDescent="0.2">
      <c r="A66" s="66" t="s">
        <v>53</v>
      </c>
      <c r="B66" s="40"/>
      <c r="C66" s="40"/>
      <c r="E66" s="14">
        <v>5</v>
      </c>
      <c r="F66" s="15" t="s">
        <v>12</v>
      </c>
      <c r="G66" s="14" t="s">
        <v>54</v>
      </c>
      <c r="H66" s="14" t="s">
        <v>8</v>
      </c>
      <c r="J66" s="7">
        <v>15000</v>
      </c>
      <c r="N66" s="7">
        <f t="shared" si="2"/>
        <v>30000</v>
      </c>
      <c r="P66" s="7">
        <v>30000</v>
      </c>
      <c r="R66" s="7">
        <v>30000</v>
      </c>
    </row>
    <row r="67" spans="1:18" s="7" customFormat="1" ht="12.75" hidden="1" customHeight="1" x14ac:dyDescent="0.2">
      <c r="A67" s="66" t="s">
        <v>55</v>
      </c>
      <c r="B67" s="40"/>
      <c r="C67" s="40"/>
      <c r="E67" s="14">
        <v>5</v>
      </c>
      <c r="F67" s="15" t="s">
        <v>12</v>
      </c>
      <c r="G67" s="14" t="s">
        <v>54</v>
      </c>
      <c r="H67" s="14" t="s">
        <v>10</v>
      </c>
      <c r="N67" s="7">
        <f t="shared" si="2"/>
        <v>0</v>
      </c>
    </row>
    <row r="68" spans="1:18" s="7" customFormat="1" ht="12.75" hidden="1" customHeight="1" x14ac:dyDescent="0.2">
      <c r="A68" s="66" t="s">
        <v>56</v>
      </c>
      <c r="B68" s="40"/>
      <c r="C68" s="40"/>
      <c r="E68" s="14">
        <v>5</v>
      </c>
      <c r="F68" s="15" t="s">
        <v>12</v>
      </c>
      <c r="G68" s="14" t="s">
        <v>54</v>
      </c>
      <c r="H68" s="14" t="s">
        <v>15</v>
      </c>
      <c r="N68" s="7">
        <f t="shared" si="2"/>
        <v>0</v>
      </c>
    </row>
    <row r="69" spans="1:18" s="7" customFormat="1" ht="12.75" hidden="1" customHeight="1" x14ac:dyDescent="0.2">
      <c r="A69" s="66" t="s">
        <v>57</v>
      </c>
      <c r="B69" s="40"/>
      <c r="C69" s="40"/>
      <c r="E69" s="14">
        <v>5</v>
      </c>
      <c r="F69" s="15" t="s">
        <v>12</v>
      </c>
      <c r="G69" s="14" t="s">
        <v>54</v>
      </c>
      <c r="H69" s="14" t="s">
        <v>17</v>
      </c>
      <c r="N69" s="7">
        <f t="shared" si="2"/>
        <v>0</v>
      </c>
    </row>
    <row r="70" spans="1:18" s="7" customFormat="1" ht="12.75" hidden="1" customHeight="1" x14ac:dyDescent="0.2">
      <c r="A70" s="66" t="s">
        <v>58</v>
      </c>
      <c r="B70" s="40"/>
      <c r="C70" s="40"/>
      <c r="E70" s="14">
        <v>5</v>
      </c>
      <c r="F70" s="14" t="s">
        <v>12</v>
      </c>
      <c r="G70" s="14" t="s">
        <v>59</v>
      </c>
      <c r="H70" s="14" t="s">
        <v>60</v>
      </c>
      <c r="N70" s="7">
        <f t="shared" si="2"/>
        <v>0</v>
      </c>
    </row>
    <row r="71" spans="1:18" s="7" customFormat="1" ht="12.75" hidden="1" customHeight="1" x14ac:dyDescent="0.2">
      <c r="A71" s="66" t="s">
        <v>66</v>
      </c>
      <c r="B71" s="40"/>
      <c r="C71" s="40"/>
      <c r="E71" s="14">
        <v>5</v>
      </c>
      <c r="F71" s="15" t="s">
        <v>12</v>
      </c>
      <c r="G71" s="14" t="s">
        <v>67</v>
      </c>
      <c r="H71" s="14" t="s">
        <v>8</v>
      </c>
      <c r="N71" s="7">
        <f t="shared" si="2"/>
        <v>0</v>
      </c>
    </row>
    <row r="72" spans="1:18" s="7" customFormat="1" ht="12.75" customHeight="1" x14ac:dyDescent="0.2">
      <c r="A72" s="66" t="s">
        <v>61</v>
      </c>
      <c r="B72" s="40"/>
      <c r="C72" s="40"/>
      <c r="E72" s="14">
        <v>5</v>
      </c>
      <c r="F72" s="15" t="s">
        <v>12</v>
      </c>
      <c r="G72" s="14" t="s">
        <v>59</v>
      </c>
      <c r="H72" s="14" t="s">
        <v>8</v>
      </c>
      <c r="R72" s="7">
        <v>1000000</v>
      </c>
    </row>
    <row r="73" spans="1:18" s="7" customFormat="1" ht="12.75" hidden="1" customHeight="1" x14ac:dyDescent="0.2">
      <c r="A73" s="66" t="s">
        <v>62</v>
      </c>
      <c r="B73" s="40"/>
      <c r="C73" s="40"/>
      <c r="E73" s="14">
        <v>5</v>
      </c>
      <c r="F73" s="15" t="s">
        <v>12</v>
      </c>
      <c r="G73" s="14" t="s">
        <v>59</v>
      </c>
      <c r="H73" s="14" t="s">
        <v>10</v>
      </c>
      <c r="N73" s="7">
        <f t="shared" si="2"/>
        <v>0</v>
      </c>
    </row>
    <row r="74" spans="1:18" s="7" customFormat="1" ht="12.75" hidden="1" customHeight="1" x14ac:dyDescent="0.2">
      <c r="A74" s="66" t="s">
        <v>63</v>
      </c>
      <c r="B74" s="40"/>
      <c r="C74" s="40"/>
      <c r="E74" s="14">
        <v>5</v>
      </c>
      <c r="F74" s="15" t="s">
        <v>12</v>
      </c>
      <c r="G74" s="14" t="s">
        <v>59</v>
      </c>
      <c r="H74" s="14" t="s">
        <v>64</v>
      </c>
      <c r="N74" s="7">
        <f t="shared" si="2"/>
        <v>0</v>
      </c>
    </row>
    <row r="75" spans="1:18" s="7" customFormat="1" ht="12.75" hidden="1" customHeight="1" x14ac:dyDescent="0.2">
      <c r="A75" s="66" t="s">
        <v>155</v>
      </c>
      <c r="B75" s="40"/>
      <c r="C75" s="40"/>
      <c r="E75" s="14">
        <v>5</v>
      </c>
      <c r="F75" s="15" t="s">
        <v>12</v>
      </c>
      <c r="G75" s="14" t="s">
        <v>59</v>
      </c>
      <c r="H75" s="14" t="s">
        <v>15</v>
      </c>
      <c r="N75" s="7">
        <f t="shared" si="2"/>
        <v>0</v>
      </c>
    </row>
    <row r="76" spans="1:18" s="7" customFormat="1" ht="12.75" hidden="1" customHeight="1" x14ac:dyDescent="0.2">
      <c r="A76" s="66" t="s">
        <v>156</v>
      </c>
      <c r="B76" s="40"/>
      <c r="C76" s="40"/>
      <c r="E76" s="14">
        <v>5</v>
      </c>
      <c r="F76" s="14" t="s">
        <v>12</v>
      </c>
      <c r="G76" s="14" t="s">
        <v>59</v>
      </c>
      <c r="H76" s="14" t="s">
        <v>17</v>
      </c>
      <c r="N76" s="7">
        <f t="shared" si="2"/>
        <v>0</v>
      </c>
    </row>
    <row r="77" spans="1:18" s="7" customFormat="1" ht="12.75" hidden="1" customHeight="1" x14ac:dyDescent="0.2">
      <c r="A77" s="66" t="s">
        <v>63</v>
      </c>
      <c r="B77" s="40"/>
      <c r="C77" s="40"/>
      <c r="E77" s="14">
        <v>5</v>
      </c>
      <c r="F77" s="15" t="s">
        <v>12</v>
      </c>
      <c r="G77" s="14" t="s">
        <v>59</v>
      </c>
      <c r="H77" s="14" t="s">
        <v>64</v>
      </c>
      <c r="N77" s="7">
        <f t="shared" ref="N77:N113" si="3">P77-L77</f>
        <v>0</v>
      </c>
    </row>
    <row r="78" spans="1:18" s="7" customFormat="1" ht="12.75" hidden="1" customHeight="1" x14ac:dyDescent="0.2">
      <c r="A78" s="66" t="s">
        <v>65</v>
      </c>
      <c r="B78" s="40"/>
      <c r="C78" s="40"/>
      <c r="E78" s="14">
        <v>5</v>
      </c>
      <c r="F78" s="15" t="s">
        <v>12</v>
      </c>
      <c r="G78" s="14" t="s">
        <v>59</v>
      </c>
      <c r="H78" s="14" t="s">
        <v>19</v>
      </c>
      <c r="N78" s="7">
        <f t="shared" si="3"/>
        <v>0</v>
      </c>
    </row>
    <row r="79" spans="1:18" s="7" customFormat="1" ht="12.75" hidden="1" customHeight="1" x14ac:dyDescent="0.2">
      <c r="A79" s="66" t="s">
        <v>157</v>
      </c>
      <c r="B79" s="40"/>
      <c r="C79" s="40"/>
      <c r="E79" s="14">
        <v>5</v>
      </c>
      <c r="F79" s="15" t="s">
        <v>12</v>
      </c>
      <c r="G79" s="14" t="s">
        <v>93</v>
      </c>
      <c r="H79" s="14" t="s">
        <v>8</v>
      </c>
      <c r="N79" s="7">
        <f t="shared" si="3"/>
        <v>0</v>
      </c>
    </row>
    <row r="80" spans="1:18" s="7" customFormat="1" ht="12.75" hidden="1" customHeight="1" x14ac:dyDescent="0.2">
      <c r="A80" s="66" t="s">
        <v>66</v>
      </c>
      <c r="B80" s="40"/>
      <c r="C80" s="40"/>
      <c r="E80" s="14">
        <v>5</v>
      </c>
      <c r="F80" s="15" t="s">
        <v>12</v>
      </c>
      <c r="G80" s="14" t="s">
        <v>67</v>
      </c>
      <c r="H80" s="14" t="s">
        <v>8</v>
      </c>
      <c r="N80" s="7">
        <f t="shared" si="3"/>
        <v>0</v>
      </c>
    </row>
    <row r="81" spans="1:16" s="7" customFormat="1" ht="12.75" hidden="1" customHeight="1" x14ac:dyDescent="0.2">
      <c r="A81" s="66" t="s">
        <v>68</v>
      </c>
      <c r="B81" s="40"/>
      <c r="C81" s="40"/>
      <c r="E81" s="14">
        <v>5</v>
      </c>
      <c r="F81" s="15" t="s">
        <v>12</v>
      </c>
      <c r="G81" s="14" t="s">
        <v>67</v>
      </c>
      <c r="H81" s="14" t="s">
        <v>10</v>
      </c>
      <c r="N81" s="7">
        <f t="shared" si="3"/>
        <v>0</v>
      </c>
    </row>
    <row r="82" spans="1:16" s="7" customFormat="1" ht="12.75" hidden="1" customHeight="1" x14ac:dyDescent="0.2">
      <c r="A82" s="66" t="s">
        <v>158</v>
      </c>
      <c r="B82" s="40"/>
      <c r="C82" s="40"/>
      <c r="E82" s="14">
        <v>5</v>
      </c>
      <c r="F82" s="15" t="s">
        <v>12</v>
      </c>
      <c r="G82" s="14" t="s">
        <v>70</v>
      </c>
      <c r="H82" s="14" t="s">
        <v>8</v>
      </c>
      <c r="N82" s="7">
        <f t="shared" si="3"/>
        <v>0</v>
      </c>
    </row>
    <row r="83" spans="1:16" s="7" customFormat="1" ht="12.75" hidden="1" customHeight="1" x14ac:dyDescent="0.2">
      <c r="A83" s="66" t="s">
        <v>159</v>
      </c>
      <c r="B83" s="40"/>
      <c r="C83" s="40"/>
      <c r="E83" s="14">
        <v>5</v>
      </c>
      <c r="F83" s="15" t="s">
        <v>12</v>
      </c>
      <c r="G83" s="14" t="s">
        <v>70</v>
      </c>
      <c r="H83" s="14" t="s">
        <v>10</v>
      </c>
      <c r="N83" s="7">
        <f t="shared" si="3"/>
        <v>0</v>
      </c>
    </row>
    <row r="84" spans="1:16" s="7" customFormat="1" ht="12.75" hidden="1" customHeight="1" x14ac:dyDescent="0.2">
      <c r="A84" s="66" t="s">
        <v>69</v>
      </c>
      <c r="B84" s="40"/>
      <c r="C84" s="40"/>
      <c r="E84" s="14">
        <v>5</v>
      </c>
      <c r="F84" s="15" t="s">
        <v>12</v>
      </c>
      <c r="G84" s="14" t="s">
        <v>70</v>
      </c>
      <c r="H84" s="14" t="s">
        <v>15</v>
      </c>
      <c r="N84" s="7">
        <f t="shared" si="3"/>
        <v>0</v>
      </c>
    </row>
    <row r="85" spans="1:16" s="7" customFormat="1" ht="12.75" hidden="1" customHeight="1" x14ac:dyDescent="0.2">
      <c r="A85" s="66" t="s">
        <v>160</v>
      </c>
      <c r="B85" s="40"/>
      <c r="C85" s="40"/>
      <c r="E85" s="14">
        <v>5</v>
      </c>
      <c r="F85" s="15" t="s">
        <v>12</v>
      </c>
      <c r="G85" s="14" t="s">
        <v>163</v>
      </c>
      <c r="H85" s="14" t="s">
        <v>8</v>
      </c>
      <c r="N85" s="7">
        <f t="shared" si="3"/>
        <v>0</v>
      </c>
    </row>
    <row r="86" spans="1:16" s="7" customFormat="1" ht="12.75" hidden="1" customHeight="1" x14ac:dyDescent="0.2">
      <c r="A86" s="66" t="s">
        <v>161</v>
      </c>
      <c r="B86" s="40"/>
      <c r="C86" s="40"/>
      <c r="E86" s="14">
        <v>5</v>
      </c>
      <c r="F86" s="15" t="s">
        <v>12</v>
      </c>
      <c r="G86" s="14" t="s">
        <v>163</v>
      </c>
      <c r="H86" s="16" t="s">
        <v>49</v>
      </c>
      <c r="N86" s="7">
        <f t="shared" si="3"/>
        <v>0</v>
      </c>
    </row>
    <row r="87" spans="1:16" s="7" customFormat="1" ht="12.75" hidden="1" customHeight="1" x14ac:dyDescent="0.2">
      <c r="A87" s="66" t="s">
        <v>71</v>
      </c>
      <c r="B87" s="40"/>
      <c r="C87" s="40"/>
      <c r="E87" s="14">
        <v>5</v>
      </c>
      <c r="F87" s="15" t="s">
        <v>12</v>
      </c>
      <c r="G87" s="14" t="s">
        <v>163</v>
      </c>
      <c r="H87" s="14" t="s">
        <v>10</v>
      </c>
      <c r="N87" s="7">
        <f t="shared" si="3"/>
        <v>0</v>
      </c>
    </row>
    <row r="88" spans="1:16" s="7" customFormat="1" ht="12.75" hidden="1" customHeight="1" x14ac:dyDescent="0.2">
      <c r="A88" s="66" t="s">
        <v>162</v>
      </c>
      <c r="B88" s="40"/>
      <c r="C88" s="40"/>
      <c r="E88" s="14">
        <v>5</v>
      </c>
      <c r="F88" s="15" t="s">
        <v>12</v>
      </c>
      <c r="G88" s="14" t="s">
        <v>163</v>
      </c>
      <c r="H88" s="14" t="s">
        <v>15</v>
      </c>
      <c r="N88" s="7">
        <f t="shared" si="3"/>
        <v>0</v>
      </c>
    </row>
    <row r="89" spans="1:16" s="7" customFormat="1" ht="12.75" hidden="1" customHeight="1" x14ac:dyDescent="0.2">
      <c r="A89" s="66" t="s">
        <v>72</v>
      </c>
      <c r="B89" s="40"/>
      <c r="C89" s="40"/>
      <c r="E89" s="14">
        <v>5</v>
      </c>
      <c r="F89" s="15" t="s">
        <v>12</v>
      </c>
      <c r="G89" s="14" t="s">
        <v>70</v>
      </c>
      <c r="H89" s="14" t="s">
        <v>49</v>
      </c>
      <c r="N89" s="7">
        <f t="shared" si="3"/>
        <v>0</v>
      </c>
    </row>
    <row r="90" spans="1:16" s="7" customFormat="1" ht="12.75" hidden="1" customHeight="1" x14ac:dyDescent="0.2">
      <c r="A90" s="66" t="s">
        <v>164</v>
      </c>
      <c r="B90" s="40"/>
      <c r="C90" s="40"/>
      <c r="E90" s="14">
        <v>5</v>
      </c>
      <c r="F90" s="15" t="s">
        <v>12</v>
      </c>
      <c r="G90" s="14" t="s">
        <v>74</v>
      </c>
      <c r="H90" s="14" t="s">
        <v>10</v>
      </c>
      <c r="N90" s="7">
        <f t="shared" si="3"/>
        <v>0</v>
      </c>
    </row>
    <row r="91" spans="1:16" s="7" customFormat="1" ht="12.75" hidden="1" customHeight="1" x14ac:dyDescent="0.2">
      <c r="A91" s="66" t="s">
        <v>165</v>
      </c>
      <c r="B91" s="40"/>
      <c r="C91" s="40"/>
      <c r="E91" s="14">
        <v>5</v>
      </c>
      <c r="F91" s="15" t="s">
        <v>12</v>
      </c>
      <c r="G91" s="14" t="s">
        <v>74</v>
      </c>
      <c r="H91" s="14" t="s">
        <v>15</v>
      </c>
      <c r="N91" s="7">
        <f t="shared" si="3"/>
        <v>0</v>
      </c>
    </row>
    <row r="92" spans="1:16" s="7" customFormat="1" ht="12.75" hidden="1" customHeight="1" x14ac:dyDescent="0.2">
      <c r="A92" s="66" t="s">
        <v>166</v>
      </c>
      <c r="B92" s="40"/>
      <c r="C92" s="40"/>
      <c r="E92" s="14">
        <v>5</v>
      </c>
      <c r="F92" s="15" t="s">
        <v>12</v>
      </c>
      <c r="G92" s="14" t="s">
        <v>74</v>
      </c>
      <c r="H92" s="14" t="s">
        <v>17</v>
      </c>
      <c r="N92" s="7">
        <f t="shared" si="3"/>
        <v>0</v>
      </c>
    </row>
    <row r="93" spans="1:16" s="7" customFormat="1" ht="12.75" hidden="1" customHeight="1" x14ac:dyDescent="0.2">
      <c r="A93" s="66" t="s">
        <v>167</v>
      </c>
      <c r="B93" s="40"/>
      <c r="C93" s="40"/>
      <c r="E93" s="14">
        <v>5</v>
      </c>
      <c r="F93" s="15" t="s">
        <v>12</v>
      </c>
      <c r="G93" s="14" t="s">
        <v>74</v>
      </c>
      <c r="H93" s="14" t="s">
        <v>8</v>
      </c>
      <c r="N93" s="7">
        <f t="shared" si="3"/>
        <v>0</v>
      </c>
    </row>
    <row r="94" spans="1:16" s="7" customFormat="1" ht="12.75" hidden="1" customHeight="1" x14ac:dyDescent="0.2">
      <c r="A94" s="66" t="s">
        <v>168</v>
      </c>
      <c r="B94" s="40"/>
      <c r="C94" s="40"/>
      <c r="E94" s="14">
        <v>5</v>
      </c>
      <c r="F94" s="15" t="s">
        <v>12</v>
      </c>
      <c r="G94" s="14" t="s">
        <v>74</v>
      </c>
      <c r="H94" s="14" t="s">
        <v>45</v>
      </c>
      <c r="N94" s="7">
        <f t="shared" si="3"/>
        <v>0</v>
      </c>
    </row>
    <row r="95" spans="1:16" s="7" customFormat="1" ht="12.75" customHeight="1" x14ac:dyDescent="0.2">
      <c r="A95" s="66" t="s">
        <v>73</v>
      </c>
      <c r="B95" s="40"/>
      <c r="C95" s="40"/>
      <c r="E95" s="14">
        <v>5</v>
      </c>
      <c r="F95" s="15" t="s">
        <v>12</v>
      </c>
      <c r="G95" s="14" t="s">
        <v>74</v>
      </c>
      <c r="H95" s="14" t="s">
        <v>64</v>
      </c>
      <c r="N95" s="7">
        <f t="shared" si="3"/>
        <v>50000</v>
      </c>
      <c r="P95" s="7">
        <v>50000</v>
      </c>
    </row>
    <row r="96" spans="1:16" s="7" customFormat="1" ht="12.75" customHeight="1" x14ac:dyDescent="0.2">
      <c r="A96" s="66" t="s">
        <v>75</v>
      </c>
      <c r="B96" s="40"/>
      <c r="C96" s="40"/>
      <c r="E96" s="14">
        <v>5</v>
      </c>
      <c r="F96" s="15" t="s">
        <v>12</v>
      </c>
      <c r="G96" s="14" t="s">
        <v>74</v>
      </c>
      <c r="H96" s="14" t="s">
        <v>19</v>
      </c>
      <c r="N96" s="7">
        <f t="shared" si="3"/>
        <v>10000</v>
      </c>
      <c r="P96" s="7">
        <v>10000</v>
      </c>
    </row>
    <row r="97" spans="1:18" s="7" customFormat="1" ht="12.75" hidden="1" customHeight="1" x14ac:dyDescent="0.2">
      <c r="A97" s="66" t="s">
        <v>76</v>
      </c>
      <c r="B97" s="40"/>
      <c r="C97" s="40"/>
      <c r="E97" s="14">
        <v>5</v>
      </c>
      <c r="F97" s="15" t="s">
        <v>12</v>
      </c>
      <c r="G97" s="14" t="s">
        <v>74</v>
      </c>
      <c r="H97" s="14" t="s">
        <v>60</v>
      </c>
      <c r="N97" s="7">
        <f t="shared" si="3"/>
        <v>0</v>
      </c>
    </row>
    <row r="98" spans="1:18" s="7" customFormat="1" ht="12.75" hidden="1" customHeight="1" x14ac:dyDescent="0.2">
      <c r="A98" s="66" t="s">
        <v>77</v>
      </c>
      <c r="B98" s="40"/>
      <c r="C98" s="40"/>
      <c r="E98" s="14">
        <v>5</v>
      </c>
      <c r="F98" s="15" t="s">
        <v>12</v>
      </c>
      <c r="G98" s="14" t="s">
        <v>74</v>
      </c>
      <c r="H98" s="14" t="s">
        <v>49</v>
      </c>
      <c r="N98" s="7">
        <f t="shared" si="3"/>
        <v>0</v>
      </c>
    </row>
    <row r="99" spans="1:18" s="7" customFormat="1" ht="12.75" hidden="1" customHeight="1" x14ac:dyDescent="0.2">
      <c r="A99" s="66" t="s">
        <v>165</v>
      </c>
      <c r="B99" s="40"/>
      <c r="C99" s="40"/>
      <c r="E99" s="14">
        <v>5</v>
      </c>
      <c r="F99" s="15" t="s">
        <v>12</v>
      </c>
      <c r="G99" s="14" t="s">
        <v>74</v>
      </c>
      <c r="H99" s="14" t="s">
        <v>15</v>
      </c>
      <c r="N99" s="7">
        <f t="shared" si="3"/>
        <v>0</v>
      </c>
    </row>
    <row r="100" spans="1:18" s="7" customFormat="1" ht="12.75" hidden="1" customHeight="1" x14ac:dyDescent="0.2">
      <c r="A100" s="66" t="s">
        <v>78</v>
      </c>
      <c r="B100" s="40"/>
      <c r="C100" s="40"/>
      <c r="E100" s="14">
        <v>5</v>
      </c>
      <c r="F100" s="15" t="s">
        <v>12</v>
      </c>
      <c r="G100" s="14" t="s">
        <v>79</v>
      </c>
      <c r="H100" s="14" t="s">
        <v>10</v>
      </c>
      <c r="N100" s="7">
        <f t="shared" si="3"/>
        <v>0</v>
      </c>
    </row>
    <row r="101" spans="1:18" s="7" customFormat="1" ht="12.75" hidden="1" customHeight="1" x14ac:dyDescent="0.2">
      <c r="A101" s="66" t="s">
        <v>80</v>
      </c>
      <c r="B101" s="40"/>
      <c r="C101" s="40"/>
      <c r="E101" s="14">
        <v>5</v>
      </c>
      <c r="F101" s="15" t="s">
        <v>12</v>
      </c>
      <c r="G101" s="14" t="s">
        <v>79</v>
      </c>
      <c r="H101" s="14" t="s">
        <v>15</v>
      </c>
      <c r="N101" s="7">
        <f t="shared" si="3"/>
        <v>0</v>
      </c>
    </row>
    <row r="102" spans="1:18" s="7" customFormat="1" ht="12.75" hidden="1" customHeight="1" x14ac:dyDescent="0.2">
      <c r="A102" s="66" t="s">
        <v>169</v>
      </c>
      <c r="B102" s="40"/>
      <c r="C102" s="40"/>
      <c r="E102" s="14">
        <v>5</v>
      </c>
      <c r="F102" s="15" t="s">
        <v>12</v>
      </c>
      <c r="G102" s="14" t="s">
        <v>79</v>
      </c>
      <c r="H102" s="15" t="s">
        <v>60</v>
      </c>
      <c r="N102" s="7">
        <f t="shared" si="3"/>
        <v>0</v>
      </c>
    </row>
    <row r="103" spans="1:18" s="7" customFormat="1" ht="12.75" hidden="1" customHeight="1" x14ac:dyDescent="0.2">
      <c r="A103" s="66" t="s">
        <v>170</v>
      </c>
      <c r="B103" s="40"/>
      <c r="C103" s="40"/>
      <c r="E103" s="14">
        <v>5</v>
      </c>
      <c r="F103" s="15" t="s">
        <v>12</v>
      </c>
      <c r="G103" s="14" t="s">
        <v>79</v>
      </c>
      <c r="H103" s="15" t="s">
        <v>19</v>
      </c>
      <c r="N103" s="7">
        <f t="shared" si="3"/>
        <v>0</v>
      </c>
    </row>
    <row r="104" spans="1:18" s="7" customFormat="1" ht="12.75" hidden="1" customHeight="1" x14ac:dyDescent="0.2">
      <c r="A104" s="66" t="s">
        <v>171</v>
      </c>
      <c r="B104" s="40"/>
      <c r="C104" s="40"/>
      <c r="E104" s="14">
        <v>5</v>
      </c>
      <c r="F104" s="15" t="s">
        <v>12</v>
      </c>
      <c r="G104" s="14" t="s">
        <v>79</v>
      </c>
      <c r="H104" s="15" t="s">
        <v>82</v>
      </c>
      <c r="N104" s="7">
        <f t="shared" si="3"/>
        <v>0</v>
      </c>
    </row>
    <row r="105" spans="1:18" s="7" customFormat="1" ht="12.75" hidden="1" customHeight="1" x14ac:dyDescent="0.2">
      <c r="A105" s="66" t="s">
        <v>81</v>
      </c>
      <c r="B105" s="40"/>
      <c r="C105" s="40"/>
      <c r="E105" s="14">
        <v>5</v>
      </c>
      <c r="F105" s="15" t="s">
        <v>12</v>
      </c>
      <c r="G105" s="14" t="s">
        <v>59</v>
      </c>
      <c r="H105" s="15" t="s">
        <v>82</v>
      </c>
      <c r="N105" s="7">
        <f t="shared" si="3"/>
        <v>0</v>
      </c>
    </row>
    <row r="106" spans="1:18" s="7" customFormat="1" ht="12.75" hidden="1" customHeight="1" x14ac:dyDescent="0.2">
      <c r="A106" s="66" t="s">
        <v>83</v>
      </c>
      <c r="B106" s="40"/>
      <c r="C106" s="40"/>
      <c r="E106" s="14">
        <v>5</v>
      </c>
      <c r="F106" s="15" t="s">
        <v>12</v>
      </c>
      <c r="G106" s="14" t="s">
        <v>84</v>
      </c>
      <c r="H106" s="15" t="s">
        <v>8</v>
      </c>
      <c r="N106" s="7">
        <f t="shared" si="3"/>
        <v>0</v>
      </c>
    </row>
    <row r="107" spans="1:18" s="7" customFormat="1" ht="12.75" hidden="1" customHeight="1" x14ac:dyDescent="0.2">
      <c r="A107" s="66" t="s">
        <v>85</v>
      </c>
      <c r="B107" s="40"/>
      <c r="C107" s="40"/>
      <c r="E107" s="14">
        <v>5</v>
      </c>
      <c r="F107" s="15" t="s">
        <v>12</v>
      </c>
      <c r="G107" s="14" t="s">
        <v>84</v>
      </c>
      <c r="H107" s="15" t="s">
        <v>10</v>
      </c>
      <c r="N107" s="7">
        <f t="shared" si="3"/>
        <v>0</v>
      </c>
    </row>
    <row r="108" spans="1:18" s="7" customFormat="1" ht="12.75" hidden="1" customHeight="1" x14ac:dyDescent="0.2">
      <c r="A108" s="66" t="s">
        <v>86</v>
      </c>
      <c r="B108" s="40"/>
      <c r="C108" s="40"/>
      <c r="E108" s="14">
        <v>5</v>
      </c>
      <c r="F108" s="15" t="s">
        <v>12</v>
      </c>
      <c r="G108" s="14" t="s">
        <v>84</v>
      </c>
      <c r="H108" s="15" t="s">
        <v>15</v>
      </c>
      <c r="N108" s="7">
        <f t="shared" si="3"/>
        <v>0</v>
      </c>
    </row>
    <row r="109" spans="1:18" s="7" customFormat="1" ht="12.75" hidden="1" customHeight="1" x14ac:dyDescent="0.2">
      <c r="A109" s="66" t="s">
        <v>172</v>
      </c>
      <c r="B109" s="40"/>
      <c r="C109" s="40"/>
      <c r="E109" s="14">
        <v>5</v>
      </c>
      <c r="F109" s="15" t="s">
        <v>12</v>
      </c>
      <c r="G109" s="14" t="s">
        <v>174</v>
      </c>
      <c r="H109" s="15" t="s">
        <v>8</v>
      </c>
      <c r="N109" s="7">
        <f t="shared" si="3"/>
        <v>0</v>
      </c>
    </row>
    <row r="110" spans="1:18" s="7" customFormat="1" ht="12.75" hidden="1" customHeight="1" x14ac:dyDescent="0.2">
      <c r="A110" s="66" t="s">
        <v>173</v>
      </c>
      <c r="B110" s="40"/>
      <c r="C110" s="40"/>
      <c r="E110" s="14">
        <v>5</v>
      </c>
      <c r="F110" s="15" t="s">
        <v>12</v>
      </c>
      <c r="G110" s="14" t="s">
        <v>174</v>
      </c>
      <c r="H110" s="15" t="s">
        <v>10</v>
      </c>
      <c r="N110" s="7">
        <f t="shared" si="3"/>
        <v>0</v>
      </c>
    </row>
    <row r="111" spans="1:18" s="7" customFormat="1" ht="12.75" hidden="1" customHeight="1" x14ac:dyDescent="0.2">
      <c r="A111" s="66" t="s">
        <v>87</v>
      </c>
      <c r="B111" s="40"/>
      <c r="C111" s="40"/>
      <c r="E111" s="14">
        <v>5</v>
      </c>
      <c r="F111" s="15" t="s">
        <v>12</v>
      </c>
      <c r="G111" s="14" t="s">
        <v>174</v>
      </c>
      <c r="H111" s="15" t="s">
        <v>15</v>
      </c>
      <c r="N111" s="7">
        <f t="shared" si="3"/>
        <v>0</v>
      </c>
    </row>
    <row r="112" spans="1:18" s="7" customFormat="1" ht="12.75" customHeight="1" x14ac:dyDescent="0.2">
      <c r="A112" s="66" t="s">
        <v>62</v>
      </c>
      <c r="B112" s="40"/>
      <c r="C112" s="40"/>
      <c r="E112" s="14">
        <v>5</v>
      </c>
      <c r="F112" s="15" t="s">
        <v>12</v>
      </c>
      <c r="G112" s="14" t="s">
        <v>59</v>
      </c>
      <c r="H112" s="14" t="s">
        <v>10</v>
      </c>
      <c r="N112" s="7">
        <f t="shared" si="3"/>
        <v>10000</v>
      </c>
      <c r="P112" s="7">
        <v>10000</v>
      </c>
      <c r="R112" s="7">
        <v>10000</v>
      </c>
    </row>
    <row r="113" spans="1:18" s="7" customFormat="1" ht="12.75" customHeight="1" x14ac:dyDescent="0.2">
      <c r="A113" s="66" t="s">
        <v>279</v>
      </c>
      <c r="B113" s="40"/>
      <c r="C113" s="40"/>
      <c r="E113" s="14">
        <v>5</v>
      </c>
      <c r="F113" s="15" t="s">
        <v>12</v>
      </c>
      <c r="G113" s="81">
        <v>99</v>
      </c>
      <c r="H113" s="85">
        <v>990</v>
      </c>
      <c r="N113" s="7">
        <f t="shared" si="3"/>
        <v>5000</v>
      </c>
      <c r="P113" s="7">
        <v>5000</v>
      </c>
      <c r="R113" s="7">
        <v>5000</v>
      </c>
    </row>
    <row r="114" spans="1:18" s="7" customFormat="1" ht="18.95" customHeight="1" x14ac:dyDescent="0.2">
      <c r="A114" s="213" t="s">
        <v>191</v>
      </c>
      <c r="B114" s="213"/>
      <c r="C114" s="213"/>
      <c r="J114" s="22">
        <f>SUM(J45:J113)</f>
        <v>130697</v>
      </c>
      <c r="K114" s="18"/>
      <c r="L114" s="22">
        <f>SUM(L45:L113)</f>
        <v>23010</v>
      </c>
      <c r="N114" s="22">
        <f>SUM(N45:N113)</f>
        <v>373190</v>
      </c>
      <c r="P114" s="22">
        <f>SUM(P45:P113)</f>
        <v>396200</v>
      </c>
      <c r="R114" s="22">
        <f>SUM(R45:R113)</f>
        <v>1256200</v>
      </c>
    </row>
    <row r="115" spans="1:18" s="7" customFormat="1" ht="6" hidden="1" customHeight="1" x14ac:dyDescent="0.2">
      <c r="A115" s="20"/>
      <c r="B115" s="20"/>
      <c r="C115" s="20"/>
      <c r="J115" s="18"/>
      <c r="K115" s="18"/>
      <c r="P115" s="86"/>
    </row>
    <row r="116" spans="1:18" s="7" customFormat="1" ht="12" hidden="1" customHeight="1" x14ac:dyDescent="0.2">
      <c r="A116" s="69" t="s">
        <v>189</v>
      </c>
    </row>
    <row r="117" spans="1:18" s="7" customFormat="1" ht="12" hidden="1" customHeight="1" x14ac:dyDescent="0.2">
      <c r="A117" s="66" t="s">
        <v>109</v>
      </c>
      <c r="E117" s="14">
        <v>5</v>
      </c>
      <c r="F117" s="15" t="s">
        <v>29</v>
      </c>
      <c r="G117" s="14" t="s">
        <v>7</v>
      </c>
      <c r="H117" s="14" t="s">
        <v>17</v>
      </c>
    </row>
    <row r="118" spans="1:18" s="7" customFormat="1" ht="12" hidden="1" customHeight="1" x14ac:dyDescent="0.2">
      <c r="A118" s="66" t="s">
        <v>180</v>
      </c>
      <c r="E118" s="14">
        <v>5</v>
      </c>
      <c r="F118" s="15" t="s">
        <v>29</v>
      </c>
      <c r="G118" s="14" t="s">
        <v>7</v>
      </c>
      <c r="H118" s="14" t="s">
        <v>64</v>
      </c>
    </row>
    <row r="119" spans="1:18" s="7" customFormat="1" ht="12" hidden="1" customHeight="1" x14ac:dyDescent="0.2">
      <c r="A119" s="66" t="s">
        <v>181</v>
      </c>
      <c r="E119" s="14">
        <v>5</v>
      </c>
      <c r="F119" s="15" t="s">
        <v>29</v>
      </c>
      <c r="G119" s="14" t="s">
        <v>7</v>
      </c>
      <c r="H119" s="16" t="s">
        <v>49</v>
      </c>
    </row>
    <row r="120" spans="1:18" s="7" customFormat="1" ht="12" hidden="1" customHeight="1" x14ac:dyDescent="0.2">
      <c r="A120" s="66" t="s">
        <v>181</v>
      </c>
      <c r="E120" s="14">
        <v>5</v>
      </c>
      <c r="F120" s="15" t="s">
        <v>29</v>
      </c>
      <c r="G120" s="14" t="s">
        <v>7</v>
      </c>
      <c r="H120" s="16" t="s">
        <v>49</v>
      </c>
    </row>
    <row r="121" spans="1:18" s="7" customFormat="1" ht="12" hidden="1" customHeight="1" x14ac:dyDescent="0.2">
      <c r="A121" s="66" t="s">
        <v>182</v>
      </c>
      <c r="E121" s="14">
        <v>5</v>
      </c>
      <c r="F121" s="15" t="s">
        <v>29</v>
      </c>
      <c r="G121" s="14" t="s">
        <v>7</v>
      </c>
      <c r="H121" s="14" t="s">
        <v>10</v>
      </c>
    </row>
    <row r="122" spans="1:18" s="7" customFormat="1" ht="12" hidden="1" customHeight="1" x14ac:dyDescent="0.2">
      <c r="A122" s="66" t="s">
        <v>181</v>
      </c>
      <c r="E122" s="14">
        <v>5</v>
      </c>
      <c r="F122" s="15" t="s">
        <v>29</v>
      </c>
      <c r="G122" s="14" t="s">
        <v>7</v>
      </c>
      <c r="H122" s="16" t="s">
        <v>49</v>
      </c>
    </row>
    <row r="123" spans="1:18" s="7" customFormat="1" ht="12" hidden="1" customHeight="1" x14ac:dyDescent="0.2">
      <c r="A123" s="66" t="s">
        <v>183</v>
      </c>
      <c r="E123" s="14">
        <v>5</v>
      </c>
      <c r="F123" s="15" t="s">
        <v>29</v>
      </c>
      <c r="G123" s="14" t="s">
        <v>7</v>
      </c>
      <c r="H123" s="14" t="s">
        <v>8</v>
      </c>
    </row>
    <row r="124" spans="1:18" s="7" customFormat="1" ht="12" hidden="1" customHeight="1" x14ac:dyDescent="0.2">
      <c r="A124" s="66" t="s">
        <v>184</v>
      </c>
      <c r="E124" s="14">
        <v>5</v>
      </c>
      <c r="F124" s="15" t="s">
        <v>29</v>
      </c>
      <c r="G124" s="14" t="s">
        <v>7</v>
      </c>
      <c r="H124" s="14" t="s">
        <v>15</v>
      </c>
    </row>
    <row r="125" spans="1:18" s="7" customFormat="1" ht="18.95" hidden="1" customHeight="1" x14ac:dyDescent="0.2">
      <c r="A125" s="63" t="s">
        <v>185</v>
      </c>
      <c r="J125" s="64">
        <f>SUM(J117:J124)</f>
        <v>0</v>
      </c>
      <c r="K125" s="27"/>
      <c r="L125" s="64">
        <f>SUM(L117:L124)</f>
        <v>0</v>
      </c>
      <c r="M125" s="27"/>
      <c r="N125" s="64">
        <f>SUM(N117:N124)</f>
        <v>0</v>
      </c>
      <c r="O125" s="27"/>
      <c r="P125" s="64">
        <f>SUM(P117:P124)</f>
        <v>0</v>
      </c>
      <c r="Q125" s="27"/>
      <c r="R125" s="64">
        <f>SUM(R117:R124)</f>
        <v>0</v>
      </c>
    </row>
    <row r="126" spans="1:18" s="7" customFormat="1" ht="6" customHeight="1" x14ac:dyDescent="0.2"/>
    <row r="127" spans="1:18" s="7" customFormat="1" ht="12.75" customHeight="1" x14ac:dyDescent="0.2">
      <c r="A127" s="68" t="s">
        <v>190</v>
      </c>
      <c r="B127" s="11"/>
      <c r="C127" s="11"/>
    </row>
    <row r="128" spans="1:18" s="7" customFormat="1" ht="12.75" customHeight="1" x14ac:dyDescent="0.2">
      <c r="A128" s="11" t="s">
        <v>89</v>
      </c>
      <c r="B128" s="24"/>
      <c r="C128" s="24"/>
    </row>
    <row r="129" spans="1:18" s="7" customFormat="1" ht="12.75" hidden="1" customHeight="1" x14ac:dyDescent="0.2">
      <c r="A129" s="70" t="s">
        <v>90</v>
      </c>
      <c r="B129" s="9"/>
      <c r="C129" s="9"/>
      <c r="E129" s="14">
        <v>1</v>
      </c>
      <c r="F129" s="15" t="s">
        <v>12</v>
      </c>
      <c r="G129" s="14" t="s">
        <v>54</v>
      </c>
      <c r="H129" s="16" t="s">
        <v>10</v>
      </c>
    </row>
    <row r="130" spans="1:18" s="7" customFormat="1" ht="12.75" hidden="1" customHeight="1" x14ac:dyDescent="0.2">
      <c r="A130" s="66" t="s">
        <v>92</v>
      </c>
      <c r="B130" s="40"/>
      <c r="C130" s="40"/>
      <c r="E130" s="14">
        <v>1</v>
      </c>
      <c r="F130" s="15" t="s">
        <v>93</v>
      </c>
      <c r="G130" s="14" t="s">
        <v>7</v>
      </c>
      <c r="H130" s="14" t="s">
        <v>8</v>
      </c>
    </row>
    <row r="131" spans="1:18" s="7" customFormat="1" ht="12.75" hidden="1" customHeight="1" x14ac:dyDescent="0.2">
      <c r="A131" s="66" t="s">
        <v>94</v>
      </c>
      <c r="B131" s="40"/>
      <c r="C131" s="40"/>
      <c r="E131" s="14">
        <v>1</v>
      </c>
      <c r="F131" s="15" t="s">
        <v>93</v>
      </c>
      <c r="G131" s="14" t="s">
        <v>34</v>
      </c>
      <c r="H131" s="14" t="s">
        <v>8</v>
      </c>
    </row>
    <row r="132" spans="1:18" s="7" customFormat="1" ht="12.75" hidden="1" customHeight="1" x14ac:dyDescent="0.2">
      <c r="A132" s="66" t="s">
        <v>95</v>
      </c>
      <c r="B132" s="42"/>
      <c r="C132" s="42"/>
      <c r="E132" s="14">
        <v>1</v>
      </c>
      <c r="F132" s="15" t="s">
        <v>93</v>
      </c>
      <c r="G132" s="14" t="s">
        <v>34</v>
      </c>
      <c r="H132" s="14" t="s">
        <v>49</v>
      </c>
    </row>
    <row r="133" spans="1:18" s="7" customFormat="1" ht="12.75" customHeight="1" x14ac:dyDescent="0.2">
      <c r="A133" s="66" t="s">
        <v>96</v>
      </c>
      <c r="B133" s="42"/>
      <c r="C133" s="42"/>
      <c r="D133" s="15"/>
      <c r="E133" s="14">
        <v>1</v>
      </c>
      <c r="F133" s="15" t="s">
        <v>93</v>
      </c>
      <c r="G133" s="14" t="s">
        <v>54</v>
      </c>
      <c r="H133" s="14" t="s">
        <v>10</v>
      </c>
      <c r="N133" s="7">
        <f>P133-L133</f>
        <v>60000</v>
      </c>
      <c r="P133" s="7">
        <v>60000</v>
      </c>
      <c r="R133" s="7">
        <v>30000</v>
      </c>
    </row>
    <row r="134" spans="1:18" s="7" customFormat="1" ht="12.75" customHeight="1" x14ac:dyDescent="0.2">
      <c r="A134" s="66" t="s">
        <v>97</v>
      </c>
      <c r="B134" s="40"/>
      <c r="C134" s="40"/>
      <c r="E134" s="14">
        <v>1</v>
      </c>
      <c r="F134" s="15" t="s">
        <v>93</v>
      </c>
      <c r="G134" s="14" t="s">
        <v>93</v>
      </c>
      <c r="H134" s="14" t="s">
        <v>8</v>
      </c>
      <c r="R134" s="7">
        <v>120000</v>
      </c>
    </row>
    <row r="135" spans="1:18" s="7" customFormat="1" ht="12.75" hidden="1" customHeight="1" x14ac:dyDescent="0.2">
      <c r="A135" s="66" t="s">
        <v>98</v>
      </c>
      <c r="B135" s="42"/>
      <c r="C135" s="42"/>
      <c r="E135" s="14">
        <v>1</v>
      </c>
      <c r="F135" s="15" t="s">
        <v>93</v>
      </c>
      <c r="G135" s="14" t="s">
        <v>54</v>
      </c>
      <c r="H135" s="14" t="s">
        <v>15</v>
      </c>
      <c r="N135" s="7">
        <f>P135-L135</f>
        <v>0</v>
      </c>
    </row>
    <row r="136" spans="1:18" s="7" customFormat="1" ht="12.75" hidden="1" customHeight="1" x14ac:dyDescent="0.2">
      <c r="A136" s="66" t="s">
        <v>99</v>
      </c>
      <c r="B136" s="42"/>
      <c r="C136" s="42"/>
      <c r="D136" s="15"/>
      <c r="E136" s="14">
        <v>1</v>
      </c>
      <c r="F136" s="15" t="s">
        <v>93</v>
      </c>
      <c r="G136" s="14" t="s">
        <v>93</v>
      </c>
      <c r="H136" s="14" t="s">
        <v>10</v>
      </c>
    </row>
    <row r="137" spans="1:18" s="7" customFormat="1" ht="12.75" hidden="1" customHeight="1" x14ac:dyDescent="0.2">
      <c r="A137" s="66" t="s">
        <v>100</v>
      </c>
      <c r="B137" s="40"/>
      <c r="C137" s="40"/>
      <c r="E137" s="14">
        <v>1</v>
      </c>
      <c r="F137" s="15" t="s">
        <v>93</v>
      </c>
      <c r="G137" s="14" t="s">
        <v>54</v>
      </c>
      <c r="H137" s="14" t="s">
        <v>19</v>
      </c>
    </row>
    <row r="138" spans="1:18" s="7" customFormat="1" ht="12.75" hidden="1" customHeight="1" x14ac:dyDescent="0.2">
      <c r="A138" s="66" t="s">
        <v>175</v>
      </c>
      <c r="B138" s="40"/>
      <c r="C138" s="40"/>
      <c r="E138" s="14">
        <v>1</v>
      </c>
      <c r="F138" s="15" t="s">
        <v>93</v>
      </c>
      <c r="G138" s="14" t="s">
        <v>54</v>
      </c>
      <c r="H138" s="14" t="s">
        <v>82</v>
      </c>
    </row>
    <row r="139" spans="1:18" s="7" customFormat="1" ht="12.75" hidden="1" customHeight="1" x14ac:dyDescent="0.2">
      <c r="A139" s="66" t="s">
        <v>176</v>
      </c>
      <c r="B139" s="40"/>
      <c r="C139" s="40"/>
      <c r="E139" s="14">
        <v>1</v>
      </c>
      <c r="F139" s="15" t="s">
        <v>93</v>
      </c>
      <c r="G139" s="14" t="s">
        <v>54</v>
      </c>
      <c r="H139" s="14" t="s">
        <v>45</v>
      </c>
    </row>
    <row r="140" spans="1:18" s="7" customFormat="1" ht="12.75" hidden="1" customHeight="1" x14ac:dyDescent="0.2">
      <c r="A140" s="66" t="s">
        <v>177</v>
      </c>
      <c r="B140" s="40"/>
      <c r="C140" s="40"/>
      <c r="E140" s="14">
        <v>1</v>
      </c>
      <c r="F140" s="15" t="s">
        <v>93</v>
      </c>
      <c r="G140" s="14" t="s">
        <v>54</v>
      </c>
      <c r="H140" s="14" t="s">
        <v>146</v>
      </c>
    </row>
    <row r="141" spans="1:18" s="7" customFormat="1" ht="12.75" hidden="1" customHeight="1" x14ac:dyDescent="0.2">
      <c r="A141" s="66" t="s">
        <v>101</v>
      </c>
      <c r="B141" s="40"/>
      <c r="C141" s="40"/>
      <c r="E141" s="14">
        <v>1</v>
      </c>
      <c r="F141" s="15" t="s">
        <v>93</v>
      </c>
      <c r="G141" s="14" t="s">
        <v>54</v>
      </c>
      <c r="H141" s="14" t="s">
        <v>102</v>
      </c>
    </row>
    <row r="142" spans="1:18" s="7" customFormat="1" ht="12.75" hidden="1" customHeight="1" x14ac:dyDescent="0.2">
      <c r="A142" s="66" t="s">
        <v>103</v>
      </c>
      <c r="B142" s="40"/>
      <c r="C142" s="40"/>
      <c r="E142" s="14">
        <v>1</v>
      </c>
      <c r="F142" s="15" t="s">
        <v>93</v>
      </c>
      <c r="G142" s="14" t="s">
        <v>54</v>
      </c>
      <c r="H142" s="14" t="s">
        <v>24</v>
      </c>
    </row>
    <row r="143" spans="1:18" s="7" customFormat="1" ht="12.75" hidden="1" customHeight="1" x14ac:dyDescent="0.2">
      <c r="A143" s="66" t="s">
        <v>104</v>
      </c>
      <c r="B143" s="40"/>
      <c r="C143" s="40"/>
      <c r="E143" s="14">
        <v>1</v>
      </c>
      <c r="F143" s="15" t="s">
        <v>93</v>
      </c>
      <c r="G143" s="14" t="s">
        <v>54</v>
      </c>
      <c r="H143" s="14" t="s">
        <v>28</v>
      </c>
    </row>
    <row r="144" spans="1:18" s="7" customFormat="1" ht="12.75" hidden="1" customHeight="1" x14ac:dyDescent="0.2">
      <c r="A144" s="66" t="s">
        <v>105</v>
      </c>
      <c r="B144" s="40"/>
      <c r="C144" s="40"/>
      <c r="D144" s="15"/>
      <c r="E144" s="14">
        <v>1</v>
      </c>
      <c r="F144" s="15" t="s">
        <v>93</v>
      </c>
      <c r="G144" s="14" t="s">
        <v>54</v>
      </c>
      <c r="H144" s="16" t="s">
        <v>49</v>
      </c>
    </row>
    <row r="145" spans="1:18" s="7" customFormat="1" ht="12.75" hidden="1" customHeight="1" x14ac:dyDescent="0.2">
      <c r="A145" s="66" t="s">
        <v>106</v>
      </c>
      <c r="B145" s="40"/>
      <c r="C145" s="40"/>
      <c r="D145" s="15"/>
      <c r="E145" s="14">
        <v>1</v>
      </c>
      <c r="F145" s="15" t="s">
        <v>93</v>
      </c>
      <c r="G145" s="14" t="s">
        <v>67</v>
      </c>
      <c r="H145" s="14" t="s">
        <v>8</v>
      </c>
    </row>
    <row r="146" spans="1:18" s="7" customFormat="1" ht="12.75" hidden="1" customHeight="1" x14ac:dyDescent="0.2">
      <c r="A146" s="66" t="s">
        <v>107</v>
      </c>
      <c r="B146" s="40"/>
      <c r="C146" s="40"/>
      <c r="D146" s="15"/>
      <c r="E146" s="14">
        <v>1</v>
      </c>
      <c r="F146" s="15" t="s">
        <v>93</v>
      </c>
      <c r="G146" s="14" t="s">
        <v>59</v>
      </c>
      <c r="H146" s="16" t="s">
        <v>49</v>
      </c>
    </row>
    <row r="147" spans="1:18" s="7" customFormat="1" ht="12.75" hidden="1" customHeight="1" x14ac:dyDescent="0.2">
      <c r="A147" s="66" t="s">
        <v>178</v>
      </c>
      <c r="B147" s="40"/>
      <c r="C147" s="40"/>
      <c r="D147" s="15"/>
      <c r="E147" s="14">
        <v>1</v>
      </c>
      <c r="F147" s="15" t="s">
        <v>93</v>
      </c>
      <c r="G147" s="14" t="s">
        <v>29</v>
      </c>
      <c r="H147" s="14" t="s">
        <v>8</v>
      </c>
    </row>
    <row r="148" spans="1:18" s="7" customFormat="1" ht="12.75" hidden="1" customHeight="1" x14ac:dyDescent="0.2">
      <c r="A148" s="66" t="s">
        <v>179</v>
      </c>
      <c r="B148" s="40"/>
      <c r="C148" s="40"/>
      <c r="D148" s="15"/>
      <c r="E148" s="14">
        <v>1</v>
      </c>
      <c r="F148" s="15" t="s">
        <v>93</v>
      </c>
      <c r="G148" s="14" t="s">
        <v>29</v>
      </c>
      <c r="H148" s="14" t="s">
        <v>45</v>
      </c>
    </row>
    <row r="149" spans="1:18" s="27" customFormat="1" ht="18.95" customHeight="1" x14ac:dyDescent="0.2">
      <c r="A149" s="63" t="s">
        <v>108</v>
      </c>
      <c r="B149" s="26"/>
      <c r="C149" s="26"/>
      <c r="J149" s="21">
        <f>SUM(J130:J148)</f>
        <v>0</v>
      </c>
      <c r="K149" s="23"/>
      <c r="L149" s="21">
        <f>SUM(L130:L144)</f>
        <v>0</v>
      </c>
      <c r="N149" s="21">
        <f>SUM(N130:N144)</f>
        <v>60000</v>
      </c>
      <c r="P149" s="21">
        <f>SUM(P130:P144)</f>
        <v>60000</v>
      </c>
      <c r="R149" s="21">
        <f>SUM(R130:R144)</f>
        <v>150000</v>
      </c>
    </row>
    <row r="150" spans="1:18" s="7" customFormat="1" ht="6" customHeight="1" x14ac:dyDescent="0.2"/>
    <row r="151" spans="1:18" s="7" customFormat="1" ht="20.100000000000001" customHeight="1" thickBot="1" x14ac:dyDescent="0.25">
      <c r="A151" s="11" t="s">
        <v>110</v>
      </c>
      <c r="B151" s="28"/>
      <c r="C151" s="28"/>
      <c r="J151" s="29">
        <f>J42+J114+J125+J149</f>
        <v>22717188.979999997</v>
      </c>
      <c r="K151" s="23"/>
      <c r="L151" s="29">
        <f>L42+L114+L125+L149</f>
        <v>11708126.32</v>
      </c>
      <c r="N151" s="29">
        <f>N42+N114+N125+N149</f>
        <v>16223098.749999996</v>
      </c>
      <c r="P151" s="29">
        <f>P42+P114+P125+P149</f>
        <v>28241224.149999999</v>
      </c>
      <c r="R151" s="29">
        <f>R42+R114+R125+R149</f>
        <v>29099967.180000003</v>
      </c>
    </row>
    <row r="152" spans="1:18" s="7" customFormat="1" ht="13.5" thickTop="1" x14ac:dyDescent="0.2">
      <c r="A152" s="31"/>
      <c r="B152" s="31"/>
      <c r="C152" s="31"/>
      <c r="D152" s="34"/>
      <c r="E152" s="31"/>
      <c r="F152" s="31"/>
      <c r="H152" s="35"/>
      <c r="I152" s="35"/>
      <c r="J152" s="35"/>
      <c r="K152" s="35"/>
      <c r="L152" s="35"/>
      <c r="M152" s="35"/>
    </row>
    <row r="153" spans="1:18" s="7" customFormat="1" x14ac:dyDescent="0.2"/>
    <row r="154" spans="1:18" s="7" customFormat="1" x14ac:dyDescent="0.2"/>
    <row r="155" spans="1:18" x14ac:dyDescent="0.2">
      <c r="A155" s="211" t="s">
        <v>133</v>
      </c>
      <c r="B155" s="211"/>
      <c r="C155" s="211"/>
      <c r="D155" s="33"/>
      <c r="E155" s="32"/>
      <c r="G155" s="31"/>
      <c r="I155" s="31"/>
      <c r="J155" s="211" t="s">
        <v>134</v>
      </c>
      <c r="K155" s="211"/>
      <c r="L155" s="211"/>
      <c r="M155" s="47"/>
      <c r="N155" s="49"/>
      <c r="O155" s="49"/>
      <c r="P155" s="199" t="s">
        <v>135</v>
      </c>
      <c r="Q155" s="199"/>
      <c r="R155" s="199"/>
    </row>
    <row r="156" spans="1:18" x14ac:dyDescent="0.2">
      <c r="A156" s="50"/>
      <c r="D156" s="33"/>
      <c r="E156" s="51"/>
      <c r="G156" s="31"/>
      <c r="I156" s="31"/>
      <c r="J156" s="30"/>
      <c r="M156" s="30"/>
      <c r="N156" s="36"/>
      <c r="O156" s="36"/>
      <c r="P156" s="51"/>
    </row>
    <row r="157" spans="1:18" x14ac:dyDescent="0.2">
      <c r="A157" s="50"/>
      <c r="D157" s="33"/>
      <c r="E157" s="51"/>
      <c r="G157" s="31"/>
      <c r="I157" s="31"/>
      <c r="J157" s="107"/>
      <c r="M157" s="107"/>
      <c r="N157" s="36"/>
      <c r="O157" s="36"/>
      <c r="P157" s="51"/>
    </row>
    <row r="158" spans="1:18" x14ac:dyDescent="0.2">
      <c r="A158" s="52"/>
      <c r="D158" s="31"/>
      <c r="E158" s="53"/>
      <c r="G158" s="31"/>
      <c r="I158" s="31"/>
      <c r="J158" s="31"/>
      <c r="M158" s="31"/>
      <c r="P158" s="53"/>
    </row>
    <row r="159" spans="1:18" x14ac:dyDescent="0.2">
      <c r="A159" s="212" t="s">
        <v>300</v>
      </c>
      <c r="B159" s="212"/>
      <c r="C159" s="212"/>
      <c r="D159" s="55"/>
      <c r="E159" s="56"/>
      <c r="G159" s="31"/>
      <c r="I159" s="31"/>
      <c r="J159" s="212" t="s">
        <v>319</v>
      </c>
      <c r="K159" s="212"/>
      <c r="L159" s="212"/>
      <c r="M159" s="57"/>
      <c r="N159" s="59"/>
      <c r="O159" s="59"/>
      <c r="P159" s="200" t="s">
        <v>137</v>
      </c>
      <c r="Q159" s="200"/>
      <c r="R159" s="200"/>
    </row>
    <row r="160" spans="1:18" x14ac:dyDescent="0.2">
      <c r="A160" s="211" t="s">
        <v>314</v>
      </c>
      <c r="B160" s="211"/>
      <c r="C160" s="211"/>
      <c r="D160" s="31"/>
      <c r="E160" s="32"/>
      <c r="G160" s="31"/>
      <c r="I160" s="31"/>
      <c r="J160" s="211" t="s">
        <v>288</v>
      </c>
      <c r="K160" s="211"/>
      <c r="L160" s="211"/>
      <c r="M160" s="33"/>
      <c r="N160" s="35"/>
      <c r="O160" s="35"/>
      <c r="P160" s="201" t="s">
        <v>139</v>
      </c>
      <c r="Q160" s="201"/>
      <c r="R160" s="201"/>
    </row>
  </sheetData>
  <customSheetViews>
    <customSheetView guid="{1998FCB8-1FEB-4076-ACE6-A225EE4366B3}" showPageBreaks="1" printArea="1" hiddenRows="1" view="pageBreakPreview">
      <pane xSplit="1" ySplit="14" topLeftCell="B126" activePane="bottomRight" state="frozen"/>
      <selection pane="bottomRight" activeCell="R156" sqref="R156"/>
      <rowBreaks count="1" manualBreakCount="1">
        <brk id="95" max="18" man="1"/>
      </rowBreaks>
      <pageMargins left="0.75" right="0.5" top="1" bottom="1" header="0.75" footer="0.5"/>
      <printOptions horizontalCentered="1"/>
      <pageSetup paperSize="5" scale="90" orientation="landscape" horizontalDpi="4294967292" verticalDpi="300" r:id="rId1"/>
      <headerFooter alignWithMargins="0">
        <oddHeader xml:space="preserve">&amp;L&amp;"Arial,Regular"&amp;9               LBP Form No. 2&amp;R&amp;"Arial,Bold"&amp;10Annex E                         </oddHeader>
        <oddFooter>&amp;C&amp;10Page &amp;P of &amp;N</oddFooter>
      </headerFooter>
    </customSheetView>
    <customSheetView guid="{EE975321-C15E-44A7-AFC6-A307116A4F6E}" showPageBreaks="1" printArea="1" hiddenRows="1" view="pageBreakPreview">
      <pane xSplit="1" ySplit="14" topLeftCell="B15" activePane="bottomRight" state="frozen"/>
      <selection pane="bottomRight" activeCell="R16" sqref="R16"/>
      <rowBreaks count="1" manualBreakCount="1">
        <brk id="95" max="18" man="1"/>
      </rowBreaks>
      <pageMargins left="0.75" right="0.5" top="1" bottom="1" header="0.75" footer="0.5"/>
      <printOptions horizontalCentered="1"/>
      <pageSetup paperSize="5" scale="90" orientation="landscape" horizontalDpi="4294967292" verticalDpi="300" r:id="rId2"/>
      <headerFooter alignWithMargins="0">
        <oddHeader xml:space="preserve">&amp;L&amp;"Arial,Regular"&amp;9               LBP Form No. 2&amp;R&amp;"Arial,Bold"&amp;10Annex D                         </oddHeader>
        <oddFooter>&amp;C&amp;10Page &amp;P of &amp;N</oddFooter>
      </headerFooter>
    </customSheetView>
    <customSheetView guid="{DE3A1FFE-44A0-41BD-98AB-2A2226968564}" showPageBreaks="1" printArea="1" hiddenRows="1" view="pageBreakPreview">
      <pane xSplit="1" ySplit="14" topLeftCell="B159" activePane="bottomRight" state="frozen"/>
      <selection pane="bottomRight" activeCell="R154" sqref="R154"/>
      <rowBreaks count="1" manualBreakCount="1">
        <brk id="95" max="18" man="1"/>
      </rowBreaks>
      <pageMargins left="0.75" right="0.5" top="1" bottom="1" header="0.75" footer="0.5"/>
      <printOptions horizontalCentered="1"/>
      <pageSetup paperSize="5" scale="90" orientation="landscape" horizontalDpi="4294967292" verticalDpi="300" r:id="rId3"/>
      <headerFooter alignWithMargins="0">
        <oddHeader xml:space="preserve">&amp;L&amp;"Arial,Regular"&amp;9               LBP Form No. 2&amp;R&amp;"Arial,Bold"&amp;10Annex D                         </oddHeader>
        <oddFooter>&amp;C&amp;10Page &amp;P of &amp;N</oddFooter>
      </headerFooter>
    </customSheetView>
    <customSheetView guid="{870B4CCF-089A-4C19-A059-259DAAB1F3BC}" showPageBreaks="1" printArea="1" hiddenRows="1" view="pageBreakPreview">
      <pane xSplit="1" ySplit="14" topLeftCell="B33" activePane="bottomRight" state="frozen"/>
      <selection pane="bottomRight" activeCell="C12" sqref="C12"/>
      <rowBreaks count="1" manualBreakCount="1">
        <brk id="95" max="18" man="1"/>
      </rowBreaks>
      <pageMargins left="0.75" right="0.5" top="1" bottom="1" header="0.75" footer="0.5"/>
      <printOptions horizontalCentered="1"/>
      <pageSetup paperSize="5" scale="90" orientation="landscape" horizontalDpi="4294967292" verticalDpi="300" r:id="rId4"/>
      <headerFooter alignWithMargins="0">
        <oddHeader xml:space="preserve">&amp;L&amp;"Arial,Regular"&amp;9               LBP Form No. 2&amp;R&amp;"Arial,Bold"&amp;10Annex D                         </oddHeader>
        <oddFooter>&amp;C&amp;10Page &amp;P of &amp;N</oddFooter>
      </headerFooter>
    </customSheetView>
    <customSheetView guid="{B830B613-BE6E-4840-91D7-D447FD1BCCD2}" showPageBreaks="1" printArea="1" hiddenRows="1" view="pageBreakPreview">
      <pane xSplit="1" ySplit="14" topLeftCell="B133" activePane="bottomRight" state="frozen"/>
      <selection pane="bottomRight" activeCell="R112" sqref="R112"/>
      <rowBreaks count="1" manualBreakCount="1">
        <brk id="95" max="18" man="1"/>
      </rowBreaks>
      <pageMargins left="0.75" right="0.5" top="1" bottom="1" header="0.75" footer="0.5"/>
      <printOptions horizontalCentered="1"/>
      <pageSetup paperSize="5" scale="90" orientation="landscape" horizontalDpi="4294967292" verticalDpi="300" r:id="rId5"/>
      <headerFooter alignWithMargins="0">
        <oddHeader xml:space="preserve">&amp;L&amp;"Arial,Regular"&amp;9               LBP Form No. 2&amp;R&amp;"Arial,Bold"&amp;10Annex D                         </oddHeader>
        <oddFooter>&amp;C&amp;10Page &amp;P of &amp;N</oddFooter>
      </headerFooter>
    </customSheetView>
  </customSheetViews>
  <mergeCells count="18">
    <mergeCell ref="P155:R155"/>
    <mergeCell ref="P159:R159"/>
    <mergeCell ref="P160:R160"/>
    <mergeCell ref="A155:C155"/>
    <mergeCell ref="A159:C159"/>
    <mergeCell ref="A160:C160"/>
    <mergeCell ref="J155:L155"/>
    <mergeCell ref="J159:L159"/>
    <mergeCell ref="J160:L160"/>
    <mergeCell ref="A13:C13"/>
    <mergeCell ref="E13:H13"/>
    <mergeCell ref="A114:C114"/>
    <mergeCell ref="A1:S1"/>
    <mergeCell ref="A2:S2"/>
    <mergeCell ref="L9:P9"/>
    <mergeCell ref="A11:C11"/>
    <mergeCell ref="E11:H11"/>
    <mergeCell ref="P10:P12"/>
  </mergeCells>
  <printOptions horizontalCentered="1"/>
  <pageMargins left="0.75" right="0.5" top="1" bottom="1" header="0.75" footer="0.5"/>
  <pageSetup paperSize="5" scale="90" orientation="landscape" horizontalDpi="4294967292" verticalDpi="300" r:id="rId6"/>
  <headerFooter alignWithMargins="0">
    <oddHeader xml:space="preserve">&amp;L&amp;"Arial,Regular"&amp;9               LBP Form No. 2&amp;R&amp;"Arial,Bold"&amp;10Annex E                         </oddHeader>
    <oddFooter>&amp;C&amp;10Page &amp;P of &amp;N</oddFooter>
  </headerFooter>
  <rowBreaks count="1" manualBreakCount="1">
    <brk id="95" max="18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S159"/>
  <sheetViews>
    <sheetView view="pageBreakPreview" zoomScaleNormal="85" zoomScaleSheetLayoutView="100" workbookViewId="0">
      <pane xSplit="1" ySplit="14" topLeftCell="B95" activePane="bottomRight" state="frozen"/>
      <selection pane="topRight" activeCell="B1" sqref="B1"/>
      <selection pane="bottomLeft" activeCell="A15" sqref="A15"/>
      <selection pane="bottomRight" activeCell="C95" sqref="C95"/>
    </sheetView>
  </sheetViews>
  <sheetFormatPr defaultRowHeight="12.75" x14ac:dyDescent="0.2"/>
  <cols>
    <col min="1" max="1" width="16.77734375" style="1" customWidth="1"/>
    <col min="2" max="2" width="1.21875" style="1" customWidth="1"/>
    <col min="3" max="3" width="26.77734375" style="1" customWidth="1"/>
    <col min="4" max="4" width="1" style="1" customWidth="1"/>
    <col min="5" max="7" width="2.88671875" style="1" customWidth="1"/>
    <col min="8" max="8" width="3.77734375" style="1" customWidth="1"/>
    <col min="9" max="9" width="0.88671875" style="1" customWidth="1"/>
    <col min="10" max="10" width="13.77734375" style="1" customWidth="1"/>
    <col min="11" max="11" width="0.88671875" style="1" customWidth="1"/>
    <col min="12" max="12" width="13.77734375" style="1" customWidth="1"/>
    <col min="13" max="13" width="0.88671875" style="1" customWidth="1"/>
    <col min="14" max="14" width="13.77734375" style="1" customWidth="1"/>
    <col min="15" max="15" width="0.88671875" style="1" customWidth="1"/>
    <col min="16" max="16" width="13.77734375" style="1" customWidth="1"/>
    <col min="17" max="17" width="0.88671875" style="1" customWidth="1"/>
    <col min="18" max="18" width="13.77734375" style="1" customWidth="1"/>
    <col min="19" max="16384" width="8.88671875" style="1"/>
  </cols>
  <sheetData>
    <row r="1" spans="1:19" ht="15.75" x14ac:dyDescent="0.25">
      <c r="A1" s="203" t="s">
        <v>111</v>
      </c>
      <c r="B1" s="203"/>
      <c r="C1" s="203"/>
      <c r="D1" s="203"/>
      <c r="E1" s="203"/>
      <c r="F1" s="203"/>
      <c r="G1" s="203"/>
      <c r="H1" s="203"/>
      <c r="I1" s="203"/>
      <c r="J1" s="203"/>
      <c r="K1" s="203"/>
      <c r="L1" s="203"/>
      <c r="M1" s="203"/>
      <c r="N1" s="203"/>
      <c r="O1" s="203"/>
      <c r="P1" s="203"/>
      <c r="Q1" s="203"/>
      <c r="R1" s="203"/>
      <c r="S1" s="203"/>
    </row>
    <row r="2" spans="1:19" ht="15.75" customHeight="1" x14ac:dyDescent="0.2">
      <c r="A2" s="204" t="s">
        <v>0</v>
      </c>
      <c r="B2" s="204"/>
      <c r="C2" s="204"/>
      <c r="D2" s="204"/>
      <c r="E2" s="204"/>
      <c r="F2" s="204"/>
      <c r="G2" s="204"/>
      <c r="H2" s="204"/>
      <c r="I2" s="204"/>
      <c r="J2" s="204"/>
      <c r="K2" s="204"/>
      <c r="L2" s="204"/>
      <c r="M2" s="204"/>
      <c r="N2" s="204"/>
      <c r="O2" s="204"/>
      <c r="P2" s="204"/>
      <c r="Q2" s="204"/>
      <c r="R2" s="204"/>
      <c r="S2" s="204"/>
    </row>
    <row r="3" spans="1:19" ht="9" customHeight="1" x14ac:dyDescent="0.2"/>
    <row r="4" spans="1:19" ht="15" customHeight="1" x14ac:dyDescent="0.25">
      <c r="A4" s="2" t="s">
        <v>118</v>
      </c>
      <c r="B4" s="2" t="s">
        <v>113</v>
      </c>
      <c r="C4" s="73" t="s">
        <v>214</v>
      </c>
      <c r="H4" s="3"/>
      <c r="I4" s="3"/>
      <c r="R4" s="78">
        <v>1131</v>
      </c>
    </row>
    <row r="5" spans="1:19" ht="15" customHeight="1" x14ac:dyDescent="0.2">
      <c r="A5" s="5" t="s">
        <v>119</v>
      </c>
      <c r="B5" s="2" t="s">
        <v>113</v>
      </c>
      <c r="C5" s="5" t="s">
        <v>115</v>
      </c>
    </row>
    <row r="6" spans="1:19" ht="15" customHeight="1" x14ac:dyDescent="0.2">
      <c r="A6" s="5" t="s">
        <v>120</v>
      </c>
      <c r="B6" s="2" t="s">
        <v>113</v>
      </c>
      <c r="C6" s="5" t="s">
        <v>158</v>
      </c>
    </row>
    <row r="7" spans="1:19" ht="15" customHeight="1" x14ac:dyDescent="0.2">
      <c r="A7" s="6" t="s">
        <v>121</v>
      </c>
      <c r="B7" s="2" t="s">
        <v>113</v>
      </c>
      <c r="C7" s="6" t="s">
        <v>117</v>
      </c>
    </row>
    <row r="8" spans="1:19" ht="9" customHeight="1" x14ac:dyDescent="0.2">
      <c r="A8" s="6"/>
      <c r="B8" s="2"/>
      <c r="C8" s="6"/>
    </row>
    <row r="9" spans="1:19" ht="15" customHeight="1" x14ac:dyDescent="0.2">
      <c r="L9" s="207" t="s">
        <v>122</v>
      </c>
      <c r="M9" s="207"/>
      <c r="N9" s="207"/>
      <c r="O9" s="207"/>
      <c r="P9" s="207"/>
      <c r="Q9" s="65"/>
    </row>
    <row r="10" spans="1:19" ht="15" customHeight="1" x14ac:dyDescent="0.2">
      <c r="H10" s="8"/>
      <c r="I10" s="8"/>
      <c r="J10" s="8" t="s">
        <v>287</v>
      </c>
      <c r="K10" s="8"/>
      <c r="L10" s="62" t="s">
        <v>123</v>
      </c>
      <c r="M10" s="62"/>
      <c r="N10" s="62" t="s">
        <v>125</v>
      </c>
      <c r="O10" s="62"/>
      <c r="P10" s="209" t="s">
        <v>127</v>
      </c>
      <c r="Q10" s="45"/>
      <c r="R10" s="129" t="s">
        <v>132</v>
      </c>
    </row>
    <row r="11" spans="1:19" ht="15" customHeight="1" x14ac:dyDescent="0.2">
      <c r="A11" s="205" t="s">
        <v>186</v>
      </c>
      <c r="B11" s="205"/>
      <c r="C11" s="205"/>
      <c r="D11" s="9"/>
      <c r="E11" s="205" t="s">
        <v>112</v>
      </c>
      <c r="F11" s="205"/>
      <c r="G11" s="205"/>
      <c r="H11" s="205"/>
      <c r="I11" s="8"/>
      <c r="J11" s="93" t="s">
        <v>305</v>
      </c>
      <c r="K11" s="44"/>
      <c r="L11" s="44" t="s">
        <v>318</v>
      </c>
      <c r="M11" s="44"/>
      <c r="N11" s="44" t="s">
        <v>318</v>
      </c>
      <c r="O11" s="44"/>
      <c r="P11" s="210"/>
      <c r="Q11" s="45"/>
      <c r="R11" s="44">
        <v>2020</v>
      </c>
    </row>
    <row r="12" spans="1:19" ht="15" customHeight="1" x14ac:dyDescent="0.2">
      <c r="A12" s="91"/>
      <c r="B12" s="91"/>
      <c r="C12" s="91"/>
      <c r="D12" s="9"/>
      <c r="E12" s="91"/>
      <c r="F12" s="91"/>
      <c r="G12" s="91"/>
      <c r="H12" s="91"/>
      <c r="I12" s="8"/>
      <c r="J12" s="44" t="s">
        <v>124</v>
      </c>
      <c r="K12" s="44"/>
      <c r="L12" s="44" t="s">
        <v>124</v>
      </c>
      <c r="M12" s="44"/>
      <c r="N12" s="44" t="s">
        <v>126</v>
      </c>
      <c r="O12" s="44"/>
      <c r="P12" s="210"/>
      <c r="Q12" s="45"/>
      <c r="R12" s="130" t="s">
        <v>2</v>
      </c>
    </row>
    <row r="13" spans="1:19" ht="15" customHeight="1" x14ac:dyDescent="0.2">
      <c r="A13" s="206" t="s">
        <v>3</v>
      </c>
      <c r="B13" s="206"/>
      <c r="C13" s="206"/>
      <c r="D13" s="7"/>
      <c r="E13" s="208" t="s">
        <v>4</v>
      </c>
      <c r="F13" s="208"/>
      <c r="G13" s="208"/>
      <c r="H13" s="208"/>
      <c r="J13" s="10" t="s">
        <v>5</v>
      </c>
      <c r="K13" s="61"/>
      <c r="L13" s="10" t="s">
        <v>128</v>
      </c>
      <c r="M13" s="61"/>
      <c r="N13" s="10" t="s">
        <v>129</v>
      </c>
      <c r="O13" s="61"/>
      <c r="P13" s="10" t="s">
        <v>130</v>
      </c>
      <c r="Q13" s="61"/>
      <c r="R13" s="10" t="s">
        <v>131</v>
      </c>
    </row>
    <row r="14" spans="1:19" ht="6" customHeight="1" x14ac:dyDescent="0.2">
      <c r="K14" s="7"/>
      <c r="M14" s="7"/>
      <c r="O14" s="7"/>
      <c r="Q14" s="7"/>
    </row>
    <row r="15" spans="1:19" s="7" customFormat="1" ht="12.75" customHeight="1" x14ac:dyDescent="0.2">
      <c r="A15" s="68" t="s">
        <v>187</v>
      </c>
      <c r="B15" s="12"/>
      <c r="C15" s="12"/>
      <c r="J15" s="13"/>
      <c r="K15" s="13"/>
    </row>
    <row r="16" spans="1:19" s="7" customFormat="1" ht="12.75" customHeight="1" x14ac:dyDescent="0.2">
      <c r="A16" s="66" t="s">
        <v>6</v>
      </c>
      <c r="B16" s="40"/>
      <c r="C16" s="40"/>
      <c r="D16" s="14"/>
      <c r="E16" s="14">
        <v>5</v>
      </c>
      <c r="F16" s="15" t="s">
        <v>7</v>
      </c>
      <c r="G16" s="14" t="s">
        <v>7</v>
      </c>
      <c r="H16" s="14" t="s">
        <v>8</v>
      </c>
      <c r="I16" s="14"/>
      <c r="J16" s="13">
        <v>4514774.88</v>
      </c>
      <c r="K16" s="13"/>
      <c r="L16" s="7">
        <v>2446499.5</v>
      </c>
      <c r="N16" s="7">
        <f t="shared" ref="N16:N21" si="0">P16-L16</f>
        <v>5361252.9000000004</v>
      </c>
      <c r="P16" s="7">
        <v>7807752.4000000004</v>
      </c>
      <c r="R16" s="7">
        <v>7775259.7199999997</v>
      </c>
    </row>
    <row r="17" spans="1:18" s="7" customFormat="1" ht="12.75" hidden="1" customHeight="1" x14ac:dyDescent="0.2">
      <c r="A17" s="67" t="s">
        <v>9</v>
      </c>
      <c r="B17" s="41"/>
      <c r="C17" s="41"/>
      <c r="E17" s="38">
        <v>5</v>
      </c>
      <c r="F17" s="37" t="s">
        <v>7</v>
      </c>
      <c r="G17" s="38" t="s">
        <v>7</v>
      </c>
      <c r="H17" s="38" t="s">
        <v>10</v>
      </c>
      <c r="J17" s="39"/>
      <c r="K17" s="39"/>
      <c r="N17" s="7">
        <f t="shared" si="0"/>
        <v>0</v>
      </c>
    </row>
    <row r="18" spans="1:18" s="7" customFormat="1" ht="12.75" customHeight="1" x14ac:dyDescent="0.2">
      <c r="A18" s="66" t="s">
        <v>11</v>
      </c>
      <c r="B18" s="40"/>
      <c r="C18" s="40"/>
      <c r="D18" s="14"/>
      <c r="E18" s="14">
        <v>5</v>
      </c>
      <c r="F18" s="15" t="s">
        <v>7</v>
      </c>
      <c r="G18" s="14" t="s">
        <v>12</v>
      </c>
      <c r="H18" s="14" t="s">
        <v>8</v>
      </c>
      <c r="J18" s="13">
        <v>236837.32</v>
      </c>
      <c r="K18" s="13"/>
      <c r="L18" s="7">
        <v>119000</v>
      </c>
      <c r="N18" s="7">
        <f t="shared" si="0"/>
        <v>217000</v>
      </c>
      <c r="P18" s="7">
        <v>336000</v>
      </c>
      <c r="R18" s="7">
        <v>336000</v>
      </c>
    </row>
    <row r="19" spans="1:18" s="7" customFormat="1" ht="12.75" customHeight="1" x14ac:dyDescent="0.2">
      <c r="A19" s="66" t="s">
        <v>13</v>
      </c>
      <c r="B19" s="40"/>
      <c r="C19" s="40"/>
      <c r="D19" s="14"/>
      <c r="E19" s="14">
        <v>5</v>
      </c>
      <c r="F19" s="15" t="s">
        <v>7</v>
      </c>
      <c r="G19" s="14" t="s">
        <v>12</v>
      </c>
      <c r="H19" s="14" t="s">
        <v>10</v>
      </c>
      <c r="J19" s="13">
        <v>113250</v>
      </c>
      <c r="K19" s="13"/>
      <c r="L19" s="7">
        <v>96000</v>
      </c>
      <c r="N19" s="7">
        <f t="shared" si="0"/>
        <v>96000</v>
      </c>
      <c r="P19" s="7">
        <v>192000</v>
      </c>
      <c r="R19" s="7">
        <v>192000</v>
      </c>
    </row>
    <row r="20" spans="1:18" s="7" customFormat="1" ht="12.75" customHeight="1" x14ac:dyDescent="0.2">
      <c r="A20" s="66" t="s">
        <v>14</v>
      </c>
      <c r="B20" s="40"/>
      <c r="C20" s="40"/>
      <c r="D20" s="14"/>
      <c r="E20" s="14">
        <v>5</v>
      </c>
      <c r="F20" s="15" t="s">
        <v>7</v>
      </c>
      <c r="G20" s="14" t="s">
        <v>12</v>
      </c>
      <c r="H20" s="14" t="s">
        <v>15</v>
      </c>
      <c r="J20" s="13">
        <v>113250</v>
      </c>
      <c r="K20" s="13"/>
      <c r="L20" s="7">
        <v>96000</v>
      </c>
      <c r="N20" s="7">
        <f t="shared" si="0"/>
        <v>96000</v>
      </c>
      <c r="P20" s="7">
        <v>192000</v>
      </c>
      <c r="R20" s="7">
        <v>192000</v>
      </c>
    </row>
    <row r="21" spans="1:18" s="7" customFormat="1" ht="12.75" customHeight="1" x14ac:dyDescent="0.2">
      <c r="A21" s="66" t="s">
        <v>16</v>
      </c>
      <c r="B21" s="40"/>
      <c r="C21" s="40"/>
      <c r="D21" s="14"/>
      <c r="E21" s="14">
        <v>5</v>
      </c>
      <c r="F21" s="15" t="s">
        <v>7</v>
      </c>
      <c r="G21" s="14" t="s">
        <v>12</v>
      </c>
      <c r="H21" s="14" t="s">
        <v>17</v>
      </c>
      <c r="J21" s="13">
        <v>60000</v>
      </c>
      <c r="K21" s="13"/>
      <c r="L21" s="7">
        <v>60000</v>
      </c>
      <c r="N21" s="7">
        <f t="shared" si="0"/>
        <v>24000</v>
      </c>
      <c r="P21" s="7">
        <v>84000</v>
      </c>
      <c r="R21" s="7">
        <v>84000</v>
      </c>
    </row>
    <row r="22" spans="1:18" s="7" customFormat="1" ht="12.75" hidden="1" customHeight="1" x14ac:dyDescent="0.2">
      <c r="A22" s="66" t="s">
        <v>141</v>
      </c>
      <c r="B22" s="40"/>
      <c r="C22" s="40"/>
      <c r="D22" s="14"/>
      <c r="E22" s="14">
        <v>5</v>
      </c>
      <c r="F22" s="15" t="s">
        <v>7</v>
      </c>
      <c r="G22" s="14" t="s">
        <v>12</v>
      </c>
      <c r="H22" s="14" t="s">
        <v>64</v>
      </c>
      <c r="J22" s="13"/>
      <c r="K22" s="13"/>
    </row>
    <row r="23" spans="1:18" s="7" customFormat="1" ht="12.75" hidden="1" customHeight="1" x14ac:dyDescent="0.2">
      <c r="A23" s="66" t="s">
        <v>143</v>
      </c>
      <c r="B23" s="40"/>
      <c r="C23" s="40"/>
      <c r="E23" s="14">
        <v>5</v>
      </c>
      <c r="F23" s="15" t="s">
        <v>7</v>
      </c>
      <c r="G23" s="14" t="s">
        <v>12</v>
      </c>
      <c r="H23" s="14" t="s">
        <v>45</v>
      </c>
      <c r="J23" s="13"/>
      <c r="K23" s="13"/>
    </row>
    <row r="24" spans="1:18" s="7" customFormat="1" ht="12.75" hidden="1" customHeight="1" x14ac:dyDescent="0.2">
      <c r="A24" s="66" t="s">
        <v>144</v>
      </c>
      <c r="B24" s="40"/>
      <c r="C24" s="40"/>
      <c r="D24" s="14"/>
      <c r="E24" s="14">
        <v>5</v>
      </c>
      <c r="F24" s="15" t="s">
        <v>7</v>
      </c>
      <c r="G24" s="14" t="s">
        <v>12</v>
      </c>
      <c r="H24" s="14" t="s">
        <v>60</v>
      </c>
      <c r="J24" s="13"/>
      <c r="K24" s="13"/>
      <c r="N24" s="7">
        <f t="shared" ref="N24:N36" si="1">P24-L24</f>
        <v>0</v>
      </c>
    </row>
    <row r="25" spans="1:18" s="7" customFormat="1" ht="12.75" hidden="1" customHeight="1" x14ac:dyDescent="0.2">
      <c r="A25" s="66" t="s">
        <v>18</v>
      </c>
      <c r="B25" s="40"/>
      <c r="C25" s="40"/>
      <c r="D25" s="14"/>
      <c r="E25" s="14">
        <v>5</v>
      </c>
      <c r="F25" s="15" t="s">
        <v>7</v>
      </c>
      <c r="G25" s="14" t="s">
        <v>12</v>
      </c>
      <c r="H25" s="14" t="s">
        <v>19</v>
      </c>
      <c r="J25" s="13"/>
      <c r="K25" s="13"/>
      <c r="N25" s="7">
        <f t="shared" si="1"/>
        <v>0</v>
      </c>
    </row>
    <row r="26" spans="1:18" s="7" customFormat="1" ht="12.75" hidden="1" customHeight="1" x14ac:dyDescent="0.2">
      <c r="A26" s="66" t="s">
        <v>21</v>
      </c>
      <c r="B26" s="40"/>
      <c r="C26" s="40"/>
      <c r="D26" s="14"/>
      <c r="E26" s="14">
        <v>5</v>
      </c>
      <c r="F26" s="15" t="s">
        <v>7</v>
      </c>
      <c r="G26" s="14" t="s">
        <v>12</v>
      </c>
      <c r="H26" s="14" t="s">
        <v>102</v>
      </c>
      <c r="J26" s="13"/>
      <c r="K26" s="13"/>
      <c r="N26" s="7">
        <f t="shared" si="1"/>
        <v>0</v>
      </c>
    </row>
    <row r="27" spans="1:18" s="7" customFormat="1" ht="12.75" hidden="1" customHeight="1" x14ac:dyDescent="0.2">
      <c r="A27" s="66" t="s">
        <v>22</v>
      </c>
      <c r="B27" s="40"/>
      <c r="C27" s="40"/>
      <c r="D27" s="14"/>
      <c r="E27" s="14">
        <v>5</v>
      </c>
      <c r="F27" s="15" t="s">
        <v>7</v>
      </c>
      <c r="G27" s="14" t="s">
        <v>12</v>
      </c>
      <c r="H27" s="16" t="s">
        <v>146</v>
      </c>
      <c r="J27" s="13"/>
      <c r="K27" s="13"/>
      <c r="N27" s="7">
        <f t="shared" si="1"/>
        <v>0</v>
      </c>
    </row>
    <row r="28" spans="1:18" s="7" customFormat="1" ht="12.75" hidden="1" customHeight="1" x14ac:dyDescent="0.2">
      <c r="A28" s="66" t="s">
        <v>145</v>
      </c>
      <c r="B28" s="40"/>
      <c r="C28" s="40"/>
      <c r="D28" s="14"/>
      <c r="E28" s="14">
        <v>5</v>
      </c>
      <c r="F28" s="15" t="s">
        <v>7</v>
      </c>
      <c r="G28" s="14" t="s">
        <v>12</v>
      </c>
      <c r="H28" s="16" t="s">
        <v>47</v>
      </c>
      <c r="N28" s="7">
        <f t="shared" si="1"/>
        <v>0</v>
      </c>
    </row>
    <row r="29" spans="1:18" s="7" customFormat="1" ht="12.75" hidden="1" customHeight="1" x14ac:dyDescent="0.2">
      <c r="A29" s="66" t="s">
        <v>23</v>
      </c>
      <c r="B29" s="40"/>
      <c r="C29" s="40"/>
      <c r="D29" s="14"/>
      <c r="E29" s="14">
        <v>5</v>
      </c>
      <c r="F29" s="15" t="s">
        <v>7</v>
      </c>
      <c r="G29" s="14" t="s">
        <v>12</v>
      </c>
      <c r="H29" s="16" t="s">
        <v>24</v>
      </c>
      <c r="N29" s="7">
        <f t="shared" si="1"/>
        <v>0</v>
      </c>
    </row>
    <row r="30" spans="1:18" s="7" customFormat="1" ht="12.75" customHeight="1" x14ac:dyDescent="0.2">
      <c r="A30" s="66" t="s">
        <v>27</v>
      </c>
      <c r="B30" s="40"/>
      <c r="C30" s="40"/>
      <c r="D30" s="14"/>
      <c r="E30" s="14">
        <v>5</v>
      </c>
      <c r="F30" s="15" t="s">
        <v>7</v>
      </c>
      <c r="G30" s="14" t="s">
        <v>12</v>
      </c>
      <c r="H30" s="16" t="s">
        <v>28</v>
      </c>
      <c r="J30" s="7">
        <v>363172</v>
      </c>
      <c r="L30" s="8"/>
      <c r="N30" s="7">
        <f>P30-L30</f>
        <v>651971</v>
      </c>
      <c r="P30" s="7">
        <v>651971</v>
      </c>
      <c r="R30" s="7">
        <v>649358</v>
      </c>
    </row>
    <row r="31" spans="1:18" s="7" customFormat="1" ht="12.75" customHeight="1" x14ac:dyDescent="0.2">
      <c r="A31" s="66" t="s">
        <v>25</v>
      </c>
      <c r="B31" s="40"/>
      <c r="C31" s="40"/>
      <c r="D31" s="14"/>
      <c r="E31" s="14">
        <v>5</v>
      </c>
      <c r="F31" s="15" t="s">
        <v>7</v>
      </c>
      <c r="G31" s="14" t="s">
        <v>12</v>
      </c>
      <c r="H31" s="16" t="s">
        <v>26</v>
      </c>
      <c r="J31" s="7">
        <v>50000</v>
      </c>
      <c r="L31" s="8"/>
      <c r="N31" s="7">
        <f t="shared" si="1"/>
        <v>70000</v>
      </c>
      <c r="P31" s="7">
        <v>70000</v>
      </c>
      <c r="R31" s="7">
        <v>70000</v>
      </c>
    </row>
    <row r="32" spans="1:18" s="7" customFormat="1" ht="12.75" customHeight="1" x14ac:dyDescent="0.2">
      <c r="A32" s="66" t="s">
        <v>140</v>
      </c>
      <c r="B32" s="40"/>
      <c r="C32" s="40"/>
      <c r="D32" s="14"/>
      <c r="E32" s="14">
        <v>5</v>
      </c>
      <c r="F32" s="15" t="s">
        <v>7</v>
      </c>
      <c r="G32" s="14" t="s">
        <v>12</v>
      </c>
      <c r="H32" s="16" t="s">
        <v>49</v>
      </c>
      <c r="J32" s="13">
        <v>424088</v>
      </c>
      <c r="K32" s="13"/>
      <c r="L32" s="7">
        <v>422185</v>
      </c>
      <c r="N32" s="7">
        <f>P32-L32</f>
        <v>229786</v>
      </c>
      <c r="P32" s="7">
        <v>651971</v>
      </c>
      <c r="R32" s="7">
        <v>649358</v>
      </c>
    </row>
    <row r="33" spans="1:18" s="7" customFormat="1" ht="12.75" customHeight="1" x14ac:dyDescent="0.2">
      <c r="A33" s="66" t="s">
        <v>282</v>
      </c>
      <c r="B33" s="40"/>
      <c r="C33" s="40"/>
      <c r="D33" s="14"/>
      <c r="E33" s="14">
        <v>5</v>
      </c>
      <c r="F33" s="15" t="s">
        <v>7</v>
      </c>
      <c r="G33" s="14" t="s">
        <v>29</v>
      </c>
      <c r="H33" s="14" t="s">
        <v>8</v>
      </c>
      <c r="J33" s="7">
        <v>541989.07999999996</v>
      </c>
      <c r="L33" s="7">
        <v>287028.12</v>
      </c>
      <c r="N33" s="7">
        <f t="shared" si="1"/>
        <v>651810.12</v>
      </c>
      <c r="P33" s="7">
        <v>938838.24</v>
      </c>
      <c r="R33" s="7">
        <v>935075.52</v>
      </c>
    </row>
    <row r="34" spans="1:18" s="7" customFormat="1" ht="12.75" customHeight="1" x14ac:dyDescent="0.2">
      <c r="A34" s="66" t="s">
        <v>30</v>
      </c>
      <c r="B34" s="40"/>
      <c r="C34" s="40"/>
      <c r="D34" s="14"/>
      <c r="E34" s="14">
        <v>5</v>
      </c>
      <c r="F34" s="15" t="s">
        <v>7</v>
      </c>
      <c r="G34" s="14" t="s">
        <v>29</v>
      </c>
      <c r="H34" s="14" t="s">
        <v>10</v>
      </c>
      <c r="J34" s="7">
        <v>11900</v>
      </c>
      <c r="L34" s="7">
        <v>5900</v>
      </c>
      <c r="N34" s="7">
        <f t="shared" si="1"/>
        <v>10900</v>
      </c>
      <c r="P34" s="7">
        <v>16800</v>
      </c>
      <c r="R34" s="7">
        <v>16800</v>
      </c>
    </row>
    <row r="35" spans="1:18" s="7" customFormat="1" ht="12.75" customHeight="1" x14ac:dyDescent="0.2">
      <c r="A35" s="66" t="s">
        <v>31</v>
      </c>
      <c r="B35" s="40"/>
      <c r="C35" s="40"/>
      <c r="D35" s="14"/>
      <c r="E35" s="14">
        <v>5</v>
      </c>
      <c r="F35" s="15" t="s">
        <v>7</v>
      </c>
      <c r="G35" s="14" t="s">
        <v>29</v>
      </c>
      <c r="H35" s="14" t="s">
        <v>15</v>
      </c>
      <c r="J35" s="7">
        <v>45265.9</v>
      </c>
      <c r="L35" s="7">
        <v>21951.88</v>
      </c>
      <c r="N35" s="7">
        <f t="shared" si="1"/>
        <v>46350.86</v>
      </c>
      <c r="P35" s="7">
        <v>68302.740000000005</v>
      </c>
      <c r="R35" s="7">
        <v>96037.02</v>
      </c>
    </row>
    <row r="36" spans="1:18" s="7" customFormat="1" ht="12.75" customHeight="1" x14ac:dyDescent="0.2">
      <c r="A36" s="66" t="s">
        <v>32</v>
      </c>
      <c r="B36" s="40"/>
      <c r="C36" s="40"/>
      <c r="D36" s="14"/>
      <c r="E36" s="14">
        <v>5</v>
      </c>
      <c r="F36" s="15" t="s">
        <v>7</v>
      </c>
      <c r="G36" s="14" t="s">
        <v>29</v>
      </c>
      <c r="H36" s="14" t="s">
        <v>17</v>
      </c>
      <c r="J36" s="7">
        <v>11899.43</v>
      </c>
      <c r="L36" s="7">
        <v>5900</v>
      </c>
      <c r="N36" s="7">
        <f t="shared" si="1"/>
        <v>10900</v>
      </c>
      <c r="P36" s="7">
        <v>16800</v>
      </c>
      <c r="R36" s="7">
        <v>16800</v>
      </c>
    </row>
    <row r="37" spans="1:18" s="7" customFormat="1" ht="12.75" hidden="1" customHeight="1" x14ac:dyDescent="0.2">
      <c r="A37" s="66" t="s">
        <v>147</v>
      </c>
      <c r="B37" s="40"/>
      <c r="C37" s="40"/>
      <c r="D37" s="14"/>
      <c r="E37" s="14">
        <v>5</v>
      </c>
      <c r="F37" s="15" t="s">
        <v>7</v>
      </c>
      <c r="G37" s="14" t="s">
        <v>34</v>
      </c>
      <c r="H37" s="14" t="s">
        <v>8</v>
      </c>
    </row>
    <row r="38" spans="1:18" s="7" customFormat="1" ht="12.75" hidden="1" customHeight="1" x14ac:dyDescent="0.2">
      <c r="A38" s="66" t="s">
        <v>148</v>
      </c>
      <c r="B38" s="40"/>
      <c r="C38" s="40"/>
      <c r="D38" s="14"/>
      <c r="E38" s="14">
        <v>5</v>
      </c>
      <c r="F38" s="15" t="s">
        <v>7</v>
      </c>
      <c r="G38" s="14" t="s">
        <v>34</v>
      </c>
      <c r="H38" s="14" t="s">
        <v>10</v>
      </c>
    </row>
    <row r="39" spans="1:18" s="7" customFormat="1" ht="12.75" customHeight="1" x14ac:dyDescent="0.2">
      <c r="A39" s="66" t="s">
        <v>33</v>
      </c>
      <c r="B39" s="40"/>
      <c r="C39" s="40"/>
      <c r="D39" s="14"/>
      <c r="E39" s="14">
        <v>5</v>
      </c>
      <c r="F39" s="15" t="s">
        <v>7</v>
      </c>
      <c r="G39" s="14" t="s">
        <v>34</v>
      </c>
      <c r="H39" s="14" t="s">
        <v>15</v>
      </c>
      <c r="J39" s="7">
        <v>48186.33</v>
      </c>
    </row>
    <row r="40" spans="1:18" s="7" customFormat="1" ht="12.75" customHeight="1" x14ac:dyDescent="0.2">
      <c r="A40" s="66" t="s">
        <v>35</v>
      </c>
      <c r="B40" s="40"/>
      <c r="C40" s="40"/>
      <c r="D40" s="14"/>
      <c r="E40" s="14">
        <v>5</v>
      </c>
      <c r="F40" s="15" t="s">
        <v>7</v>
      </c>
      <c r="G40" s="14" t="s">
        <v>34</v>
      </c>
      <c r="H40" s="14" t="s">
        <v>49</v>
      </c>
      <c r="J40" s="7">
        <v>105054.39</v>
      </c>
      <c r="L40" s="8"/>
      <c r="N40" s="7">
        <f>P40-L40</f>
        <v>70000</v>
      </c>
      <c r="P40" s="7">
        <v>70000</v>
      </c>
      <c r="R40" s="7">
        <v>70000</v>
      </c>
    </row>
    <row r="41" spans="1:18" s="7" customFormat="1" ht="12.75" hidden="1" customHeight="1" x14ac:dyDescent="0.2">
      <c r="A41" s="66" t="s">
        <v>149</v>
      </c>
      <c r="B41" s="40"/>
      <c r="C41" s="40"/>
      <c r="D41" s="14"/>
      <c r="E41" s="14">
        <v>5</v>
      </c>
      <c r="F41" s="15" t="s">
        <v>7</v>
      </c>
      <c r="G41" s="14" t="s">
        <v>29</v>
      </c>
      <c r="H41" s="14" t="s">
        <v>64</v>
      </c>
    </row>
    <row r="42" spans="1:18" s="7" customFormat="1" ht="18.95" customHeight="1" x14ac:dyDescent="0.2">
      <c r="A42" s="63" t="s">
        <v>36</v>
      </c>
      <c r="B42" s="26"/>
      <c r="C42" s="26"/>
      <c r="J42" s="22">
        <f>SUM(J16:J41)</f>
        <v>6639667.3300000001</v>
      </c>
      <c r="K42" s="18"/>
      <c r="L42" s="22">
        <f>SUM(L16:L41)</f>
        <v>3560464.5</v>
      </c>
      <c r="N42" s="22">
        <f>SUM(N16:N41)</f>
        <v>7535970.8800000008</v>
      </c>
      <c r="P42" s="22">
        <f>SUM(P16:P41)</f>
        <v>11096435.380000001</v>
      </c>
      <c r="R42" s="22">
        <f>SUM(R16:R41)</f>
        <v>11082688.259999998</v>
      </c>
    </row>
    <row r="43" spans="1:18" s="7" customFormat="1" ht="6" customHeight="1" x14ac:dyDescent="0.2">
      <c r="A43" s="17"/>
      <c r="B43" s="17"/>
      <c r="C43" s="17"/>
      <c r="J43" s="18"/>
      <c r="K43" s="18"/>
    </row>
    <row r="44" spans="1:18" s="7" customFormat="1" ht="12.75" customHeight="1" x14ac:dyDescent="0.2">
      <c r="A44" s="68" t="s">
        <v>188</v>
      </c>
      <c r="B44" s="12"/>
      <c r="C44" s="12"/>
    </row>
    <row r="45" spans="1:18" s="7" customFormat="1" ht="12.75" customHeight="1" x14ac:dyDescent="0.2">
      <c r="A45" s="66" t="s">
        <v>37</v>
      </c>
      <c r="B45" s="40"/>
      <c r="C45" s="40"/>
      <c r="D45" s="14"/>
      <c r="E45" s="14">
        <v>5</v>
      </c>
      <c r="F45" s="15" t="s">
        <v>12</v>
      </c>
      <c r="G45" s="14" t="s">
        <v>7</v>
      </c>
      <c r="H45" s="14" t="s">
        <v>8</v>
      </c>
      <c r="J45" s="8"/>
      <c r="N45" s="7">
        <f t="shared" ref="N45:N76" si="2">P45-L45</f>
        <v>72800</v>
      </c>
      <c r="P45" s="7">
        <v>72800</v>
      </c>
      <c r="R45" s="7">
        <v>50400</v>
      </c>
    </row>
    <row r="46" spans="1:18" s="7" customFormat="1" ht="12.75" hidden="1" customHeight="1" x14ac:dyDescent="0.2">
      <c r="A46" s="66" t="s">
        <v>38</v>
      </c>
      <c r="B46" s="40"/>
      <c r="C46" s="40"/>
      <c r="E46" s="14">
        <v>5</v>
      </c>
      <c r="F46" s="15" t="s">
        <v>12</v>
      </c>
      <c r="G46" s="14" t="s">
        <v>7</v>
      </c>
      <c r="H46" s="14" t="s">
        <v>10</v>
      </c>
      <c r="N46" s="7">
        <f t="shared" si="2"/>
        <v>0</v>
      </c>
    </row>
    <row r="47" spans="1:18" s="7" customFormat="1" ht="12.75" customHeight="1" x14ac:dyDescent="0.2">
      <c r="A47" s="66" t="s">
        <v>39</v>
      </c>
      <c r="B47" s="40"/>
      <c r="C47" s="40"/>
      <c r="E47" s="14">
        <v>5</v>
      </c>
      <c r="F47" s="15" t="s">
        <v>12</v>
      </c>
      <c r="G47" s="14" t="s">
        <v>12</v>
      </c>
      <c r="H47" s="14" t="s">
        <v>8</v>
      </c>
      <c r="N47" s="7">
        <f t="shared" si="2"/>
        <v>48000</v>
      </c>
      <c r="P47" s="7">
        <v>48000</v>
      </c>
    </row>
    <row r="48" spans="1:18" s="7" customFormat="1" ht="12.75" hidden="1" customHeight="1" x14ac:dyDescent="0.2">
      <c r="A48" s="66" t="s">
        <v>142</v>
      </c>
      <c r="B48" s="40"/>
      <c r="C48" s="40"/>
      <c r="D48" s="14"/>
      <c r="E48" s="14">
        <v>5</v>
      </c>
      <c r="F48" s="15" t="s">
        <v>12</v>
      </c>
      <c r="G48" s="14" t="s">
        <v>12</v>
      </c>
      <c r="H48" s="14" t="s">
        <v>10</v>
      </c>
      <c r="N48" s="7">
        <f t="shared" si="2"/>
        <v>0</v>
      </c>
    </row>
    <row r="49" spans="1:18" s="7" customFormat="1" ht="12.75" hidden="1" customHeight="1" x14ac:dyDescent="0.2">
      <c r="A49" s="66" t="s">
        <v>40</v>
      </c>
      <c r="B49" s="40"/>
      <c r="C49" s="40"/>
      <c r="D49" s="14"/>
      <c r="E49" s="14">
        <v>5</v>
      </c>
      <c r="F49" s="15" t="s">
        <v>12</v>
      </c>
      <c r="G49" s="14" t="s">
        <v>29</v>
      </c>
      <c r="H49" s="14" t="s">
        <v>8</v>
      </c>
    </row>
    <row r="50" spans="1:18" s="7" customFormat="1" ht="12.75" hidden="1" customHeight="1" x14ac:dyDescent="0.2">
      <c r="A50" s="66" t="s">
        <v>41</v>
      </c>
      <c r="B50" s="40"/>
      <c r="C50" s="40"/>
      <c r="D50" s="14"/>
      <c r="E50" s="14">
        <v>5</v>
      </c>
      <c r="F50" s="15" t="s">
        <v>12</v>
      </c>
      <c r="G50" s="14" t="s">
        <v>29</v>
      </c>
      <c r="H50" s="14" t="s">
        <v>10</v>
      </c>
      <c r="N50" s="7">
        <f t="shared" si="2"/>
        <v>0</v>
      </c>
    </row>
    <row r="51" spans="1:18" s="7" customFormat="1" ht="12.75" hidden="1" customHeight="1" x14ac:dyDescent="0.2">
      <c r="A51" s="66" t="s">
        <v>42</v>
      </c>
      <c r="B51" s="40"/>
      <c r="C51" s="40"/>
      <c r="D51" s="14"/>
      <c r="E51" s="14">
        <v>5</v>
      </c>
      <c r="F51" s="15" t="s">
        <v>12</v>
      </c>
      <c r="G51" s="14" t="s">
        <v>29</v>
      </c>
      <c r="H51" s="14" t="s">
        <v>17</v>
      </c>
      <c r="N51" s="7">
        <f t="shared" si="2"/>
        <v>0</v>
      </c>
    </row>
    <row r="52" spans="1:18" s="7" customFormat="1" ht="12.75" hidden="1" customHeight="1" x14ac:dyDescent="0.2">
      <c r="A52" s="66" t="s">
        <v>43</v>
      </c>
      <c r="B52" s="40"/>
      <c r="C52" s="40"/>
      <c r="D52" s="14"/>
      <c r="E52" s="14">
        <v>5</v>
      </c>
      <c r="F52" s="15" t="s">
        <v>12</v>
      </c>
      <c r="G52" s="14" t="s">
        <v>29</v>
      </c>
      <c r="H52" s="14" t="s">
        <v>64</v>
      </c>
      <c r="N52" s="7">
        <f t="shared" si="2"/>
        <v>0</v>
      </c>
    </row>
    <row r="53" spans="1:18" s="7" customFormat="1" ht="12.75" hidden="1" customHeight="1" x14ac:dyDescent="0.2">
      <c r="A53" s="66" t="s">
        <v>88</v>
      </c>
      <c r="B53" s="40"/>
      <c r="C53" s="40"/>
      <c r="E53" s="14">
        <v>5</v>
      </c>
      <c r="F53" s="15" t="s">
        <v>12</v>
      </c>
      <c r="G53" s="14" t="s">
        <v>29</v>
      </c>
      <c r="H53" s="14" t="s">
        <v>60</v>
      </c>
      <c r="N53" s="7">
        <f t="shared" si="2"/>
        <v>0</v>
      </c>
    </row>
    <row r="54" spans="1:18" s="7" customFormat="1" ht="12.75" hidden="1" customHeight="1" x14ac:dyDescent="0.2">
      <c r="A54" s="66" t="s">
        <v>150</v>
      </c>
      <c r="B54" s="40"/>
      <c r="C54" s="40"/>
      <c r="D54" s="14"/>
      <c r="E54" s="14">
        <v>5</v>
      </c>
      <c r="F54" s="15" t="s">
        <v>12</v>
      </c>
      <c r="G54" s="14" t="s">
        <v>29</v>
      </c>
      <c r="H54" s="14" t="s">
        <v>19</v>
      </c>
      <c r="J54" s="19"/>
      <c r="K54" s="19"/>
      <c r="N54" s="7">
        <f t="shared" si="2"/>
        <v>0</v>
      </c>
    </row>
    <row r="55" spans="1:18" s="7" customFormat="1" ht="12.75" hidden="1" customHeight="1" x14ac:dyDescent="0.2">
      <c r="A55" s="66" t="s">
        <v>151</v>
      </c>
      <c r="B55" s="40"/>
      <c r="C55" s="40"/>
      <c r="D55" s="14"/>
      <c r="E55" s="14">
        <v>5</v>
      </c>
      <c r="F55" s="15" t="s">
        <v>12</v>
      </c>
      <c r="G55" s="14" t="s">
        <v>29</v>
      </c>
      <c r="H55" s="14" t="s">
        <v>82</v>
      </c>
      <c r="J55" s="19"/>
      <c r="K55" s="19"/>
      <c r="N55" s="7">
        <f t="shared" si="2"/>
        <v>0</v>
      </c>
    </row>
    <row r="56" spans="1:18" s="7" customFormat="1" ht="12.75" hidden="1" customHeight="1" x14ac:dyDescent="0.2">
      <c r="A56" s="66" t="s">
        <v>44</v>
      </c>
      <c r="B56" s="40"/>
      <c r="C56" s="40"/>
      <c r="D56" s="14"/>
      <c r="E56" s="14">
        <v>5</v>
      </c>
      <c r="F56" s="15" t="s">
        <v>12</v>
      </c>
      <c r="G56" s="14" t="s">
        <v>29</v>
      </c>
      <c r="H56" s="14" t="s">
        <v>45</v>
      </c>
      <c r="J56" s="19"/>
      <c r="K56" s="19"/>
      <c r="N56" s="7">
        <f t="shared" si="2"/>
        <v>0</v>
      </c>
    </row>
    <row r="57" spans="1:18" s="7" customFormat="1" ht="12.75" hidden="1" customHeight="1" x14ac:dyDescent="0.2">
      <c r="A57" s="66" t="s">
        <v>152</v>
      </c>
      <c r="B57" s="40"/>
      <c r="C57" s="40"/>
      <c r="D57" s="14"/>
      <c r="E57" s="14">
        <v>5</v>
      </c>
      <c r="F57" s="15" t="s">
        <v>12</v>
      </c>
      <c r="G57" s="14" t="s">
        <v>29</v>
      </c>
      <c r="H57" s="14" t="s">
        <v>102</v>
      </c>
      <c r="N57" s="7">
        <f t="shared" si="2"/>
        <v>0</v>
      </c>
    </row>
    <row r="58" spans="1:18" s="7" customFormat="1" ht="12.75" hidden="1" customHeight="1" x14ac:dyDescent="0.2">
      <c r="A58" s="66" t="s">
        <v>153</v>
      </c>
      <c r="B58" s="40"/>
      <c r="C58" s="40"/>
      <c r="D58" s="14"/>
      <c r="E58" s="14">
        <v>5</v>
      </c>
      <c r="F58" s="15" t="s">
        <v>12</v>
      </c>
      <c r="G58" s="14" t="s">
        <v>29</v>
      </c>
      <c r="H58" s="14" t="s">
        <v>146</v>
      </c>
      <c r="N58" s="7">
        <f t="shared" si="2"/>
        <v>0</v>
      </c>
    </row>
    <row r="59" spans="1:18" s="7" customFormat="1" ht="12.75" hidden="1" customHeight="1" x14ac:dyDescent="0.2">
      <c r="A59" s="66" t="s">
        <v>46</v>
      </c>
      <c r="B59" s="40"/>
      <c r="C59" s="40"/>
      <c r="D59" s="14"/>
      <c r="E59" s="14">
        <v>5</v>
      </c>
      <c r="F59" s="15" t="s">
        <v>12</v>
      </c>
      <c r="G59" s="14" t="s">
        <v>29</v>
      </c>
      <c r="H59" s="14" t="s">
        <v>47</v>
      </c>
      <c r="N59" s="7">
        <f t="shared" si="2"/>
        <v>0</v>
      </c>
    </row>
    <row r="60" spans="1:18" s="7" customFormat="1" ht="12.75" hidden="1" customHeight="1" x14ac:dyDescent="0.2">
      <c r="A60" s="66" t="s">
        <v>154</v>
      </c>
      <c r="B60" s="40"/>
      <c r="C60" s="40"/>
      <c r="E60" s="14">
        <v>5</v>
      </c>
      <c r="F60" s="15" t="s">
        <v>12</v>
      </c>
      <c r="G60" s="14" t="s">
        <v>29</v>
      </c>
      <c r="H60" s="14" t="s">
        <v>15</v>
      </c>
      <c r="N60" s="7">
        <f t="shared" si="2"/>
        <v>0</v>
      </c>
    </row>
    <row r="61" spans="1:18" s="7" customFormat="1" ht="12.75" hidden="1" customHeight="1" x14ac:dyDescent="0.2">
      <c r="A61" s="66" t="s">
        <v>51</v>
      </c>
      <c r="B61" s="40"/>
      <c r="C61" s="40"/>
      <c r="D61" s="14"/>
      <c r="E61" s="14">
        <v>5</v>
      </c>
      <c r="F61" s="15" t="s">
        <v>12</v>
      </c>
      <c r="G61" s="14" t="s">
        <v>29</v>
      </c>
      <c r="H61" s="14" t="s">
        <v>24</v>
      </c>
      <c r="N61" s="7">
        <f t="shared" si="2"/>
        <v>0</v>
      </c>
    </row>
    <row r="62" spans="1:18" s="7" customFormat="1" ht="12.75" customHeight="1" x14ac:dyDescent="0.2">
      <c r="A62" s="66" t="s">
        <v>48</v>
      </c>
      <c r="B62" s="40"/>
      <c r="C62" s="40"/>
      <c r="E62" s="14">
        <v>5</v>
      </c>
      <c r="F62" s="15" t="s">
        <v>12</v>
      </c>
      <c r="G62" s="14" t="s">
        <v>29</v>
      </c>
      <c r="H62" s="16" t="s">
        <v>49</v>
      </c>
      <c r="N62" s="7">
        <f t="shared" si="2"/>
        <v>1000</v>
      </c>
      <c r="P62" s="7">
        <v>1000</v>
      </c>
      <c r="R62" s="7">
        <v>1000</v>
      </c>
    </row>
    <row r="63" spans="1:18" s="7" customFormat="1" ht="12.75" hidden="1" customHeight="1" x14ac:dyDescent="0.2">
      <c r="A63" s="66" t="s">
        <v>50</v>
      </c>
      <c r="B63" s="40"/>
      <c r="C63" s="40"/>
      <c r="D63" s="14"/>
      <c r="E63" s="14">
        <v>5</v>
      </c>
      <c r="F63" s="15" t="s">
        <v>12</v>
      </c>
      <c r="G63" s="14" t="s">
        <v>34</v>
      </c>
      <c r="H63" s="14" t="s">
        <v>8</v>
      </c>
      <c r="N63" s="7">
        <f t="shared" si="2"/>
        <v>0</v>
      </c>
    </row>
    <row r="64" spans="1:18" s="7" customFormat="1" ht="12.75" hidden="1" customHeight="1" x14ac:dyDescent="0.2">
      <c r="A64" s="66" t="s">
        <v>52</v>
      </c>
      <c r="B64" s="40"/>
      <c r="C64" s="40"/>
      <c r="D64" s="14"/>
      <c r="E64" s="14">
        <v>5</v>
      </c>
      <c r="F64" s="15" t="s">
        <v>12</v>
      </c>
      <c r="G64" s="14" t="s">
        <v>34</v>
      </c>
      <c r="H64" s="14" t="s">
        <v>10</v>
      </c>
      <c r="N64" s="7">
        <f t="shared" si="2"/>
        <v>0</v>
      </c>
    </row>
    <row r="65" spans="1:18" s="7" customFormat="1" ht="12.75" hidden="1" customHeight="1" x14ac:dyDescent="0.2">
      <c r="A65" s="66" t="s">
        <v>48</v>
      </c>
      <c r="B65" s="40"/>
      <c r="C65" s="40"/>
      <c r="D65" s="14"/>
      <c r="E65" s="14">
        <v>5</v>
      </c>
      <c r="F65" s="15" t="s">
        <v>12</v>
      </c>
      <c r="G65" s="14" t="s">
        <v>29</v>
      </c>
      <c r="H65" s="16" t="s">
        <v>49</v>
      </c>
      <c r="N65" s="7">
        <f t="shared" si="2"/>
        <v>0</v>
      </c>
    </row>
    <row r="66" spans="1:18" s="7" customFormat="1" ht="12.75" customHeight="1" x14ac:dyDescent="0.2">
      <c r="A66" s="66" t="s">
        <v>53</v>
      </c>
      <c r="B66" s="40"/>
      <c r="C66" s="40"/>
      <c r="E66" s="14">
        <v>5</v>
      </c>
      <c r="F66" s="15" t="s">
        <v>12</v>
      </c>
      <c r="G66" s="14" t="s">
        <v>54</v>
      </c>
      <c r="H66" s="14" t="s">
        <v>8</v>
      </c>
      <c r="N66" s="7">
        <f t="shared" si="2"/>
        <v>2000</v>
      </c>
      <c r="P66" s="7">
        <v>2000</v>
      </c>
      <c r="R66" s="7">
        <v>2000</v>
      </c>
    </row>
    <row r="67" spans="1:18" s="7" customFormat="1" ht="12.75" hidden="1" customHeight="1" x14ac:dyDescent="0.2">
      <c r="A67" s="66" t="s">
        <v>55</v>
      </c>
      <c r="B67" s="40"/>
      <c r="C67" s="40"/>
      <c r="E67" s="14">
        <v>5</v>
      </c>
      <c r="F67" s="15" t="s">
        <v>12</v>
      </c>
      <c r="G67" s="14" t="s">
        <v>54</v>
      </c>
      <c r="H67" s="14" t="s">
        <v>10</v>
      </c>
      <c r="N67" s="7">
        <f t="shared" si="2"/>
        <v>0</v>
      </c>
    </row>
    <row r="68" spans="1:18" s="7" customFormat="1" ht="12.75" hidden="1" customHeight="1" x14ac:dyDescent="0.2">
      <c r="A68" s="66" t="s">
        <v>56</v>
      </c>
      <c r="B68" s="40"/>
      <c r="C68" s="40"/>
      <c r="E68" s="14">
        <v>5</v>
      </c>
      <c r="F68" s="15" t="s">
        <v>12</v>
      </c>
      <c r="G68" s="14" t="s">
        <v>54</v>
      </c>
      <c r="H68" s="14" t="s">
        <v>15</v>
      </c>
      <c r="N68" s="7">
        <f t="shared" si="2"/>
        <v>0</v>
      </c>
    </row>
    <row r="69" spans="1:18" s="7" customFormat="1" ht="12.75" hidden="1" customHeight="1" x14ac:dyDescent="0.2">
      <c r="A69" s="66" t="s">
        <v>57</v>
      </c>
      <c r="B69" s="40"/>
      <c r="C69" s="40"/>
      <c r="E69" s="14">
        <v>5</v>
      </c>
      <c r="F69" s="15" t="s">
        <v>12</v>
      </c>
      <c r="G69" s="14" t="s">
        <v>54</v>
      </c>
      <c r="H69" s="14" t="s">
        <v>17</v>
      </c>
      <c r="N69" s="7">
        <f t="shared" si="2"/>
        <v>0</v>
      </c>
    </row>
    <row r="70" spans="1:18" s="7" customFormat="1" ht="12.75" hidden="1" customHeight="1" x14ac:dyDescent="0.2">
      <c r="A70" s="66" t="s">
        <v>58</v>
      </c>
      <c r="B70" s="40"/>
      <c r="C70" s="40"/>
      <c r="E70" s="14">
        <v>5</v>
      </c>
      <c r="F70" s="14" t="s">
        <v>12</v>
      </c>
      <c r="G70" s="14" t="s">
        <v>59</v>
      </c>
      <c r="H70" s="14" t="s">
        <v>60</v>
      </c>
      <c r="N70" s="7">
        <f t="shared" si="2"/>
        <v>0</v>
      </c>
    </row>
    <row r="71" spans="1:18" s="7" customFormat="1" ht="12.75" hidden="1" customHeight="1" x14ac:dyDescent="0.2">
      <c r="A71" s="66" t="s">
        <v>66</v>
      </c>
      <c r="B71" s="40"/>
      <c r="C71" s="40"/>
      <c r="E71" s="14">
        <v>5</v>
      </c>
      <c r="F71" s="15" t="s">
        <v>12</v>
      </c>
      <c r="G71" s="14" t="s">
        <v>67</v>
      </c>
      <c r="H71" s="14" t="s">
        <v>8</v>
      </c>
      <c r="N71" s="7">
        <f t="shared" si="2"/>
        <v>0</v>
      </c>
    </row>
    <row r="72" spans="1:18" s="7" customFormat="1" ht="12.75" hidden="1" customHeight="1" x14ac:dyDescent="0.2">
      <c r="A72" s="66" t="s">
        <v>61</v>
      </c>
      <c r="B72" s="40"/>
      <c r="C72" s="40"/>
      <c r="E72" s="14">
        <v>5</v>
      </c>
      <c r="F72" s="15" t="s">
        <v>12</v>
      </c>
      <c r="G72" s="14" t="s">
        <v>59</v>
      </c>
      <c r="H72" s="14" t="s">
        <v>8</v>
      </c>
      <c r="N72" s="7">
        <f t="shared" si="2"/>
        <v>0</v>
      </c>
    </row>
    <row r="73" spans="1:18" s="7" customFormat="1" ht="12.75" hidden="1" customHeight="1" x14ac:dyDescent="0.2">
      <c r="A73" s="66" t="s">
        <v>62</v>
      </c>
      <c r="B73" s="40"/>
      <c r="C73" s="40"/>
      <c r="E73" s="14">
        <v>5</v>
      </c>
      <c r="F73" s="15" t="s">
        <v>12</v>
      </c>
      <c r="G73" s="14" t="s">
        <v>59</v>
      </c>
      <c r="H73" s="14" t="s">
        <v>10</v>
      </c>
      <c r="N73" s="7">
        <f t="shared" si="2"/>
        <v>0</v>
      </c>
    </row>
    <row r="74" spans="1:18" s="7" customFormat="1" ht="12.75" hidden="1" customHeight="1" x14ac:dyDescent="0.2">
      <c r="A74" s="66" t="s">
        <v>63</v>
      </c>
      <c r="B74" s="40"/>
      <c r="C74" s="40"/>
      <c r="E74" s="14">
        <v>5</v>
      </c>
      <c r="F74" s="15" t="s">
        <v>12</v>
      </c>
      <c r="G74" s="14" t="s">
        <v>59</v>
      </c>
      <c r="H74" s="14" t="s">
        <v>64</v>
      </c>
      <c r="N74" s="7">
        <f t="shared" si="2"/>
        <v>0</v>
      </c>
    </row>
    <row r="75" spans="1:18" s="7" customFormat="1" ht="12.75" hidden="1" customHeight="1" x14ac:dyDescent="0.2">
      <c r="A75" s="66" t="s">
        <v>155</v>
      </c>
      <c r="B75" s="40"/>
      <c r="C75" s="40"/>
      <c r="E75" s="14">
        <v>5</v>
      </c>
      <c r="F75" s="15" t="s">
        <v>12</v>
      </c>
      <c r="G75" s="14" t="s">
        <v>59</v>
      </c>
      <c r="H75" s="14" t="s">
        <v>15</v>
      </c>
      <c r="N75" s="7">
        <f t="shared" si="2"/>
        <v>0</v>
      </c>
    </row>
    <row r="76" spans="1:18" s="7" customFormat="1" ht="12.75" hidden="1" customHeight="1" x14ac:dyDescent="0.2">
      <c r="A76" s="66" t="s">
        <v>156</v>
      </c>
      <c r="B76" s="40"/>
      <c r="C76" s="40"/>
      <c r="E76" s="14">
        <v>5</v>
      </c>
      <c r="F76" s="14" t="s">
        <v>12</v>
      </c>
      <c r="G76" s="14" t="s">
        <v>59</v>
      </c>
      <c r="H76" s="14" t="s">
        <v>17</v>
      </c>
      <c r="N76" s="7">
        <f t="shared" si="2"/>
        <v>0</v>
      </c>
    </row>
    <row r="77" spans="1:18" s="7" customFormat="1" ht="12.75" hidden="1" customHeight="1" x14ac:dyDescent="0.2">
      <c r="A77" s="66" t="s">
        <v>63</v>
      </c>
      <c r="B77" s="40"/>
      <c r="C77" s="40"/>
      <c r="E77" s="14">
        <v>5</v>
      </c>
      <c r="F77" s="15" t="s">
        <v>12</v>
      </c>
      <c r="G77" s="14" t="s">
        <v>59</v>
      </c>
      <c r="H77" s="14" t="s">
        <v>64</v>
      </c>
      <c r="N77" s="7">
        <f t="shared" ref="N77:N112" si="3">P77-L77</f>
        <v>0</v>
      </c>
    </row>
    <row r="78" spans="1:18" s="7" customFormat="1" ht="12.75" hidden="1" customHeight="1" x14ac:dyDescent="0.2">
      <c r="A78" s="66" t="s">
        <v>65</v>
      </c>
      <c r="B78" s="40"/>
      <c r="C78" s="40"/>
      <c r="E78" s="14">
        <v>5</v>
      </c>
      <c r="F78" s="15" t="s">
        <v>12</v>
      </c>
      <c r="G78" s="14" t="s">
        <v>59</v>
      </c>
      <c r="H78" s="14" t="s">
        <v>19</v>
      </c>
      <c r="N78" s="7">
        <f t="shared" si="3"/>
        <v>0</v>
      </c>
    </row>
    <row r="79" spans="1:18" s="7" customFormat="1" ht="12.75" hidden="1" customHeight="1" x14ac:dyDescent="0.2">
      <c r="A79" s="66" t="s">
        <v>157</v>
      </c>
      <c r="B79" s="40"/>
      <c r="C79" s="40"/>
      <c r="E79" s="14">
        <v>5</v>
      </c>
      <c r="F79" s="15" t="s">
        <v>12</v>
      </c>
      <c r="G79" s="14" t="s">
        <v>93</v>
      </c>
      <c r="H79" s="14" t="s">
        <v>8</v>
      </c>
      <c r="N79" s="7">
        <f t="shared" si="3"/>
        <v>0</v>
      </c>
    </row>
    <row r="80" spans="1:18" s="7" customFormat="1" ht="12.75" hidden="1" customHeight="1" x14ac:dyDescent="0.2">
      <c r="A80" s="66" t="s">
        <v>66</v>
      </c>
      <c r="B80" s="40"/>
      <c r="C80" s="40"/>
      <c r="E80" s="14">
        <v>5</v>
      </c>
      <c r="F80" s="15" t="s">
        <v>12</v>
      </c>
      <c r="G80" s="14" t="s">
        <v>67</v>
      </c>
      <c r="H80" s="14" t="s">
        <v>8</v>
      </c>
      <c r="N80" s="7">
        <f t="shared" si="3"/>
        <v>0</v>
      </c>
    </row>
    <row r="81" spans="1:16" s="7" customFormat="1" ht="12.75" hidden="1" customHeight="1" x14ac:dyDescent="0.2">
      <c r="A81" s="66" t="s">
        <v>68</v>
      </c>
      <c r="B81" s="40"/>
      <c r="C81" s="40"/>
      <c r="E81" s="14">
        <v>5</v>
      </c>
      <c r="F81" s="15" t="s">
        <v>12</v>
      </c>
      <c r="G81" s="14" t="s">
        <v>67</v>
      </c>
      <c r="H81" s="14" t="s">
        <v>10</v>
      </c>
      <c r="N81" s="7">
        <f t="shared" si="3"/>
        <v>0</v>
      </c>
    </row>
    <row r="82" spans="1:16" s="7" customFormat="1" ht="12.75" hidden="1" customHeight="1" x14ac:dyDescent="0.2">
      <c r="A82" s="66" t="s">
        <v>158</v>
      </c>
      <c r="B82" s="40"/>
      <c r="C82" s="40"/>
      <c r="E82" s="14">
        <v>5</v>
      </c>
      <c r="F82" s="15" t="s">
        <v>12</v>
      </c>
      <c r="G82" s="14" t="s">
        <v>70</v>
      </c>
      <c r="H82" s="14" t="s">
        <v>8</v>
      </c>
      <c r="N82" s="7">
        <f t="shared" si="3"/>
        <v>0</v>
      </c>
    </row>
    <row r="83" spans="1:16" s="7" customFormat="1" ht="12.75" hidden="1" customHeight="1" x14ac:dyDescent="0.2">
      <c r="A83" s="66" t="s">
        <v>159</v>
      </c>
      <c r="B83" s="40"/>
      <c r="C83" s="40"/>
      <c r="E83" s="14">
        <v>5</v>
      </c>
      <c r="F83" s="15" t="s">
        <v>12</v>
      </c>
      <c r="G83" s="14" t="s">
        <v>70</v>
      </c>
      <c r="H83" s="14" t="s">
        <v>10</v>
      </c>
      <c r="N83" s="7">
        <f t="shared" si="3"/>
        <v>0</v>
      </c>
    </row>
    <row r="84" spans="1:16" s="7" customFormat="1" ht="12.75" hidden="1" customHeight="1" x14ac:dyDescent="0.2">
      <c r="A84" s="66" t="s">
        <v>69</v>
      </c>
      <c r="B84" s="40"/>
      <c r="C84" s="40"/>
      <c r="E84" s="14">
        <v>5</v>
      </c>
      <c r="F84" s="15" t="s">
        <v>12</v>
      </c>
      <c r="G84" s="14" t="s">
        <v>70</v>
      </c>
      <c r="H84" s="14" t="s">
        <v>15</v>
      </c>
      <c r="N84" s="7">
        <f t="shared" si="3"/>
        <v>0</v>
      </c>
    </row>
    <row r="85" spans="1:16" s="7" customFormat="1" ht="12.75" hidden="1" customHeight="1" x14ac:dyDescent="0.2">
      <c r="A85" s="66" t="s">
        <v>160</v>
      </c>
      <c r="B85" s="40"/>
      <c r="C85" s="40"/>
      <c r="E85" s="14">
        <v>5</v>
      </c>
      <c r="F85" s="15" t="s">
        <v>12</v>
      </c>
      <c r="G85" s="14" t="s">
        <v>163</v>
      </c>
      <c r="H85" s="14" t="s">
        <v>8</v>
      </c>
      <c r="N85" s="7">
        <f t="shared" si="3"/>
        <v>0</v>
      </c>
    </row>
    <row r="86" spans="1:16" s="7" customFormat="1" ht="12.75" hidden="1" customHeight="1" x14ac:dyDescent="0.2">
      <c r="A86" s="66" t="s">
        <v>161</v>
      </c>
      <c r="B86" s="40"/>
      <c r="C86" s="40"/>
      <c r="E86" s="14">
        <v>5</v>
      </c>
      <c r="F86" s="15" t="s">
        <v>12</v>
      </c>
      <c r="G86" s="14" t="s">
        <v>163</v>
      </c>
      <c r="H86" s="16" t="s">
        <v>49</v>
      </c>
      <c r="N86" s="7">
        <f t="shared" si="3"/>
        <v>0</v>
      </c>
    </row>
    <row r="87" spans="1:16" s="7" customFormat="1" ht="12.75" hidden="1" customHeight="1" x14ac:dyDescent="0.2">
      <c r="A87" s="66" t="s">
        <v>71</v>
      </c>
      <c r="B87" s="40"/>
      <c r="C87" s="40"/>
      <c r="E87" s="14">
        <v>5</v>
      </c>
      <c r="F87" s="15" t="s">
        <v>12</v>
      </c>
      <c r="G87" s="14" t="s">
        <v>163</v>
      </c>
      <c r="H87" s="14" t="s">
        <v>10</v>
      </c>
      <c r="N87" s="7">
        <f t="shared" si="3"/>
        <v>0</v>
      </c>
    </row>
    <row r="88" spans="1:16" s="7" customFormat="1" ht="12.75" hidden="1" customHeight="1" x14ac:dyDescent="0.2">
      <c r="A88" s="66" t="s">
        <v>162</v>
      </c>
      <c r="B88" s="40"/>
      <c r="C88" s="40"/>
      <c r="E88" s="14">
        <v>5</v>
      </c>
      <c r="F88" s="15" t="s">
        <v>12</v>
      </c>
      <c r="G88" s="14" t="s">
        <v>163</v>
      </c>
      <c r="H88" s="14" t="s">
        <v>15</v>
      </c>
      <c r="N88" s="7">
        <f t="shared" si="3"/>
        <v>0</v>
      </c>
    </row>
    <row r="89" spans="1:16" s="7" customFormat="1" ht="12.75" hidden="1" customHeight="1" x14ac:dyDescent="0.2">
      <c r="A89" s="66" t="s">
        <v>72</v>
      </c>
      <c r="B89" s="40"/>
      <c r="C89" s="40"/>
      <c r="E89" s="14">
        <v>5</v>
      </c>
      <c r="F89" s="15" t="s">
        <v>12</v>
      </c>
      <c r="G89" s="14" t="s">
        <v>70</v>
      </c>
      <c r="H89" s="14" t="s">
        <v>49</v>
      </c>
      <c r="N89" s="7">
        <f t="shared" si="3"/>
        <v>0</v>
      </c>
    </row>
    <row r="90" spans="1:16" s="7" customFormat="1" ht="12.75" hidden="1" customHeight="1" x14ac:dyDescent="0.2">
      <c r="A90" s="66" t="s">
        <v>164</v>
      </c>
      <c r="B90" s="40"/>
      <c r="C90" s="40"/>
      <c r="E90" s="14">
        <v>5</v>
      </c>
      <c r="F90" s="15" t="s">
        <v>12</v>
      </c>
      <c r="G90" s="14" t="s">
        <v>74</v>
      </c>
      <c r="H90" s="14" t="s">
        <v>10</v>
      </c>
      <c r="N90" s="7">
        <f t="shared" si="3"/>
        <v>0</v>
      </c>
    </row>
    <row r="91" spans="1:16" s="7" customFormat="1" ht="12.75" hidden="1" customHeight="1" x14ac:dyDescent="0.2">
      <c r="A91" s="66" t="s">
        <v>165</v>
      </c>
      <c r="B91" s="40"/>
      <c r="C91" s="40"/>
      <c r="E91" s="14">
        <v>5</v>
      </c>
      <c r="F91" s="15" t="s">
        <v>12</v>
      </c>
      <c r="G91" s="14" t="s">
        <v>74</v>
      </c>
      <c r="H91" s="14" t="s">
        <v>15</v>
      </c>
      <c r="N91" s="7">
        <f t="shared" si="3"/>
        <v>0</v>
      </c>
    </row>
    <row r="92" spans="1:16" s="7" customFormat="1" ht="12.75" hidden="1" customHeight="1" x14ac:dyDescent="0.2">
      <c r="A92" s="66" t="s">
        <v>166</v>
      </c>
      <c r="B92" s="40"/>
      <c r="C92" s="40"/>
      <c r="E92" s="14">
        <v>5</v>
      </c>
      <c r="F92" s="15" t="s">
        <v>12</v>
      </c>
      <c r="G92" s="14" t="s">
        <v>74</v>
      </c>
      <c r="H92" s="14" t="s">
        <v>17</v>
      </c>
      <c r="N92" s="7">
        <f t="shared" si="3"/>
        <v>0</v>
      </c>
    </row>
    <row r="93" spans="1:16" s="7" customFormat="1" ht="12.75" hidden="1" customHeight="1" x14ac:dyDescent="0.2">
      <c r="A93" s="66" t="s">
        <v>167</v>
      </c>
      <c r="B93" s="40"/>
      <c r="C93" s="40"/>
      <c r="E93" s="14">
        <v>5</v>
      </c>
      <c r="F93" s="15" t="s">
        <v>12</v>
      </c>
      <c r="G93" s="14" t="s">
        <v>74</v>
      </c>
      <c r="H93" s="14" t="s">
        <v>8</v>
      </c>
      <c r="N93" s="7">
        <f t="shared" si="3"/>
        <v>0</v>
      </c>
    </row>
    <row r="94" spans="1:16" s="7" customFormat="1" ht="12.75" hidden="1" customHeight="1" x14ac:dyDescent="0.2">
      <c r="A94" s="66" t="s">
        <v>168</v>
      </c>
      <c r="B94" s="40"/>
      <c r="C94" s="40"/>
      <c r="E94" s="14">
        <v>5</v>
      </c>
      <c r="F94" s="15" t="s">
        <v>12</v>
      </c>
      <c r="G94" s="14" t="s">
        <v>74</v>
      </c>
      <c r="H94" s="14" t="s">
        <v>45</v>
      </c>
      <c r="N94" s="7">
        <f t="shared" si="3"/>
        <v>0</v>
      </c>
    </row>
    <row r="95" spans="1:16" s="7" customFormat="1" ht="12.75" customHeight="1" x14ac:dyDescent="0.2">
      <c r="A95" s="66" t="s">
        <v>73</v>
      </c>
      <c r="B95" s="40"/>
      <c r="C95" s="40"/>
      <c r="E95" s="14">
        <v>5</v>
      </c>
      <c r="F95" s="15" t="s">
        <v>12</v>
      </c>
      <c r="G95" s="14" t="s">
        <v>74</v>
      </c>
      <c r="H95" s="14" t="s">
        <v>64</v>
      </c>
      <c r="J95" s="7">
        <v>8030</v>
      </c>
      <c r="L95" s="7">
        <v>22500</v>
      </c>
      <c r="N95" s="7">
        <f t="shared" si="3"/>
        <v>5000</v>
      </c>
      <c r="P95" s="7">
        <v>27500</v>
      </c>
    </row>
    <row r="96" spans="1:16" s="7" customFormat="1" ht="12.75" customHeight="1" x14ac:dyDescent="0.2">
      <c r="A96" s="66" t="s">
        <v>75</v>
      </c>
      <c r="B96" s="40"/>
      <c r="C96" s="40"/>
      <c r="E96" s="14">
        <v>5</v>
      </c>
      <c r="F96" s="15" t="s">
        <v>12</v>
      </c>
      <c r="G96" s="14" t="s">
        <v>74</v>
      </c>
      <c r="H96" s="14" t="s">
        <v>19</v>
      </c>
      <c r="N96" s="7">
        <f t="shared" si="3"/>
        <v>5000</v>
      </c>
      <c r="P96" s="7">
        <v>5000</v>
      </c>
    </row>
    <row r="97" spans="1:18" s="7" customFormat="1" ht="12.75" hidden="1" customHeight="1" x14ac:dyDescent="0.2">
      <c r="A97" s="66" t="s">
        <v>76</v>
      </c>
      <c r="B97" s="40"/>
      <c r="C97" s="40"/>
      <c r="E97" s="14">
        <v>5</v>
      </c>
      <c r="F97" s="15" t="s">
        <v>12</v>
      </c>
      <c r="G97" s="14" t="s">
        <v>74</v>
      </c>
      <c r="H97" s="14" t="s">
        <v>60</v>
      </c>
      <c r="N97" s="7">
        <f t="shared" si="3"/>
        <v>0</v>
      </c>
    </row>
    <row r="98" spans="1:18" s="7" customFormat="1" ht="12.75" hidden="1" customHeight="1" x14ac:dyDescent="0.2">
      <c r="A98" s="66" t="s">
        <v>77</v>
      </c>
      <c r="B98" s="40"/>
      <c r="C98" s="40"/>
      <c r="E98" s="14">
        <v>5</v>
      </c>
      <c r="F98" s="15" t="s">
        <v>12</v>
      </c>
      <c r="G98" s="14" t="s">
        <v>74</v>
      </c>
      <c r="H98" s="14" t="s">
        <v>49</v>
      </c>
      <c r="N98" s="7">
        <f t="shared" si="3"/>
        <v>0</v>
      </c>
    </row>
    <row r="99" spans="1:18" s="7" customFormat="1" ht="12.75" hidden="1" customHeight="1" x14ac:dyDescent="0.2">
      <c r="A99" s="66" t="s">
        <v>165</v>
      </c>
      <c r="B99" s="40"/>
      <c r="C99" s="40"/>
      <c r="E99" s="14">
        <v>5</v>
      </c>
      <c r="F99" s="15" t="s">
        <v>12</v>
      </c>
      <c r="G99" s="14" t="s">
        <v>74</v>
      </c>
      <c r="H99" s="14" t="s">
        <v>15</v>
      </c>
      <c r="N99" s="7">
        <f t="shared" si="3"/>
        <v>0</v>
      </c>
    </row>
    <row r="100" spans="1:18" s="7" customFormat="1" ht="12.75" hidden="1" customHeight="1" x14ac:dyDescent="0.2">
      <c r="A100" s="66" t="s">
        <v>78</v>
      </c>
      <c r="B100" s="40"/>
      <c r="C100" s="40"/>
      <c r="E100" s="14">
        <v>5</v>
      </c>
      <c r="F100" s="15" t="s">
        <v>12</v>
      </c>
      <c r="G100" s="14" t="s">
        <v>79</v>
      </c>
      <c r="H100" s="14" t="s">
        <v>10</v>
      </c>
      <c r="N100" s="7">
        <f t="shared" si="3"/>
        <v>0</v>
      </c>
    </row>
    <row r="101" spans="1:18" s="7" customFormat="1" ht="12.75" hidden="1" customHeight="1" x14ac:dyDescent="0.2">
      <c r="A101" s="66" t="s">
        <v>80</v>
      </c>
      <c r="B101" s="40"/>
      <c r="C101" s="40"/>
      <c r="E101" s="14">
        <v>5</v>
      </c>
      <c r="F101" s="15" t="s">
        <v>12</v>
      </c>
      <c r="G101" s="14" t="s">
        <v>79</v>
      </c>
      <c r="H101" s="14" t="s">
        <v>15</v>
      </c>
      <c r="N101" s="7">
        <f t="shared" si="3"/>
        <v>0</v>
      </c>
    </row>
    <row r="102" spans="1:18" s="7" customFormat="1" ht="12.75" hidden="1" customHeight="1" x14ac:dyDescent="0.2">
      <c r="A102" s="66" t="s">
        <v>169</v>
      </c>
      <c r="B102" s="40"/>
      <c r="C102" s="40"/>
      <c r="E102" s="14">
        <v>5</v>
      </c>
      <c r="F102" s="15" t="s">
        <v>12</v>
      </c>
      <c r="G102" s="14" t="s">
        <v>79</v>
      </c>
      <c r="H102" s="15" t="s">
        <v>60</v>
      </c>
      <c r="N102" s="7">
        <f t="shared" si="3"/>
        <v>0</v>
      </c>
    </row>
    <row r="103" spans="1:18" s="7" customFormat="1" ht="12.75" hidden="1" customHeight="1" x14ac:dyDescent="0.2">
      <c r="A103" s="66" t="s">
        <v>170</v>
      </c>
      <c r="B103" s="40"/>
      <c r="C103" s="40"/>
      <c r="E103" s="14">
        <v>5</v>
      </c>
      <c r="F103" s="15" t="s">
        <v>12</v>
      </c>
      <c r="G103" s="14" t="s">
        <v>79</v>
      </c>
      <c r="H103" s="15" t="s">
        <v>19</v>
      </c>
      <c r="N103" s="7">
        <f t="shared" si="3"/>
        <v>0</v>
      </c>
    </row>
    <row r="104" spans="1:18" s="7" customFormat="1" ht="12.75" hidden="1" customHeight="1" x14ac:dyDescent="0.2">
      <c r="A104" s="66" t="s">
        <v>171</v>
      </c>
      <c r="B104" s="40"/>
      <c r="C104" s="40"/>
      <c r="E104" s="14">
        <v>5</v>
      </c>
      <c r="F104" s="15" t="s">
        <v>12</v>
      </c>
      <c r="G104" s="14" t="s">
        <v>79</v>
      </c>
      <c r="H104" s="15" t="s">
        <v>82</v>
      </c>
      <c r="N104" s="7">
        <f t="shared" si="3"/>
        <v>0</v>
      </c>
    </row>
    <row r="105" spans="1:18" s="7" customFormat="1" ht="12.75" hidden="1" customHeight="1" x14ac:dyDescent="0.2">
      <c r="A105" s="66" t="s">
        <v>81</v>
      </c>
      <c r="B105" s="40"/>
      <c r="C105" s="40"/>
      <c r="E105" s="14">
        <v>5</v>
      </c>
      <c r="F105" s="15" t="s">
        <v>12</v>
      </c>
      <c r="G105" s="14" t="s">
        <v>59</v>
      </c>
      <c r="H105" s="15" t="s">
        <v>82</v>
      </c>
      <c r="N105" s="7">
        <f t="shared" si="3"/>
        <v>0</v>
      </c>
    </row>
    <row r="106" spans="1:18" s="7" customFormat="1" ht="12.75" hidden="1" customHeight="1" x14ac:dyDescent="0.2">
      <c r="A106" s="66" t="s">
        <v>83</v>
      </c>
      <c r="B106" s="40"/>
      <c r="C106" s="40"/>
      <c r="E106" s="14">
        <v>5</v>
      </c>
      <c r="F106" s="15" t="s">
        <v>12</v>
      </c>
      <c r="G106" s="14" t="s">
        <v>84</v>
      </c>
      <c r="H106" s="15" t="s">
        <v>8</v>
      </c>
      <c r="N106" s="7">
        <f t="shared" si="3"/>
        <v>0</v>
      </c>
    </row>
    <row r="107" spans="1:18" s="7" customFormat="1" ht="12.75" hidden="1" customHeight="1" x14ac:dyDescent="0.2">
      <c r="A107" s="66" t="s">
        <v>85</v>
      </c>
      <c r="B107" s="40"/>
      <c r="C107" s="40"/>
      <c r="E107" s="14">
        <v>5</v>
      </c>
      <c r="F107" s="15" t="s">
        <v>12</v>
      </c>
      <c r="G107" s="14" t="s">
        <v>84</v>
      </c>
      <c r="H107" s="15" t="s">
        <v>10</v>
      </c>
      <c r="N107" s="7">
        <f t="shared" si="3"/>
        <v>0</v>
      </c>
    </row>
    <row r="108" spans="1:18" s="7" customFormat="1" ht="12.75" hidden="1" customHeight="1" x14ac:dyDescent="0.2">
      <c r="A108" s="66" t="s">
        <v>86</v>
      </c>
      <c r="B108" s="40"/>
      <c r="C108" s="40"/>
      <c r="E108" s="14">
        <v>5</v>
      </c>
      <c r="F108" s="15" t="s">
        <v>12</v>
      </c>
      <c r="G108" s="14" t="s">
        <v>84</v>
      </c>
      <c r="H108" s="15" t="s">
        <v>15</v>
      </c>
      <c r="N108" s="7">
        <f t="shared" si="3"/>
        <v>0</v>
      </c>
    </row>
    <row r="109" spans="1:18" s="7" customFormat="1" ht="12.75" hidden="1" customHeight="1" x14ac:dyDescent="0.2">
      <c r="A109" s="66" t="s">
        <v>172</v>
      </c>
      <c r="B109" s="40"/>
      <c r="C109" s="40"/>
      <c r="E109" s="14">
        <v>5</v>
      </c>
      <c r="F109" s="15" t="s">
        <v>12</v>
      </c>
      <c r="G109" s="14" t="s">
        <v>174</v>
      </c>
      <c r="H109" s="15" t="s">
        <v>8</v>
      </c>
      <c r="N109" s="7">
        <f t="shared" si="3"/>
        <v>0</v>
      </c>
    </row>
    <row r="110" spans="1:18" s="7" customFormat="1" ht="12.75" hidden="1" customHeight="1" x14ac:dyDescent="0.2">
      <c r="A110" s="66" t="s">
        <v>173</v>
      </c>
      <c r="B110" s="40"/>
      <c r="C110" s="40"/>
      <c r="E110" s="14">
        <v>5</v>
      </c>
      <c r="F110" s="15" t="s">
        <v>12</v>
      </c>
      <c r="G110" s="14" t="s">
        <v>174</v>
      </c>
      <c r="H110" s="15" t="s">
        <v>10</v>
      </c>
      <c r="N110" s="7">
        <f t="shared" si="3"/>
        <v>0</v>
      </c>
    </row>
    <row r="111" spans="1:18" s="7" customFormat="1" ht="12.75" hidden="1" customHeight="1" x14ac:dyDescent="0.2">
      <c r="A111" s="66" t="s">
        <v>87</v>
      </c>
      <c r="B111" s="40"/>
      <c r="C111" s="40"/>
      <c r="E111" s="14">
        <v>5</v>
      </c>
      <c r="F111" s="15" t="s">
        <v>12</v>
      </c>
      <c r="G111" s="14" t="s">
        <v>174</v>
      </c>
      <c r="H111" s="15" t="s">
        <v>15</v>
      </c>
      <c r="N111" s="7">
        <f t="shared" si="3"/>
        <v>0</v>
      </c>
    </row>
    <row r="112" spans="1:18" s="7" customFormat="1" ht="12.75" customHeight="1" x14ac:dyDescent="0.2">
      <c r="A112" s="66" t="s">
        <v>279</v>
      </c>
      <c r="B112" s="40"/>
      <c r="C112" s="40"/>
      <c r="E112" s="14">
        <v>5</v>
      </c>
      <c r="F112" s="15" t="s">
        <v>12</v>
      </c>
      <c r="G112" s="81">
        <v>99</v>
      </c>
      <c r="H112" s="85">
        <v>990</v>
      </c>
      <c r="N112" s="7">
        <f t="shared" si="3"/>
        <v>142300</v>
      </c>
      <c r="P112" s="7">
        <v>142300</v>
      </c>
      <c r="R112" s="7">
        <v>100000</v>
      </c>
    </row>
    <row r="113" spans="1:18" s="7" customFormat="1" ht="15" customHeight="1" x14ac:dyDescent="0.2">
      <c r="A113" s="213" t="s">
        <v>191</v>
      </c>
      <c r="B113" s="213"/>
      <c r="C113" s="213"/>
      <c r="J113" s="22">
        <f>SUM(J45:J112)</f>
        <v>8030</v>
      </c>
      <c r="K113" s="18"/>
      <c r="L113" s="22">
        <f>SUM(L45:L112)</f>
        <v>22500</v>
      </c>
      <c r="N113" s="22">
        <f>SUM(N45:N112)</f>
        <v>276100</v>
      </c>
      <c r="P113" s="22">
        <f>SUM(P45:P112)</f>
        <v>298600</v>
      </c>
      <c r="R113" s="22">
        <f>SUM(R45:R112)</f>
        <v>153400</v>
      </c>
    </row>
    <row r="114" spans="1:18" s="7" customFormat="1" ht="6" customHeight="1" x14ac:dyDescent="0.2">
      <c r="A114" s="20"/>
      <c r="B114" s="20"/>
      <c r="C114" s="20"/>
      <c r="J114" s="18"/>
      <c r="K114" s="18"/>
    </row>
    <row r="115" spans="1:18" s="7" customFormat="1" ht="12" hidden="1" customHeight="1" x14ac:dyDescent="0.2">
      <c r="A115" s="69" t="s">
        <v>189</v>
      </c>
    </row>
    <row r="116" spans="1:18" s="7" customFormat="1" ht="12" hidden="1" customHeight="1" x14ac:dyDescent="0.2">
      <c r="A116" s="66" t="s">
        <v>109</v>
      </c>
      <c r="E116" s="14">
        <v>5</v>
      </c>
      <c r="F116" s="15" t="s">
        <v>29</v>
      </c>
      <c r="G116" s="14" t="s">
        <v>7</v>
      </c>
      <c r="H116" s="14" t="s">
        <v>17</v>
      </c>
    </row>
    <row r="117" spans="1:18" s="7" customFormat="1" ht="12" hidden="1" customHeight="1" x14ac:dyDescent="0.2">
      <c r="A117" s="66" t="s">
        <v>180</v>
      </c>
      <c r="E117" s="14">
        <v>5</v>
      </c>
      <c r="F117" s="15" t="s">
        <v>29</v>
      </c>
      <c r="G117" s="14" t="s">
        <v>7</v>
      </c>
      <c r="H117" s="14" t="s">
        <v>64</v>
      </c>
    </row>
    <row r="118" spans="1:18" s="7" customFormat="1" ht="12" hidden="1" customHeight="1" x14ac:dyDescent="0.2">
      <c r="A118" s="66" t="s">
        <v>181</v>
      </c>
      <c r="E118" s="14">
        <v>5</v>
      </c>
      <c r="F118" s="15" t="s">
        <v>29</v>
      </c>
      <c r="G118" s="14" t="s">
        <v>7</v>
      </c>
      <c r="H118" s="16" t="s">
        <v>49</v>
      </c>
    </row>
    <row r="119" spans="1:18" s="7" customFormat="1" ht="12" hidden="1" customHeight="1" x14ac:dyDescent="0.2">
      <c r="A119" s="66" t="s">
        <v>181</v>
      </c>
      <c r="E119" s="14">
        <v>5</v>
      </c>
      <c r="F119" s="15" t="s">
        <v>29</v>
      </c>
      <c r="G119" s="14" t="s">
        <v>7</v>
      </c>
      <c r="H119" s="16" t="s">
        <v>49</v>
      </c>
    </row>
    <row r="120" spans="1:18" s="7" customFormat="1" ht="12" hidden="1" customHeight="1" x14ac:dyDescent="0.2">
      <c r="A120" s="66" t="s">
        <v>182</v>
      </c>
      <c r="E120" s="14">
        <v>5</v>
      </c>
      <c r="F120" s="15" t="s">
        <v>29</v>
      </c>
      <c r="G120" s="14" t="s">
        <v>7</v>
      </c>
      <c r="H120" s="14" t="s">
        <v>10</v>
      </c>
    </row>
    <row r="121" spans="1:18" s="7" customFormat="1" ht="12" hidden="1" customHeight="1" x14ac:dyDescent="0.2">
      <c r="A121" s="66" t="s">
        <v>181</v>
      </c>
      <c r="E121" s="14">
        <v>5</v>
      </c>
      <c r="F121" s="15" t="s">
        <v>29</v>
      </c>
      <c r="G121" s="14" t="s">
        <v>7</v>
      </c>
      <c r="H121" s="16" t="s">
        <v>49</v>
      </c>
      <c r="N121" s="7">
        <f>P121-L121</f>
        <v>0</v>
      </c>
    </row>
    <row r="122" spans="1:18" s="7" customFormat="1" ht="12" hidden="1" customHeight="1" x14ac:dyDescent="0.2">
      <c r="A122" s="66" t="s">
        <v>183</v>
      </c>
      <c r="E122" s="14">
        <v>5</v>
      </c>
      <c r="F122" s="15" t="s">
        <v>29</v>
      </c>
      <c r="G122" s="14" t="s">
        <v>7</v>
      </c>
      <c r="H122" s="14" t="s">
        <v>8</v>
      </c>
    </row>
    <row r="123" spans="1:18" s="7" customFormat="1" ht="12" hidden="1" customHeight="1" x14ac:dyDescent="0.2">
      <c r="A123" s="66" t="s">
        <v>184</v>
      </c>
      <c r="E123" s="14">
        <v>5</v>
      </c>
      <c r="F123" s="15" t="s">
        <v>29</v>
      </c>
      <c r="G123" s="14" t="s">
        <v>7</v>
      </c>
      <c r="H123" s="14" t="s">
        <v>15</v>
      </c>
    </row>
    <row r="124" spans="1:18" s="7" customFormat="1" ht="17.25" hidden="1" customHeight="1" x14ac:dyDescent="0.2">
      <c r="A124" s="63" t="s">
        <v>185</v>
      </c>
      <c r="J124" s="64">
        <f>SUM(J116:J123)</f>
        <v>0</v>
      </c>
      <c r="K124" s="27"/>
      <c r="L124" s="64">
        <f>SUM(L116:L123)</f>
        <v>0</v>
      </c>
      <c r="M124" s="27"/>
      <c r="N124" s="64">
        <f>SUM(N116:N123)</f>
        <v>0</v>
      </c>
      <c r="O124" s="27"/>
      <c r="P124" s="64">
        <f>SUM(P116:P123)</f>
        <v>0</v>
      </c>
      <c r="Q124" s="27"/>
      <c r="R124" s="64">
        <f>SUM(R116:R123)</f>
        <v>0</v>
      </c>
    </row>
    <row r="125" spans="1:18" s="7" customFormat="1" ht="6" hidden="1" customHeight="1" x14ac:dyDescent="0.2"/>
    <row r="126" spans="1:18" s="7" customFormat="1" ht="12.75" customHeight="1" x14ac:dyDescent="0.2">
      <c r="A126" s="68" t="s">
        <v>190</v>
      </c>
      <c r="B126" s="11"/>
      <c r="C126" s="11"/>
    </row>
    <row r="127" spans="1:18" s="7" customFormat="1" ht="12.75" hidden="1" customHeight="1" x14ac:dyDescent="0.2">
      <c r="A127" s="11" t="s">
        <v>89</v>
      </c>
      <c r="B127" s="24"/>
      <c r="C127" s="24"/>
    </row>
    <row r="128" spans="1:18" s="7" customFormat="1" ht="12.75" hidden="1" customHeight="1" x14ac:dyDescent="0.2">
      <c r="A128" s="70" t="s">
        <v>90</v>
      </c>
      <c r="B128" s="9"/>
      <c r="C128" s="9"/>
      <c r="E128" s="14">
        <v>1</v>
      </c>
      <c r="F128" s="15" t="s">
        <v>12</v>
      </c>
      <c r="G128" s="14" t="s">
        <v>54</v>
      </c>
      <c r="H128" s="16" t="s">
        <v>10</v>
      </c>
    </row>
    <row r="129" spans="1:18" s="7" customFormat="1" ht="12.75" hidden="1" customHeight="1" x14ac:dyDescent="0.2">
      <c r="A129" s="66" t="s">
        <v>92</v>
      </c>
      <c r="B129" s="40"/>
      <c r="C129" s="40"/>
      <c r="E129" s="14">
        <v>1</v>
      </c>
      <c r="F129" s="15" t="s">
        <v>93</v>
      </c>
      <c r="G129" s="14" t="s">
        <v>7</v>
      </c>
      <c r="H129" s="14" t="s">
        <v>8</v>
      </c>
    </row>
    <row r="130" spans="1:18" s="7" customFormat="1" ht="12.75" hidden="1" customHeight="1" x14ac:dyDescent="0.2">
      <c r="A130" s="66" t="s">
        <v>94</v>
      </c>
      <c r="B130" s="40"/>
      <c r="C130" s="40"/>
      <c r="E130" s="14">
        <v>1</v>
      </c>
      <c r="F130" s="15" t="s">
        <v>93</v>
      </c>
      <c r="G130" s="14" t="s">
        <v>34</v>
      </c>
      <c r="H130" s="14" t="s">
        <v>8</v>
      </c>
    </row>
    <row r="131" spans="1:18" s="7" customFormat="1" ht="12.75" hidden="1" customHeight="1" x14ac:dyDescent="0.2">
      <c r="A131" s="66" t="s">
        <v>95</v>
      </c>
      <c r="B131" s="42"/>
      <c r="C131" s="42"/>
      <c r="E131" s="14">
        <v>1</v>
      </c>
      <c r="F131" s="15" t="s">
        <v>93</v>
      </c>
      <c r="G131" s="14" t="s">
        <v>34</v>
      </c>
      <c r="H131" s="14" t="s">
        <v>49</v>
      </c>
    </row>
    <row r="132" spans="1:18" s="7" customFormat="1" ht="12.75" customHeight="1" x14ac:dyDescent="0.2">
      <c r="A132" s="66" t="s">
        <v>96</v>
      </c>
      <c r="B132" s="42"/>
      <c r="C132" s="42"/>
      <c r="D132" s="15"/>
      <c r="E132" s="14">
        <v>1</v>
      </c>
      <c r="F132" s="15" t="s">
        <v>93</v>
      </c>
      <c r="G132" s="14" t="s">
        <v>54</v>
      </c>
      <c r="H132" s="14" t="s">
        <v>10</v>
      </c>
      <c r="N132" s="36">
        <f>P132-L132</f>
        <v>0</v>
      </c>
    </row>
    <row r="133" spans="1:18" s="7" customFormat="1" ht="12.75" hidden="1" customHeight="1" x14ac:dyDescent="0.2">
      <c r="A133" s="66" t="s">
        <v>97</v>
      </c>
      <c r="B133" s="40"/>
      <c r="C133" s="40"/>
      <c r="E133" s="14">
        <v>1</v>
      </c>
      <c r="F133" s="15" t="s">
        <v>93</v>
      </c>
      <c r="G133" s="14" t="s">
        <v>93</v>
      </c>
      <c r="H133" s="14" t="s">
        <v>8</v>
      </c>
      <c r="N133" s="7">
        <f>P133-L133</f>
        <v>0</v>
      </c>
    </row>
    <row r="134" spans="1:18" s="7" customFormat="1" ht="12.75" hidden="1" customHeight="1" x14ac:dyDescent="0.2">
      <c r="A134" s="66" t="s">
        <v>98</v>
      </c>
      <c r="B134" s="42"/>
      <c r="C134" s="42"/>
      <c r="E134" s="14">
        <v>1</v>
      </c>
      <c r="F134" s="15" t="s">
        <v>93</v>
      </c>
      <c r="G134" s="14" t="s">
        <v>54</v>
      </c>
      <c r="H134" s="14" t="s">
        <v>15</v>
      </c>
    </row>
    <row r="135" spans="1:18" s="7" customFormat="1" ht="12.75" customHeight="1" x14ac:dyDescent="0.2">
      <c r="A135" s="66" t="s">
        <v>99</v>
      </c>
      <c r="B135" s="42"/>
      <c r="C135" s="42"/>
      <c r="D135" s="15"/>
      <c r="E135" s="14">
        <v>1</v>
      </c>
      <c r="F135" s="15" t="s">
        <v>93</v>
      </c>
      <c r="G135" s="14" t="s">
        <v>93</v>
      </c>
      <c r="H135" s="14" t="s">
        <v>10</v>
      </c>
      <c r="J135" s="7">
        <v>23317.75</v>
      </c>
      <c r="L135" s="7">
        <v>68580</v>
      </c>
      <c r="N135" s="7">
        <f>P135-L135</f>
        <v>191420</v>
      </c>
      <c r="P135" s="7">
        <v>260000</v>
      </c>
      <c r="R135" s="7">
        <v>440000</v>
      </c>
    </row>
    <row r="136" spans="1:18" s="7" customFormat="1" ht="12.75" hidden="1" customHeight="1" x14ac:dyDescent="0.2">
      <c r="A136" s="66" t="s">
        <v>100</v>
      </c>
      <c r="B136" s="40"/>
      <c r="C136" s="40"/>
      <c r="E136" s="14">
        <v>1</v>
      </c>
      <c r="F136" s="15" t="s">
        <v>93</v>
      </c>
      <c r="G136" s="14" t="s">
        <v>54</v>
      </c>
      <c r="H136" s="14" t="s">
        <v>19</v>
      </c>
    </row>
    <row r="137" spans="1:18" s="7" customFormat="1" ht="12.75" hidden="1" customHeight="1" x14ac:dyDescent="0.2">
      <c r="A137" s="66" t="s">
        <v>175</v>
      </c>
      <c r="B137" s="40"/>
      <c r="C137" s="40"/>
      <c r="E137" s="14">
        <v>1</v>
      </c>
      <c r="F137" s="15" t="s">
        <v>93</v>
      </c>
      <c r="G137" s="14" t="s">
        <v>54</v>
      </c>
      <c r="H137" s="14" t="s">
        <v>82</v>
      </c>
    </row>
    <row r="138" spans="1:18" s="7" customFormat="1" ht="12.75" hidden="1" customHeight="1" x14ac:dyDescent="0.2">
      <c r="A138" s="66" t="s">
        <v>176</v>
      </c>
      <c r="B138" s="40"/>
      <c r="C138" s="40"/>
      <c r="E138" s="14">
        <v>1</v>
      </c>
      <c r="F138" s="15" t="s">
        <v>93</v>
      </c>
      <c r="G138" s="14" t="s">
        <v>54</v>
      </c>
      <c r="H138" s="14" t="s">
        <v>45</v>
      </c>
    </row>
    <row r="139" spans="1:18" s="7" customFormat="1" ht="12.75" hidden="1" customHeight="1" x14ac:dyDescent="0.2">
      <c r="A139" s="66" t="s">
        <v>177</v>
      </c>
      <c r="B139" s="40"/>
      <c r="C139" s="40"/>
      <c r="E139" s="14">
        <v>1</v>
      </c>
      <c r="F139" s="15" t="s">
        <v>93</v>
      </c>
      <c r="G139" s="14" t="s">
        <v>54</v>
      </c>
      <c r="H139" s="14" t="s">
        <v>146</v>
      </c>
    </row>
    <row r="140" spans="1:18" s="7" customFormat="1" ht="12.75" hidden="1" customHeight="1" x14ac:dyDescent="0.2">
      <c r="A140" s="66" t="s">
        <v>101</v>
      </c>
      <c r="B140" s="40"/>
      <c r="C140" s="40"/>
      <c r="E140" s="14">
        <v>1</v>
      </c>
      <c r="F140" s="15" t="s">
        <v>93</v>
      </c>
      <c r="G140" s="14" t="s">
        <v>54</v>
      </c>
      <c r="H140" s="14" t="s">
        <v>102</v>
      </c>
    </row>
    <row r="141" spans="1:18" s="7" customFormat="1" ht="12.75" hidden="1" customHeight="1" x14ac:dyDescent="0.2">
      <c r="A141" s="66" t="s">
        <v>103</v>
      </c>
      <c r="B141" s="40"/>
      <c r="C141" s="40"/>
      <c r="E141" s="14">
        <v>1</v>
      </c>
      <c r="F141" s="15" t="s">
        <v>93</v>
      </c>
      <c r="G141" s="14" t="s">
        <v>54</v>
      </c>
      <c r="H141" s="14" t="s">
        <v>24</v>
      </c>
    </row>
    <row r="142" spans="1:18" s="7" customFormat="1" ht="12.75" hidden="1" customHeight="1" x14ac:dyDescent="0.2">
      <c r="A142" s="66" t="s">
        <v>104</v>
      </c>
      <c r="B142" s="40"/>
      <c r="C142" s="40"/>
      <c r="E142" s="14">
        <v>1</v>
      </c>
      <c r="F142" s="15" t="s">
        <v>93</v>
      </c>
      <c r="G142" s="14" t="s">
        <v>54</v>
      </c>
      <c r="H142" s="14" t="s">
        <v>28</v>
      </c>
    </row>
    <row r="143" spans="1:18" s="7" customFormat="1" ht="12.75" hidden="1" customHeight="1" x14ac:dyDescent="0.2">
      <c r="A143" s="66" t="s">
        <v>105</v>
      </c>
      <c r="B143" s="40"/>
      <c r="C143" s="40"/>
      <c r="D143" s="15"/>
      <c r="E143" s="14">
        <v>1</v>
      </c>
      <c r="F143" s="15" t="s">
        <v>93</v>
      </c>
      <c r="G143" s="14" t="s">
        <v>54</v>
      </c>
      <c r="H143" s="16" t="s">
        <v>49</v>
      </c>
    </row>
    <row r="144" spans="1:18" s="7" customFormat="1" ht="12.75" hidden="1" customHeight="1" x14ac:dyDescent="0.2">
      <c r="A144" s="66" t="s">
        <v>106</v>
      </c>
      <c r="B144" s="40"/>
      <c r="C144" s="40"/>
      <c r="D144" s="15"/>
      <c r="E144" s="14">
        <v>1</v>
      </c>
      <c r="F144" s="15" t="s">
        <v>93</v>
      </c>
      <c r="G144" s="14" t="s">
        <v>67</v>
      </c>
      <c r="H144" s="14" t="s">
        <v>8</v>
      </c>
    </row>
    <row r="145" spans="1:18" s="7" customFormat="1" ht="12.75" hidden="1" customHeight="1" x14ac:dyDescent="0.2">
      <c r="A145" s="66" t="s">
        <v>107</v>
      </c>
      <c r="B145" s="40"/>
      <c r="C145" s="40"/>
      <c r="D145" s="15"/>
      <c r="E145" s="14">
        <v>1</v>
      </c>
      <c r="F145" s="15" t="s">
        <v>93</v>
      </c>
      <c r="G145" s="14" t="s">
        <v>59</v>
      </c>
      <c r="H145" s="16" t="s">
        <v>49</v>
      </c>
    </row>
    <row r="146" spans="1:18" s="7" customFormat="1" ht="12.75" hidden="1" customHeight="1" x14ac:dyDescent="0.2">
      <c r="A146" s="66" t="s">
        <v>178</v>
      </c>
      <c r="B146" s="40"/>
      <c r="C146" s="40"/>
      <c r="D146" s="15"/>
      <c r="E146" s="14">
        <v>1</v>
      </c>
      <c r="F146" s="15" t="s">
        <v>93</v>
      </c>
      <c r="G146" s="14" t="s">
        <v>29</v>
      </c>
      <c r="H146" s="14" t="s">
        <v>8</v>
      </c>
    </row>
    <row r="147" spans="1:18" s="7" customFormat="1" ht="12.75" hidden="1" customHeight="1" x14ac:dyDescent="0.2">
      <c r="A147" s="66" t="s">
        <v>179</v>
      </c>
      <c r="B147" s="40"/>
      <c r="C147" s="40"/>
      <c r="D147" s="15"/>
      <c r="E147" s="14">
        <v>1</v>
      </c>
      <c r="F147" s="15" t="s">
        <v>93</v>
      </c>
      <c r="G147" s="14" t="s">
        <v>29</v>
      </c>
      <c r="H147" s="14" t="s">
        <v>45</v>
      </c>
    </row>
    <row r="148" spans="1:18" s="27" customFormat="1" ht="15" customHeight="1" x14ac:dyDescent="0.2">
      <c r="A148" s="63" t="s">
        <v>108</v>
      </c>
      <c r="B148" s="26"/>
      <c r="C148" s="26"/>
      <c r="J148" s="21">
        <f>SUM(J129:J147)</f>
        <v>23317.75</v>
      </c>
      <c r="K148" s="23"/>
      <c r="L148" s="21">
        <f>SUM(L129:L143)</f>
        <v>68580</v>
      </c>
      <c r="N148" s="21">
        <f>SUM(N129:N143)</f>
        <v>191420</v>
      </c>
      <c r="P148" s="21">
        <f>SUM(P129:P143)</f>
        <v>260000</v>
      </c>
      <c r="R148" s="21">
        <f>SUM(R129:R143)</f>
        <v>440000</v>
      </c>
    </row>
    <row r="149" spans="1:18" s="7" customFormat="1" ht="6" customHeight="1" x14ac:dyDescent="0.2"/>
    <row r="150" spans="1:18" s="7" customFormat="1" ht="15.75" customHeight="1" thickBot="1" x14ac:dyDescent="0.25">
      <c r="A150" s="11" t="s">
        <v>110</v>
      </c>
      <c r="B150" s="28"/>
      <c r="C150" s="28"/>
      <c r="J150" s="29">
        <f>J42+J113+J124+J148</f>
        <v>6671015.0800000001</v>
      </c>
      <c r="K150" s="23"/>
      <c r="L150" s="29">
        <f>L42+L113+L124+L148</f>
        <v>3651544.5</v>
      </c>
      <c r="N150" s="29">
        <f>N42+N113+N124+N148</f>
        <v>8003490.8800000008</v>
      </c>
      <c r="P150" s="29">
        <f>P42+P113+P124+P148</f>
        <v>11655035.380000001</v>
      </c>
      <c r="R150" s="29">
        <f>R42+R113+R124+R148</f>
        <v>11676088.259999998</v>
      </c>
    </row>
    <row r="151" spans="1:18" s="7" customFormat="1" ht="13.5" thickTop="1" x14ac:dyDescent="0.2">
      <c r="A151" s="31"/>
      <c r="B151" s="31"/>
      <c r="C151" s="31"/>
      <c r="D151" s="34"/>
      <c r="E151" s="31"/>
      <c r="F151" s="31"/>
      <c r="H151" s="35"/>
      <c r="I151" s="35"/>
      <c r="J151" s="35"/>
      <c r="K151" s="35"/>
      <c r="L151" s="35"/>
      <c r="M151" s="35"/>
    </row>
    <row r="152" spans="1:18" s="7" customFormat="1" x14ac:dyDescent="0.2"/>
    <row r="153" spans="1:18" s="7" customFormat="1" x14ac:dyDescent="0.2"/>
    <row r="154" spans="1:18" x14ac:dyDescent="0.2">
      <c r="A154" s="76" t="s">
        <v>133</v>
      </c>
      <c r="D154" s="33"/>
      <c r="E154" s="32"/>
      <c r="G154" s="31"/>
      <c r="I154" s="31"/>
      <c r="J154" s="211" t="s">
        <v>297</v>
      </c>
      <c r="K154" s="211"/>
      <c r="L154" s="211"/>
      <c r="M154" s="47"/>
      <c r="N154" s="49"/>
      <c r="O154" s="49"/>
      <c r="P154" s="48" t="s">
        <v>135</v>
      </c>
    </row>
    <row r="155" spans="1:18" x14ac:dyDescent="0.2">
      <c r="A155" s="50"/>
      <c r="D155" s="33"/>
      <c r="E155" s="51"/>
      <c r="G155" s="31"/>
      <c r="I155" s="31"/>
      <c r="J155" s="30"/>
      <c r="M155" s="30"/>
      <c r="N155" s="36"/>
      <c r="O155" s="36"/>
      <c r="P155" s="51"/>
    </row>
    <row r="156" spans="1:18" x14ac:dyDescent="0.2">
      <c r="A156" s="50"/>
      <c r="D156" s="33"/>
      <c r="E156" s="51"/>
      <c r="G156" s="31"/>
      <c r="I156" s="31"/>
      <c r="J156" s="108" t="s">
        <v>302</v>
      </c>
      <c r="M156" s="107"/>
      <c r="N156" s="36"/>
      <c r="O156" s="36"/>
      <c r="P156" s="51"/>
    </row>
    <row r="157" spans="1:18" x14ac:dyDescent="0.2">
      <c r="A157" s="52"/>
      <c r="D157" s="31"/>
      <c r="E157" s="53"/>
      <c r="G157" s="31"/>
      <c r="I157" s="31"/>
      <c r="J157" s="31"/>
      <c r="M157" s="31"/>
      <c r="P157" s="53"/>
    </row>
    <row r="158" spans="1:18" x14ac:dyDescent="0.2">
      <c r="A158" s="75" t="s">
        <v>295</v>
      </c>
      <c r="D158" s="55"/>
      <c r="E158" s="56"/>
      <c r="G158" s="31"/>
      <c r="I158" s="31"/>
      <c r="J158" s="212" t="s">
        <v>319</v>
      </c>
      <c r="K158" s="212"/>
      <c r="L158" s="212"/>
      <c r="M158" s="57"/>
      <c r="N158" s="59"/>
      <c r="O158" s="59"/>
      <c r="P158" s="58" t="s">
        <v>137</v>
      </c>
    </row>
    <row r="159" spans="1:18" x14ac:dyDescent="0.2">
      <c r="A159" s="74" t="s">
        <v>296</v>
      </c>
      <c r="D159" s="31"/>
      <c r="E159" s="32"/>
      <c r="G159" s="31"/>
      <c r="I159" s="31"/>
      <c r="J159" s="211" t="s">
        <v>288</v>
      </c>
      <c r="K159" s="211"/>
      <c r="L159" s="211"/>
      <c r="M159" s="33"/>
      <c r="N159" s="35"/>
      <c r="O159" s="35"/>
      <c r="P159" s="60" t="s">
        <v>139</v>
      </c>
    </row>
  </sheetData>
  <customSheetViews>
    <customSheetView guid="{1998FCB8-1FEB-4076-ACE6-A225EE4366B3}" showPageBreaks="1" printArea="1" hiddenRows="1" view="pageBreakPreview">
      <pane xSplit="1" ySplit="14" topLeftCell="B112" activePane="bottomRight" state="frozen"/>
      <selection pane="bottomRight" activeCell="L132" sqref="L132"/>
      <rowBreaks count="1" manualBreakCount="1">
        <brk id="95" max="18" man="1"/>
      </rowBreaks>
      <pageMargins left="0.75" right="0.5" top="1" bottom="1" header="0.75" footer="0.5"/>
      <printOptions horizontalCentered="1"/>
      <pageSetup paperSize="5" scale="90" orientation="landscape" horizontalDpi="4294967292" verticalDpi="300" r:id="rId1"/>
      <headerFooter alignWithMargins="0">
        <oddHeader xml:space="preserve">&amp;L&amp;"Arial,Regular"&amp;9               LBP Form No. 2&amp;R&amp;"Arial,Bold"&amp;10Annex E                         </oddHeader>
        <oddFooter>&amp;C&amp;10Page &amp;P of &amp;N</oddFooter>
      </headerFooter>
    </customSheetView>
    <customSheetView guid="{EE975321-C15E-44A7-AFC6-A307116A4F6E}" showPageBreaks="1" printArea="1" hiddenRows="1" view="pageBreakPreview">
      <pane xSplit="1" ySplit="14" topLeftCell="D15" activePane="bottomRight" state="frozen"/>
      <selection pane="bottomRight" activeCell="R16" sqref="R16"/>
      <rowBreaks count="1" manualBreakCount="1">
        <brk id="95" max="18" man="1"/>
      </rowBreaks>
      <pageMargins left="0.75" right="0.5" top="1" bottom="1" header="0.75" footer="0.5"/>
      <printOptions horizontalCentered="1"/>
      <pageSetup paperSize="5" scale="90" orientation="landscape" horizontalDpi="4294967292" verticalDpi="300" r:id="rId2"/>
      <headerFooter alignWithMargins="0">
        <oddHeader xml:space="preserve">&amp;L&amp;"Arial,Regular"&amp;9               LBP Form No. 2&amp;R&amp;"Arial,Bold"&amp;10Annex D                         </oddHeader>
        <oddFooter>&amp;C&amp;10Page &amp;P of &amp;N</oddFooter>
      </headerFooter>
    </customSheetView>
    <customSheetView guid="{DE3A1FFE-44A0-41BD-98AB-2A2226968564}" showPageBreaks="1" printArea="1" hiddenRows="1" view="pageBreakPreview">
      <pane xSplit="1" ySplit="14" topLeftCell="B33" activePane="bottomRight" state="frozen"/>
      <selection pane="bottomRight" activeCell="R36" sqref="R36"/>
      <rowBreaks count="1" manualBreakCount="1">
        <brk id="95" max="18" man="1"/>
      </rowBreaks>
      <pageMargins left="0.75" right="0.5" top="1" bottom="1" header="0.75" footer="0.5"/>
      <printOptions horizontalCentered="1"/>
      <pageSetup paperSize="5" scale="90" orientation="landscape" horizontalDpi="4294967292" verticalDpi="300" r:id="rId3"/>
      <headerFooter alignWithMargins="0">
        <oddHeader xml:space="preserve">&amp;L&amp;"Arial,Regular"&amp;9               LBP Form No. 2&amp;R&amp;"Arial,Bold"&amp;10Annex D                         </oddHeader>
        <oddFooter>&amp;C&amp;10Page &amp;P of &amp;N</oddFooter>
      </headerFooter>
    </customSheetView>
    <customSheetView guid="{870B4CCF-089A-4C19-A059-259DAAB1F3BC}" showPageBreaks="1" printArea="1" hiddenRows="1" view="pageBreakPreview">
      <pane xSplit="1" ySplit="14" topLeftCell="B33" activePane="bottomRight" state="frozen"/>
      <selection pane="bottomRight" activeCell="C152" sqref="C152"/>
      <rowBreaks count="1" manualBreakCount="1">
        <brk id="95" max="18" man="1"/>
      </rowBreaks>
      <pageMargins left="0.75" right="0.5" top="1" bottom="1" header="0.75" footer="0.5"/>
      <printOptions horizontalCentered="1"/>
      <pageSetup paperSize="5" scale="90" orientation="landscape" horizontalDpi="4294967292" verticalDpi="300" r:id="rId4"/>
      <headerFooter alignWithMargins="0">
        <oddHeader xml:space="preserve">&amp;L&amp;"Arial,Regular"&amp;9               LBP Form No. 2&amp;R&amp;"Arial,Bold"&amp;10Annex D                         </oddHeader>
        <oddFooter>&amp;C&amp;10Page &amp;P of &amp;N</oddFooter>
      </headerFooter>
    </customSheetView>
    <customSheetView guid="{B830B613-BE6E-4840-91D7-D447FD1BCCD2}" showPageBreaks="1" printArea="1" hiddenRows="1" view="pageBreakPreview">
      <pane xSplit="1" ySplit="14" topLeftCell="D112" activePane="bottomRight" state="frozen"/>
      <selection pane="bottomRight" activeCell="R40" sqref="R40"/>
      <rowBreaks count="1" manualBreakCount="1">
        <brk id="95" max="18" man="1"/>
      </rowBreaks>
      <pageMargins left="0.75" right="0.5" top="1" bottom="1" header="0.75" footer="0.5"/>
      <printOptions horizontalCentered="1"/>
      <pageSetup paperSize="5" scale="90" orientation="landscape" horizontalDpi="4294967292" verticalDpi="300" r:id="rId5"/>
      <headerFooter alignWithMargins="0">
        <oddHeader xml:space="preserve">&amp;L&amp;"Arial,Regular"&amp;9               LBP Form No. 2&amp;R&amp;"Arial,Bold"&amp;10Annex D                         </oddHeader>
        <oddFooter>&amp;C&amp;10Page &amp;P of &amp;N</oddFooter>
      </headerFooter>
    </customSheetView>
  </customSheetViews>
  <mergeCells count="12">
    <mergeCell ref="J154:L154"/>
    <mergeCell ref="J158:L158"/>
    <mergeCell ref="J159:L159"/>
    <mergeCell ref="A13:C13"/>
    <mergeCell ref="E13:H13"/>
    <mergeCell ref="A113:C113"/>
    <mergeCell ref="A1:S1"/>
    <mergeCell ref="A2:S2"/>
    <mergeCell ref="L9:P9"/>
    <mergeCell ref="A11:C11"/>
    <mergeCell ref="E11:H11"/>
    <mergeCell ref="P10:P12"/>
  </mergeCells>
  <printOptions horizontalCentered="1"/>
  <pageMargins left="0.75" right="0.5" top="1" bottom="1" header="0.75" footer="0.5"/>
  <pageSetup paperSize="5" scale="90" orientation="landscape" horizontalDpi="4294967292" verticalDpi="300" r:id="rId6"/>
  <headerFooter alignWithMargins="0">
    <oddHeader xml:space="preserve">&amp;L&amp;"Arial,Regular"&amp;9               LBP Form No. 2&amp;R&amp;"Arial,Bold"&amp;10Annex E                         </oddHeader>
    <oddFooter>&amp;C&amp;10Page &amp;P of &amp;N</oddFooter>
  </headerFooter>
  <rowBreaks count="1" manualBreakCount="1">
    <brk id="114" max="18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S162"/>
  <sheetViews>
    <sheetView view="pageBreakPreview" zoomScaleNormal="85" zoomScaleSheetLayoutView="100" workbookViewId="0">
      <pane xSplit="1" ySplit="14" topLeftCell="B47" activePane="bottomRight" state="frozen"/>
      <selection pane="topRight" activeCell="B1" sqref="B1"/>
      <selection pane="bottomLeft" activeCell="A15" sqref="A15"/>
      <selection pane="bottomRight" activeCell="F58" sqref="F58"/>
    </sheetView>
  </sheetViews>
  <sheetFormatPr defaultRowHeight="12.75" x14ac:dyDescent="0.2"/>
  <cols>
    <col min="1" max="1" width="16.77734375" style="1" customWidth="1"/>
    <col min="2" max="2" width="1.21875" style="1" customWidth="1"/>
    <col min="3" max="3" width="24.88671875" style="1" customWidth="1"/>
    <col min="4" max="4" width="1" style="1" customWidth="1"/>
    <col min="5" max="7" width="2.88671875" style="1" customWidth="1"/>
    <col min="8" max="8" width="3.77734375" style="1" customWidth="1"/>
    <col min="9" max="9" width="0.88671875" style="1" customWidth="1"/>
    <col min="10" max="10" width="13.77734375" style="1" customWidth="1"/>
    <col min="11" max="11" width="0.88671875" style="1" customWidth="1"/>
    <col min="12" max="12" width="13.77734375" style="1" customWidth="1"/>
    <col min="13" max="13" width="0.88671875" style="1" customWidth="1"/>
    <col min="14" max="14" width="13.77734375" style="1" customWidth="1"/>
    <col min="15" max="15" width="0.88671875" style="1" customWidth="1"/>
    <col min="16" max="16" width="13.77734375" style="1" customWidth="1"/>
    <col min="17" max="17" width="0.88671875" style="1" customWidth="1"/>
    <col min="18" max="18" width="13.77734375" style="1" customWidth="1"/>
    <col min="19" max="19" width="8.88671875" style="1"/>
    <col min="20" max="20" width="15.33203125" style="1" customWidth="1"/>
    <col min="21" max="21" width="9.6640625" style="1" customWidth="1"/>
    <col min="22" max="16384" width="8.88671875" style="1"/>
  </cols>
  <sheetData>
    <row r="1" spans="1:19" ht="15.75" x14ac:dyDescent="0.25">
      <c r="A1" s="203" t="s">
        <v>111</v>
      </c>
      <c r="B1" s="203"/>
      <c r="C1" s="203"/>
      <c r="D1" s="203"/>
      <c r="E1" s="203"/>
      <c r="F1" s="203"/>
      <c r="G1" s="203"/>
      <c r="H1" s="203"/>
      <c r="I1" s="203"/>
      <c r="J1" s="203"/>
      <c r="K1" s="203"/>
      <c r="L1" s="203"/>
      <c r="M1" s="203"/>
      <c r="N1" s="203"/>
      <c r="O1" s="203"/>
      <c r="P1" s="203"/>
      <c r="Q1" s="203"/>
      <c r="R1" s="203"/>
      <c r="S1" s="203"/>
    </row>
    <row r="2" spans="1:19" ht="15.75" customHeight="1" x14ac:dyDescent="0.2">
      <c r="A2" s="204" t="s">
        <v>0</v>
      </c>
      <c r="B2" s="204"/>
      <c r="C2" s="204"/>
      <c r="D2" s="204"/>
      <c r="E2" s="204"/>
      <c r="F2" s="204"/>
      <c r="G2" s="204"/>
      <c r="H2" s="204"/>
      <c r="I2" s="204"/>
      <c r="J2" s="204"/>
      <c r="K2" s="204"/>
      <c r="L2" s="204"/>
      <c r="M2" s="204"/>
      <c r="N2" s="204"/>
      <c r="O2" s="204"/>
      <c r="P2" s="204"/>
      <c r="Q2" s="204"/>
      <c r="R2" s="204"/>
      <c r="S2" s="204"/>
    </row>
    <row r="3" spans="1:19" ht="9" customHeight="1" x14ac:dyDescent="0.2"/>
    <row r="4" spans="1:19" ht="15" customHeight="1" x14ac:dyDescent="0.25">
      <c r="A4" s="2" t="s">
        <v>118</v>
      </c>
      <c r="B4" s="2" t="s">
        <v>113</v>
      </c>
      <c r="C4" s="73" t="s">
        <v>215</v>
      </c>
      <c r="H4" s="3"/>
      <c r="I4" s="3"/>
      <c r="R4" s="78">
        <v>7611</v>
      </c>
    </row>
    <row r="5" spans="1:19" ht="15" customHeight="1" x14ac:dyDescent="0.2">
      <c r="A5" s="5" t="s">
        <v>119</v>
      </c>
      <c r="B5" s="2" t="s">
        <v>113</v>
      </c>
      <c r="C5" s="5" t="s">
        <v>218</v>
      </c>
    </row>
    <row r="6" spans="1:19" ht="15" customHeight="1" x14ac:dyDescent="0.2">
      <c r="A6" s="5" t="s">
        <v>120</v>
      </c>
      <c r="B6" s="2" t="s">
        <v>113</v>
      </c>
      <c r="C6" s="5" t="s">
        <v>353</v>
      </c>
    </row>
    <row r="7" spans="1:19" ht="15" customHeight="1" x14ac:dyDescent="0.2">
      <c r="A7" s="6" t="s">
        <v>121</v>
      </c>
      <c r="B7" s="2" t="s">
        <v>113</v>
      </c>
      <c r="C7" s="6" t="s">
        <v>117</v>
      </c>
    </row>
    <row r="8" spans="1:19" ht="9" customHeight="1" x14ac:dyDescent="0.2">
      <c r="A8" s="6"/>
      <c r="B8" s="2"/>
      <c r="C8" s="6"/>
    </row>
    <row r="9" spans="1:19" ht="15" customHeight="1" x14ac:dyDescent="0.2">
      <c r="L9" s="207" t="s">
        <v>122</v>
      </c>
      <c r="M9" s="207"/>
      <c r="N9" s="207"/>
      <c r="O9" s="207"/>
      <c r="P9" s="207"/>
      <c r="Q9" s="111"/>
    </row>
    <row r="10" spans="1:19" ht="15" customHeight="1" x14ac:dyDescent="0.2">
      <c r="H10" s="8"/>
      <c r="I10" s="8"/>
      <c r="J10" s="8" t="s">
        <v>287</v>
      </c>
      <c r="K10" s="8"/>
      <c r="L10" s="62" t="s">
        <v>123</v>
      </c>
      <c r="M10" s="62"/>
      <c r="N10" s="62" t="s">
        <v>125</v>
      </c>
      <c r="O10" s="62"/>
      <c r="P10" s="209" t="s">
        <v>127</v>
      </c>
      <c r="Q10" s="45"/>
      <c r="R10" s="129" t="s">
        <v>132</v>
      </c>
    </row>
    <row r="11" spans="1:19" ht="15" customHeight="1" x14ac:dyDescent="0.2">
      <c r="A11" s="205" t="s">
        <v>186</v>
      </c>
      <c r="B11" s="205"/>
      <c r="C11" s="205"/>
      <c r="D11" s="9"/>
      <c r="E11" s="205" t="s">
        <v>112</v>
      </c>
      <c r="F11" s="205"/>
      <c r="G11" s="205"/>
      <c r="H11" s="205"/>
      <c r="I11" s="8"/>
      <c r="J11" s="93" t="s">
        <v>305</v>
      </c>
      <c r="K11" s="44"/>
      <c r="L11" s="44" t="s">
        <v>318</v>
      </c>
      <c r="M11" s="44"/>
      <c r="N11" s="44" t="s">
        <v>318</v>
      </c>
      <c r="O11" s="44"/>
      <c r="P11" s="210"/>
      <c r="Q11" s="45"/>
      <c r="R11" s="44">
        <v>2020</v>
      </c>
    </row>
    <row r="12" spans="1:19" ht="15" customHeight="1" x14ac:dyDescent="0.2">
      <c r="A12" s="110"/>
      <c r="B12" s="110"/>
      <c r="C12" s="110"/>
      <c r="D12" s="9"/>
      <c r="E12" s="110"/>
      <c r="F12" s="110"/>
      <c r="G12" s="110"/>
      <c r="H12" s="110"/>
      <c r="I12" s="8"/>
      <c r="J12" s="44" t="s">
        <v>124</v>
      </c>
      <c r="K12" s="44"/>
      <c r="L12" s="44" t="s">
        <v>124</v>
      </c>
      <c r="M12" s="44"/>
      <c r="N12" s="44" t="s">
        <v>126</v>
      </c>
      <c r="O12" s="44"/>
      <c r="P12" s="210"/>
      <c r="Q12" s="45"/>
      <c r="R12" s="130" t="s">
        <v>2</v>
      </c>
    </row>
    <row r="13" spans="1:19" ht="15" customHeight="1" x14ac:dyDescent="0.2">
      <c r="A13" s="206" t="s">
        <v>3</v>
      </c>
      <c r="B13" s="206"/>
      <c r="C13" s="206"/>
      <c r="D13" s="7"/>
      <c r="E13" s="208" t="s">
        <v>4</v>
      </c>
      <c r="F13" s="208"/>
      <c r="G13" s="208"/>
      <c r="H13" s="208"/>
      <c r="J13" s="10" t="s">
        <v>5</v>
      </c>
      <c r="K13" s="61"/>
      <c r="L13" s="10" t="s">
        <v>128</v>
      </c>
      <c r="M13" s="61"/>
      <c r="N13" s="10" t="s">
        <v>129</v>
      </c>
      <c r="O13" s="61"/>
      <c r="P13" s="10" t="s">
        <v>130</v>
      </c>
      <c r="Q13" s="61"/>
      <c r="R13" s="10" t="s">
        <v>131</v>
      </c>
    </row>
    <row r="14" spans="1:19" ht="6" customHeight="1" x14ac:dyDescent="0.2">
      <c r="K14" s="7"/>
      <c r="M14" s="7"/>
      <c r="O14" s="7"/>
      <c r="Q14" s="7"/>
    </row>
    <row r="15" spans="1:19" s="7" customFormat="1" ht="12.75" customHeight="1" x14ac:dyDescent="0.2">
      <c r="A15" s="68" t="s">
        <v>187</v>
      </c>
      <c r="B15" s="12"/>
      <c r="C15" s="12"/>
      <c r="J15" s="13"/>
      <c r="K15" s="13"/>
    </row>
    <row r="16" spans="1:19" s="7" customFormat="1" ht="6" customHeight="1" x14ac:dyDescent="0.2">
      <c r="A16" s="68"/>
      <c r="B16" s="12"/>
      <c r="C16" s="12"/>
      <c r="J16" s="13"/>
      <c r="K16" s="13"/>
    </row>
    <row r="17" spans="1:18" s="7" customFormat="1" ht="12.75" customHeight="1" x14ac:dyDescent="0.2">
      <c r="A17" s="66" t="s">
        <v>6</v>
      </c>
      <c r="B17" s="40"/>
      <c r="C17" s="40"/>
      <c r="D17" s="14"/>
      <c r="E17" s="14">
        <v>5</v>
      </c>
      <c r="F17" s="15" t="s">
        <v>7</v>
      </c>
      <c r="G17" s="14" t="s">
        <v>7</v>
      </c>
      <c r="H17" s="14" t="s">
        <v>8</v>
      </c>
      <c r="I17" s="14"/>
      <c r="J17" s="13">
        <v>6132118.6900000004</v>
      </c>
      <c r="K17" s="13"/>
      <c r="L17" s="7">
        <v>2793933.9</v>
      </c>
      <c r="N17" s="7">
        <f>P17-L17</f>
        <v>6393433</v>
      </c>
      <c r="P17" s="7">
        <v>9187366.9000000004</v>
      </c>
      <c r="R17" s="7">
        <v>9187338.4700000007</v>
      </c>
    </row>
    <row r="18" spans="1:18" s="7" customFormat="1" ht="12.75" hidden="1" customHeight="1" x14ac:dyDescent="0.2">
      <c r="A18" s="67" t="s">
        <v>9</v>
      </c>
      <c r="B18" s="41"/>
      <c r="C18" s="41"/>
      <c r="E18" s="38">
        <v>5</v>
      </c>
      <c r="F18" s="37" t="s">
        <v>7</v>
      </c>
      <c r="G18" s="38" t="s">
        <v>7</v>
      </c>
      <c r="H18" s="38" t="s">
        <v>10</v>
      </c>
      <c r="J18" s="39"/>
      <c r="K18" s="39"/>
    </row>
    <row r="19" spans="1:18" s="7" customFormat="1" ht="12.75" customHeight="1" x14ac:dyDescent="0.2">
      <c r="A19" s="66" t="s">
        <v>11</v>
      </c>
      <c r="B19" s="40"/>
      <c r="C19" s="40"/>
      <c r="D19" s="14"/>
      <c r="E19" s="14">
        <v>5</v>
      </c>
      <c r="F19" s="15" t="s">
        <v>7</v>
      </c>
      <c r="G19" s="14" t="s">
        <v>12</v>
      </c>
      <c r="H19" s="14" t="s">
        <v>8</v>
      </c>
      <c r="J19" s="13">
        <v>625421.05000000005</v>
      </c>
      <c r="K19" s="13"/>
      <c r="L19" s="7">
        <v>262777.78000000003</v>
      </c>
      <c r="N19" s="7">
        <f t="shared" ref="N19:N22" si="0">P19-L19</f>
        <v>481222.22</v>
      </c>
      <c r="P19" s="7">
        <v>744000</v>
      </c>
      <c r="R19" s="7">
        <v>744000</v>
      </c>
    </row>
    <row r="20" spans="1:18" s="7" customFormat="1" ht="12.75" customHeight="1" x14ac:dyDescent="0.2">
      <c r="A20" s="66" t="s">
        <v>13</v>
      </c>
      <c r="B20" s="40"/>
      <c r="C20" s="40"/>
      <c r="D20" s="14"/>
      <c r="E20" s="14">
        <v>5</v>
      </c>
      <c r="F20" s="15" t="s">
        <v>7</v>
      </c>
      <c r="G20" s="14" t="s">
        <v>12</v>
      </c>
      <c r="H20" s="14" t="s">
        <v>10</v>
      </c>
      <c r="J20" s="13">
        <v>102000</v>
      </c>
      <c r="K20" s="13"/>
      <c r="L20" s="7">
        <v>51000</v>
      </c>
      <c r="N20" s="7">
        <f t="shared" si="0"/>
        <v>51000</v>
      </c>
      <c r="P20" s="7">
        <v>102000</v>
      </c>
      <c r="R20" s="7">
        <v>102000</v>
      </c>
    </row>
    <row r="21" spans="1:18" s="7" customFormat="1" ht="12.75" customHeight="1" x14ac:dyDescent="0.2">
      <c r="A21" s="66" t="s">
        <v>14</v>
      </c>
      <c r="B21" s="40"/>
      <c r="C21" s="40"/>
      <c r="D21" s="14"/>
      <c r="E21" s="14">
        <v>5</v>
      </c>
      <c r="F21" s="15" t="s">
        <v>7</v>
      </c>
      <c r="G21" s="14" t="s">
        <v>12</v>
      </c>
      <c r="H21" s="14" t="s">
        <v>15</v>
      </c>
      <c r="J21" s="13">
        <v>102000</v>
      </c>
      <c r="K21" s="13"/>
      <c r="L21" s="7">
        <v>51000</v>
      </c>
      <c r="N21" s="7">
        <f t="shared" si="0"/>
        <v>51000</v>
      </c>
      <c r="P21" s="7">
        <v>102000</v>
      </c>
      <c r="R21" s="7">
        <v>102000</v>
      </c>
    </row>
    <row r="22" spans="1:18" s="7" customFormat="1" ht="12.75" customHeight="1" x14ac:dyDescent="0.2">
      <c r="A22" s="66" t="s">
        <v>16</v>
      </c>
      <c r="B22" s="40"/>
      <c r="C22" s="40"/>
      <c r="D22" s="14"/>
      <c r="E22" s="14">
        <v>5</v>
      </c>
      <c r="F22" s="15" t="s">
        <v>7</v>
      </c>
      <c r="G22" s="14" t="s">
        <v>12</v>
      </c>
      <c r="H22" s="14" t="s">
        <v>17</v>
      </c>
      <c r="J22" s="13">
        <v>162000</v>
      </c>
      <c r="K22" s="13"/>
      <c r="L22" s="7">
        <v>144000</v>
      </c>
      <c r="N22" s="7">
        <f t="shared" si="0"/>
        <v>42000</v>
      </c>
      <c r="P22" s="7">
        <v>186000</v>
      </c>
      <c r="R22" s="7">
        <v>186000</v>
      </c>
    </row>
    <row r="23" spans="1:18" s="7" customFormat="1" ht="12.75" hidden="1" customHeight="1" x14ac:dyDescent="0.2">
      <c r="A23" s="66" t="s">
        <v>141</v>
      </c>
      <c r="B23" s="40"/>
      <c r="C23" s="40"/>
      <c r="D23" s="14"/>
      <c r="E23" s="14">
        <v>5</v>
      </c>
      <c r="F23" s="15" t="s">
        <v>7</v>
      </c>
      <c r="G23" s="14" t="s">
        <v>12</v>
      </c>
      <c r="H23" s="14" t="s">
        <v>64</v>
      </c>
      <c r="J23" s="13"/>
      <c r="K23" s="13"/>
    </row>
    <row r="24" spans="1:18" s="7" customFormat="1" ht="12.75" hidden="1" customHeight="1" x14ac:dyDescent="0.2">
      <c r="A24" s="66" t="s">
        <v>143</v>
      </c>
      <c r="B24" s="40"/>
      <c r="C24" s="40"/>
      <c r="E24" s="14">
        <v>5</v>
      </c>
      <c r="F24" s="15" t="s">
        <v>7</v>
      </c>
      <c r="G24" s="14" t="s">
        <v>12</v>
      </c>
      <c r="H24" s="14" t="s">
        <v>45</v>
      </c>
      <c r="J24" s="13"/>
      <c r="K24" s="13"/>
    </row>
    <row r="25" spans="1:18" s="7" customFormat="1" ht="12.75" hidden="1" customHeight="1" x14ac:dyDescent="0.2">
      <c r="A25" s="66" t="s">
        <v>144</v>
      </c>
      <c r="B25" s="40"/>
      <c r="C25" s="40"/>
      <c r="D25" s="14"/>
      <c r="E25" s="14">
        <v>5</v>
      </c>
      <c r="F25" s="15" t="s">
        <v>7</v>
      </c>
      <c r="G25" s="14" t="s">
        <v>12</v>
      </c>
      <c r="H25" s="14" t="s">
        <v>60</v>
      </c>
      <c r="J25" s="13"/>
      <c r="K25" s="13"/>
      <c r="N25" s="7">
        <f t="shared" ref="N25:N37" si="1">P25-L25</f>
        <v>0</v>
      </c>
    </row>
    <row r="26" spans="1:18" s="7" customFormat="1" ht="12.75" hidden="1" customHeight="1" x14ac:dyDescent="0.2">
      <c r="A26" s="66" t="s">
        <v>18</v>
      </c>
      <c r="B26" s="40"/>
      <c r="C26" s="40"/>
      <c r="D26" s="14"/>
      <c r="E26" s="14">
        <v>5</v>
      </c>
      <c r="F26" s="15" t="s">
        <v>7</v>
      </c>
      <c r="G26" s="14" t="s">
        <v>12</v>
      </c>
      <c r="H26" s="14" t="s">
        <v>19</v>
      </c>
      <c r="J26" s="13"/>
      <c r="K26" s="13"/>
      <c r="N26" s="7">
        <f t="shared" si="1"/>
        <v>0</v>
      </c>
    </row>
    <row r="27" spans="1:18" s="7" customFormat="1" ht="12.75" hidden="1" customHeight="1" x14ac:dyDescent="0.2">
      <c r="A27" s="66" t="s">
        <v>21</v>
      </c>
      <c r="B27" s="40"/>
      <c r="C27" s="40"/>
      <c r="D27" s="14"/>
      <c r="E27" s="14">
        <v>5</v>
      </c>
      <c r="F27" s="15" t="s">
        <v>7</v>
      </c>
      <c r="G27" s="14" t="s">
        <v>12</v>
      </c>
      <c r="H27" s="14" t="s">
        <v>102</v>
      </c>
      <c r="J27" s="13"/>
      <c r="K27" s="13"/>
      <c r="N27" s="7">
        <f t="shared" si="1"/>
        <v>0</v>
      </c>
    </row>
    <row r="28" spans="1:18" s="7" customFormat="1" ht="12.75" customHeight="1" x14ac:dyDescent="0.2">
      <c r="A28" s="66" t="s">
        <v>22</v>
      </c>
      <c r="B28" s="40"/>
      <c r="C28" s="40"/>
      <c r="D28" s="14"/>
      <c r="E28" s="14">
        <v>5</v>
      </c>
      <c r="F28" s="15" t="s">
        <v>7</v>
      </c>
      <c r="G28" s="14" t="s">
        <v>12</v>
      </c>
      <c r="H28" s="16" t="s">
        <v>146</v>
      </c>
      <c r="J28" s="13"/>
      <c r="K28" s="13"/>
      <c r="N28" s="7">
        <f t="shared" si="1"/>
        <v>60000</v>
      </c>
      <c r="P28" s="7">
        <v>60000</v>
      </c>
      <c r="R28" s="7">
        <v>60000</v>
      </c>
    </row>
    <row r="29" spans="1:18" s="7" customFormat="1" ht="12.75" hidden="1" customHeight="1" x14ac:dyDescent="0.2">
      <c r="A29" s="66" t="s">
        <v>145</v>
      </c>
      <c r="B29" s="40"/>
      <c r="C29" s="40"/>
      <c r="D29" s="14"/>
      <c r="E29" s="14">
        <v>5</v>
      </c>
      <c r="F29" s="15" t="s">
        <v>7</v>
      </c>
      <c r="G29" s="14" t="s">
        <v>12</v>
      </c>
      <c r="H29" s="16" t="s">
        <v>47</v>
      </c>
      <c r="N29" s="7">
        <f t="shared" si="1"/>
        <v>0</v>
      </c>
    </row>
    <row r="30" spans="1:18" s="7" customFormat="1" ht="12.75" hidden="1" customHeight="1" x14ac:dyDescent="0.2">
      <c r="A30" s="66" t="s">
        <v>23</v>
      </c>
      <c r="B30" s="40"/>
      <c r="C30" s="40"/>
      <c r="D30" s="14"/>
      <c r="E30" s="14">
        <v>5</v>
      </c>
      <c r="F30" s="15" t="s">
        <v>7</v>
      </c>
      <c r="G30" s="14" t="s">
        <v>12</v>
      </c>
      <c r="H30" s="16" t="s">
        <v>24</v>
      </c>
      <c r="N30" s="7">
        <f t="shared" si="1"/>
        <v>0</v>
      </c>
    </row>
    <row r="31" spans="1:18" s="7" customFormat="1" ht="12.75" customHeight="1" x14ac:dyDescent="0.2">
      <c r="A31" s="66" t="s">
        <v>27</v>
      </c>
      <c r="B31" s="40"/>
      <c r="C31" s="40"/>
      <c r="D31" s="14"/>
      <c r="E31" s="14">
        <v>5</v>
      </c>
      <c r="F31" s="15" t="s">
        <v>7</v>
      </c>
      <c r="G31" s="14" t="s">
        <v>12</v>
      </c>
      <c r="H31" s="16" t="s">
        <v>28</v>
      </c>
      <c r="J31" s="7">
        <v>537305</v>
      </c>
      <c r="N31" s="7">
        <f>P31-L31</f>
        <v>766626</v>
      </c>
      <c r="P31" s="7">
        <v>766626</v>
      </c>
      <c r="R31" s="7">
        <v>766808</v>
      </c>
    </row>
    <row r="32" spans="1:18" s="7" customFormat="1" ht="12.75" customHeight="1" x14ac:dyDescent="0.2">
      <c r="A32" s="66" t="s">
        <v>25</v>
      </c>
      <c r="B32" s="40"/>
      <c r="C32" s="40"/>
      <c r="D32" s="14"/>
      <c r="E32" s="14">
        <v>5</v>
      </c>
      <c r="F32" s="15" t="s">
        <v>7</v>
      </c>
      <c r="G32" s="14" t="s">
        <v>12</v>
      </c>
      <c r="H32" s="16" t="s">
        <v>26</v>
      </c>
      <c r="J32" s="7">
        <v>130000</v>
      </c>
      <c r="N32" s="7">
        <f t="shared" si="1"/>
        <v>155000</v>
      </c>
      <c r="P32" s="7">
        <v>155000</v>
      </c>
      <c r="R32" s="7">
        <v>155000</v>
      </c>
    </row>
    <row r="33" spans="1:18" s="7" customFormat="1" ht="12.75" customHeight="1" x14ac:dyDescent="0.2">
      <c r="A33" s="66" t="s">
        <v>140</v>
      </c>
      <c r="B33" s="40"/>
      <c r="C33" s="40"/>
      <c r="D33" s="14"/>
      <c r="E33" s="14">
        <v>5</v>
      </c>
      <c r="F33" s="15" t="s">
        <v>7</v>
      </c>
      <c r="G33" s="14" t="s">
        <v>12</v>
      </c>
      <c r="H33" s="16" t="s">
        <v>49</v>
      </c>
      <c r="J33" s="13">
        <v>503656</v>
      </c>
      <c r="K33" s="13"/>
      <c r="L33" s="7">
        <v>509445</v>
      </c>
      <c r="N33" s="7">
        <f>P33-L33</f>
        <v>257181</v>
      </c>
      <c r="P33" s="7">
        <v>766626</v>
      </c>
      <c r="R33" s="7">
        <v>766808</v>
      </c>
    </row>
    <row r="34" spans="1:18" s="7" customFormat="1" ht="12.75" customHeight="1" x14ac:dyDescent="0.2">
      <c r="A34" s="66" t="s">
        <v>282</v>
      </c>
      <c r="B34" s="40"/>
      <c r="C34" s="40"/>
      <c r="D34" s="14"/>
      <c r="E34" s="14">
        <v>5</v>
      </c>
      <c r="F34" s="15" t="s">
        <v>7</v>
      </c>
      <c r="G34" s="14" t="s">
        <v>29</v>
      </c>
      <c r="H34" s="14" t="s">
        <v>8</v>
      </c>
      <c r="J34" s="7">
        <v>735790.46</v>
      </c>
      <c r="L34" s="7">
        <v>305667</v>
      </c>
      <c r="N34" s="7">
        <f t="shared" si="1"/>
        <v>798274.44</v>
      </c>
      <c r="P34" s="7">
        <v>1103941.44</v>
      </c>
      <c r="R34" s="7">
        <v>1104203.52</v>
      </c>
    </row>
    <row r="35" spans="1:18" s="7" customFormat="1" ht="12.75" customHeight="1" x14ac:dyDescent="0.2">
      <c r="A35" s="66" t="s">
        <v>30</v>
      </c>
      <c r="B35" s="40"/>
      <c r="C35" s="40"/>
      <c r="D35" s="14"/>
      <c r="E35" s="14">
        <v>5</v>
      </c>
      <c r="F35" s="15" t="s">
        <v>7</v>
      </c>
      <c r="G35" s="14" t="s">
        <v>29</v>
      </c>
      <c r="H35" s="14" t="s">
        <v>10</v>
      </c>
      <c r="J35" s="7">
        <v>31300</v>
      </c>
      <c r="L35" s="7">
        <v>12000</v>
      </c>
      <c r="N35" s="7">
        <f t="shared" si="1"/>
        <v>25200</v>
      </c>
      <c r="P35" s="7">
        <v>37200</v>
      </c>
      <c r="R35" s="7">
        <v>37200</v>
      </c>
    </row>
    <row r="36" spans="1:18" s="7" customFormat="1" ht="12.75" customHeight="1" x14ac:dyDescent="0.2">
      <c r="A36" s="66" t="s">
        <v>31</v>
      </c>
      <c r="B36" s="40"/>
      <c r="C36" s="40"/>
      <c r="D36" s="14"/>
      <c r="E36" s="14">
        <v>5</v>
      </c>
      <c r="F36" s="15" t="s">
        <v>7</v>
      </c>
      <c r="G36" s="14" t="s">
        <v>29</v>
      </c>
      <c r="H36" s="14" t="s">
        <v>15</v>
      </c>
      <c r="J36" s="7">
        <v>78368.429999999993</v>
      </c>
      <c r="L36" s="7">
        <v>29362.82</v>
      </c>
      <c r="N36" s="7">
        <f t="shared" si="1"/>
        <v>75427.890000000014</v>
      </c>
      <c r="P36" s="7">
        <v>104790.71</v>
      </c>
      <c r="R36" s="7">
        <v>127570.68</v>
      </c>
    </row>
    <row r="37" spans="1:18" s="7" customFormat="1" ht="12.75" customHeight="1" x14ac:dyDescent="0.2">
      <c r="A37" s="66" t="s">
        <v>32</v>
      </c>
      <c r="B37" s="40"/>
      <c r="C37" s="40"/>
      <c r="D37" s="14"/>
      <c r="E37" s="14">
        <v>5</v>
      </c>
      <c r="F37" s="15" t="s">
        <v>7</v>
      </c>
      <c r="G37" s="14" t="s">
        <v>29</v>
      </c>
      <c r="H37" s="14" t="s">
        <v>17</v>
      </c>
      <c r="J37" s="7">
        <v>31200</v>
      </c>
      <c r="L37" s="7">
        <v>12000</v>
      </c>
      <c r="N37" s="7">
        <f t="shared" si="1"/>
        <v>25200</v>
      </c>
      <c r="P37" s="7">
        <v>37200</v>
      </c>
      <c r="R37" s="7">
        <v>37200</v>
      </c>
    </row>
    <row r="38" spans="1:18" s="7" customFormat="1" ht="12.75" hidden="1" customHeight="1" x14ac:dyDescent="0.2">
      <c r="A38" s="66" t="s">
        <v>147</v>
      </c>
      <c r="B38" s="40"/>
      <c r="C38" s="40"/>
      <c r="D38" s="14"/>
      <c r="E38" s="14">
        <v>5</v>
      </c>
      <c r="F38" s="15" t="s">
        <v>7</v>
      </c>
      <c r="G38" s="14" t="s">
        <v>34</v>
      </c>
      <c r="H38" s="14" t="s">
        <v>8</v>
      </c>
    </row>
    <row r="39" spans="1:18" s="7" customFormat="1" ht="12.75" hidden="1" customHeight="1" x14ac:dyDescent="0.2">
      <c r="A39" s="66" t="s">
        <v>148</v>
      </c>
      <c r="B39" s="40"/>
      <c r="C39" s="40"/>
      <c r="D39" s="14"/>
      <c r="E39" s="14">
        <v>5</v>
      </c>
      <c r="F39" s="15" t="s">
        <v>7</v>
      </c>
      <c r="G39" s="14" t="s">
        <v>34</v>
      </c>
      <c r="H39" s="14" t="s">
        <v>10</v>
      </c>
    </row>
    <row r="40" spans="1:18" s="7" customFormat="1" ht="12.75" hidden="1" customHeight="1" x14ac:dyDescent="0.2">
      <c r="A40" s="66" t="s">
        <v>33</v>
      </c>
      <c r="B40" s="40"/>
      <c r="C40" s="40"/>
      <c r="D40" s="14"/>
      <c r="E40" s="14">
        <v>5</v>
      </c>
      <c r="F40" s="15" t="s">
        <v>7</v>
      </c>
      <c r="G40" s="14" t="s">
        <v>34</v>
      </c>
      <c r="H40" s="14" t="s">
        <v>15</v>
      </c>
    </row>
    <row r="41" spans="1:18" s="7" customFormat="1" ht="12.75" customHeight="1" x14ac:dyDescent="0.2">
      <c r="A41" s="66" t="s">
        <v>35</v>
      </c>
      <c r="B41" s="40"/>
      <c r="C41" s="40"/>
      <c r="D41" s="14"/>
      <c r="E41" s="14">
        <v>5</v>
      </c>
      <c r="F41" s="15" t="s">
        <v>7</v>
      </c>
      <c r="G41" s="14" t="s">
        <v>34</v>
      </c>
      <c r="H41" s="14" t="s">
        <v>49</v>
      </c>
      <c r="J41" s="7">
        <v>302057.15000000002</v>
      </c>
      <c r="N41" s="7">
        <f>P41-L41</f>
        <v>155000</v>
      </c>
      <c r="P41" s="7">
        <v>155000</v>
      </c>
      <c r="R41" s="7">
        <v>155000</v>
      </c>
    </row>
    <row r="42" spans="1:18" s="7" customFormat="1" ht="12.75" hidden="1" customHeight="1" x14ac:dyDescent="0.2">
      <c r="A42" s="66" t="s">
        <v>149</v>
      </c>
      <c r="B42" s="40"/>
      <c r="C42" s="40"/>
      <c r="D42" s="14"/>
      <c r="E42" s="14">
        <v>5</v>
      </c>
      <c r="F42" s="15" t="s">
        <v>7</v>
      </c>
      <c r="G42" s="14" t="s">
        <v>29</v>
      </c>
      <c r="H42" s="14" t="s">
        <v>64</v>
      </c>
    </row>
    <row r="43" spans="1:18" s="7" customFormat="1" ht="18.95" customHeight="1" x14ac:dyDescent="0.2">
      <c r="A43" s="63" t="s">
        <v>36</v>
      </c>
      <c r="B43" s="26"/>
      <c r="C43" s="26"/>
      <c r="J43" s="22">
        <f>SUM(J17:J42)</f>
        <v>9473216.7799999993</v>
      </c>
      <c r="K43" s="18"/>
      <c r="L43" s="22">
        <f>SUM(L17:L42)</f>
        <v>4171186.4999999995</v>
      </c>
      <c r="N43" s="22">
        <f>SUM(N17:N42)</f>
        <v>9336564.5500000007</v>
      </c>
      <c r="P43" s="22">
        <f>SUM(P17:P42)</f>
        <v>13507751.050000001</v>
      </c>
      <c r="R43" s="22">
        <f>SUM(R17:R41)</f>
        <v>13531128.67</v>
      </c>
    </row>
    <row r="44" spans="1:18" s="7" customFormat="1" ht="6" customHeight="1" x14ac:dyDescent="0.2">
      <c r="A44" s="17"/>
      <c r="B44" s="17"/>
      <c r="C44" s="17"/>
      <c r="J44" s="18"/>
      <c r="K44" s="18"/>
    </row>
    <row r="45" spans="1:18" s="7" customFormat="1" ht="12.75" customHeight="1" x14ac:dyDescent="0.2">
      <c r="A45" s="68" t="s">
        <v>188</v>
      </c>
      <c r="B45" s="12"/>
      <c r="C45" s="12"/>
    </row>
    <row r="46" spans="1:18" s="7" customFormat="1" ht="6" customHeight="1" x14ac:dyDescent="0.2">
      <c r="A46" s="68"/>
      <c r="B46" s="12"/>
      <c r="C46" s="12"/>
    </row>
    <row r="47" spans="1:18" s="7" customFormat="1" ht="12.75" customHeight="1" x14ac:dyDescent="0.2">
      <c r="A47" s="66" t="s">
        <v>37</v>
      </c>
      <c r="B47" s="40"/>
      <c r="C47" s="40"/>
      <c r="D47" s="14"/>
      <c r="E47" s="14">
        <v>5</v>
      </c>
      <c r="F47" s="15" t="s">
        <v>12</v>
      </c>
      <c r="G47" s="14" t="s">
        <v>7</v>
      </c>
      <c r="H47" s="14" t="s">
        <v>8</v>
      </c>
      <c r="J47" s="7">
        <v>37025</v>
      </c>
      <c r="L47" s="7">
        <v>6685</v>
      </c>
      <c r="N47" s="7">
        <f t="shared" ref="N47:N54" si="2">P47-L47</f>
        <v>110915</v>
      </c>
      <c r="P47" s="7">
        <v>117600</v>
      </c>
      <c r="R47" s="7">
        <v>286800</v>
      </c>
    </row>
    <row r="48" spans="1:18" s="7" customFormat="1" ht="12.75" hidden="1" customHeight="1" x14ac:dyDescent="0.2">
      <c r="A48" s="66" t="s">
        <v>38</v>
      </c>
      <c r="B48" s="40"/>
      <c r="C48" s="40"/>
      <c r="E48" s="14">
        <v>5</v>
      </c>
      <c r="F48" s="15" t="s">
        <v>12</v>
      </c>
      <c r="G48" s="14" t="s">
        <v>7</v>
      </c>
      <c r="H48" s="14" t="s">
        <v>10</v>
      </c>
      <c r="N48" s="7">
        <f t="shared" si="2"/>
        <v>0</v>
      </c>
    </row>
    <row r="49" spans="1:18" s="7" customFormat="1" ht="12.75" customHeight="1" x14ac:dyDescent="0.2">
      <c r="A49" s="66" t="s">
        <v>39</v>
      </c>
      <c r="B49" s="40"/>
      <c r="C49" s="40"/>
      <c r="E49" s="14">
        <v>5</v>
      </c>
      <c r="F49" s="15" t="s">
        <v>12</v>
      </c>
      <c r="G49" s="14" t="s">
        <v>12</v>
      </c>
      <c r="H49" s="14" t="s">
        <v>8</v>
      </c>
      <c r="J49" s="7">
        <v>66360</v>
      </c>
      <c r="L49" s="7">
        <v>31925</v>
      </c>
      <c r="N49" s="7">
        <f t="shared" si="2"/>
        <v>1368075</v>
      </c>
      <c r="P49" s="7">
        <v>1400000</v>
      </c>
      <c r="R49" s="7">
        <v>1711000</v>
      </c>
    </row>
    <row r="50" spans="1:18" s="7" customFormat="1" ht="12.75" hidden="1" customHeight="1" x14ac:dyDescent="0.2">
      <c r="A50" s="66" t="s">
        <v>142</v>
      </c>
      <c r="B50" s="40"/>
      <c r="C50" s="40"/>
      <c r="D50" s="14"/>
      <c r="E50" s="14">
        <v>5</v>
      </c>
      <c r="F50" s="15" t="s">
        <v>12</v>
      </c>
      <c r="G50" s="14" t="s">
        <v>12</v>
      </c>
      <c r="H50" s="14" t="s">
        <v>10</v>
      </c>
      <c r="N50" s="7">
        <f t="shared" si="2"/>
        <v>0</v>
      </c>
    </row>
    <row r="51" spans="1:18" s="7" customFormat="1" ht="12.75" customHeight="1" x14ac:dyDescent="0.2">
      <c r="A51" s="66" t="s">
        <v>40</v>
      </c>
      <c r="B51" s="40"/>
      <c r="C51" s="40"/>
      <c r="D51" s="14"/>
      <c r="E51" s="14">
        <v>5</v>
      </c>
      <c r="F51" s="15" t="s">
        <v>12</v>
      </c>
      <c r="G51" s="14" t="s">
        <v>29</v>
      </c>
      <c r="H51" s="14" t="s">
        <v>8</v>
      </c>
      <c r="R51" s="7">
        <v>1100000</v>
      </c>
    </row>
    <row r="52" spans="1:18" s="7" customFormat="1" ht="12.75" hidden="1" customHeight="1" x14ac:dyDescent="0.2">
      <c r="A52" s="66" t="s">
        <v>41</v>
      </c>
      <c r="B52" s="40"/>
      <c r="C52" s="40"/>
      <c r="D52" s="14"/>
      <c r="E52" s="14">
        <v>5</v>
      </c>
      <c r="F52" s="15" t="s">
        <v>12</v>
      </c>
      <c r="G52" s="14" t="s">
        <v>29</v>
      </c>
      <c r="H52" s="14" t="s">
        <v>10</v>
      </c>
      <c r="N52" s="7">
        <f t="shared" si="2"/>
        <v>0</v>
      </c>
    </row>
    <row r="53" spans="1:18" s="7" customFormat="1" ht="12.75" hidden="1" customHeight="1" x14ac:dyDescent="0.2">
      <c r="A53" s="66" t="s">
        <v>42</v>
      </c>
      <c r="B53" s="40"/>
      <c r="C53" s="40"/>
      <c r="D53" s="14"/>
      <c r="E53" s="14">
        <v>5</v>
      </c>
      <c r="F53" s="15" t="s">
        <v>12</v>
      </c>
      <c r="G53" s="14" t="s">
        <v>29</v>
      </c>
      <c r="H53" s="14" t="s">
        <v>17</v>
      </c>
      <c r="N53" s="7">
        <f t="shared" si="2"/>
        <v>0</v>
      </c>
    </row>
    <row r="54" spans="1:18" s="7" customFormat="1" ht="12.75" customHeight="1" x14ac:dyDescent="0.2">
      <c r="A54" s="66" t="s">
        <v>43</v>
      </c>
      <c r="B54" s="40"/>
      <c r="C54" s="40"/>
      <c r="D54" s="14"/>
      <c r="E54" s="14">
        <v>5</v>
      </c>
      <c r="F54" s="15" t="s">
        <v>12</v>
      </c>
      <c r="G54" s="14" t="s">
        <v>29</v>
      </c>
      <c r="H54" s="14" t="s">
        <v>64</v>
      </c>
      <c r="J54" s="7">
        <v>1019008.12</v>
      </c>
      <c r="L54" s="7">
        <v>445915.35</v>
      </c>
      <c r="N54" s="7">
        <f t="shared" si="2"/>
        <v>1196584.6499999999</v>
      </c>
      <c r="P54" s="7">
        <v>1642500</v>
      </c>
      <c r="R54" s="7">
        <v>5000000</v>
      </c>
    </row>
    <row r="55" spans="1:18" s="7" customFormat="1" ht="12.75" hidden="1" customHeight="1" x14ac:dyDescent="0.2">
      <c r="A55" s="66" t="s">
        <v>88</v>
      </c>
      <c r="B55" s="40"/>
      <c r="C55" s="40"/>
      <c r="E55" s="14">
        <v>5</v>
      </c>
      <c r="F55" s="15" t="s">
        <v>12</v>
      </c>
      <c r="G55" s="14" t="s">
        <v>29</v>
      </c>
      <c r="H55" s="14" t="s">
        <v>60</v>
      </c>
    </row>
    <row r="56" spans="1:18" s="7" customFormat="1" ht="12.75" hidden="1" customHeight="1" x14ac:dyDescent="0.2">
      <c r="A56" s="66" t="s">
        <v>150</v>
      </c>
      <c r="B56" s="40"/>
      <c r="C56" s="40"/>
      <c r="D56" s="14"/>
      <c r="E56" s="14">
        <v>5</v>
      </c>
      <c r="F56" s="15" t="s">
        <v>12</v>
      </c>
      <c r="G56" s="14" t="s">
        <v>29</v>
      </c>
      <c r="H56" s="14" t="s">
        <v>19</v>
      </c>
      <c r="J56" s="19"/>
      <c r="K56" s="19"/>
    </row>
    <row r="57" spans="1:18" s="7" customFormat="1" ht="12.75" hidden="1" customHeight="1" x14ac:dyDescent="0.2">
      <c r="A57" s="66" t="s">
        <v>151</v>
      </c>
      <c r="B57" s="40"/>
      <c r="C57" s="40"/>
      <c r="D57" s="14"/>
      <c r="E57" s="14">
        <v>5</v>
      </c>
      <c r="F57" s="15" t="s">
        <v>12</v>
      </c>
      <c r="G57" s="14" t="s">
        <v>29</v>
      </c>
      <c r="H57" s="14" t="s">
        <v>82</v>
      </c>
      <c r="J57" s="19"/>
      <c r="K57" s="19"/>
    </row>
    <row r="58" spans="1:18" s="7" customFormat="1" ht="12.75" customHeight="1" x14ac:dyDescent="0.2">
      <c r="A58" s="66" t="s">
        <v>88</v>
      </c>
      <c r="B58" s="40"/>
      <c r="C58" s="40"/>
      <c r="D58" s="14"/>
      <c r="E58" s="14">
        <v>5</v>
      </c>
      <c r="F58" s="15" t="s">
        <v>12</v>
      </c>
      <c r="G58" s="14" t="s">
        <v>29</v>
      </c>
      <c r="H58" s="16" t="s">
        <v>60</v>
      </c>
      <c r="J58" s="19"/>
      <c r="K58" s="19"/>
      <c r="N58" s="7">
        <f t="shared" ref="N58:N115" si="3">P58-L58</f>
        <v>500000</v>
      </c>
      <c r="P58" s="7">
        <v>500000</v>
      </c>
      <c r="R58" s="7">
        <v>500000</v>
      </c>
    </row>
    <row r="59" spans="1:18" s="7" customFormat="1" ht="12.75" customHeight="1" x14ac:dyDescent="0.2">
      <c r="A59" s="66" t="s">
        <v>44</v>
      </c>
      <c r="B59" s="40"/>
      <c r="C59" s="40"/>
      <c r="D59" s="14"/>
      <c r="E59" s="14">
        <v>5</v>
      </c>
      <c r="F59" s="15" t="s">
        <v>12</v>
      </c>
      <c r="G59" s="14" t="s">
        <v>29</v>
      </c>
      <c r="H59" s="14" t="s">
        <v>45</v>
      </c>
      <c r="J59" s="19">
        <v>61500</v>
      </c>
      <c r="K59" s="19"/>
      <c r="L59" s="7">
        <v>35500</v>
      </c>
      <c r="N59" s="7">
        <f t="shared" si="3"/>
        <v>112000</v>
      </c>
      <c r="P59" s="7">
        <v>147500</v>
      </c>
      <c r="R59" s="7">
        <v>390000</v>
      </c>
    </row>
    <row r="60" spans="1:18" s="7" customFormat="1" ht="12.75" hidden="1" customHeight="1" x14ac:dyDescent="0.2">
      <c r="A60" s="66" t="s">
        <v>152</v>
      </c>
      <c r="B60" s="40"/>
      <c r="C60" s="40"/>
      <c r="D60" s="14"/>
      <c r="E60" s="14">
        <v>5</v>
      </c>
      <c r="F60" s="15" t="s">
        <v>12</v>
      </c>
      <c r="G60" s="14" t="s">
        <v>29</v>
      </c>
      <c r="H60" s="14" t="s">
        <v>102</v>
      </c>
      <c r="N60" s="7">
        <f t="shared" si="3"/>
        <v>0</v>
      </c>
    </row>
    <row r="61" spans="1:18" s="7" customFormat="1" ht="12.75" hidden="1" customHeight="1" x14ac:dyDescent="0.2">
      <c r="A61" s="66" t="s">
        <v>46</v>
      </c>
      <c r="B61" s="40"/>
      <c r="C61" s="40"/>
      <c r="D61" s="14"/>
      <c r="E61" s="14">
        <v>5</v>
      </c>
      <c r="F61" s="15" t="s">
        <v>12</v>
      </c>
      <c r="G61" s="14" t="s">
        <v>29</v>
      </c>
      <c r="H61" s="14" t="s">
        <v>47</v>
      </c>
      <c r="N61" s="7">
        <f t="shared" si="3"/>
        <v>0</v>
      </c>
    </row>
    <row r="62" spans="1:18" s="7" customFormat="1" ht="12.75" hidden="1" customHeight="1" x14ac:dyDescent="0.2">
      <c r="A62" s="66" t="s">
        <v>154</v>
      </c>
      <c r="B62" s="40"/>
      <c r="C62" s="40"/>
      <c r="E62" s="14">
        <v>5</v>
      </c>
      <c r="F62" s="15" t="s">
        <v>12</v>
      </c>
      <c r="G62" s="14" t="s">
        <v>29</v>
      </c>
      <c r="H62" s="14" t="s">
        <v>15</v>
      </c>
      <c r="N62" s="7">
        <f t="shared" si="3"/>
        <v>0</v>
      </c>
    </row>
    <row r="63" spans="1:18" s="7" customFormat="1" ht="12.75" hidden="1" customHeight="1" x14ac:dyDescent="0.2">
      <c r="A63" s="66" t="s">
        <v>51</v>
      </c>
      <c r="B63" s="40"/>
      <c r="C63" s="40"/>
      <c r="D63" s="14"/>
      <c r="E63" s="14">
        <v>5</v>
      </c>
      <c r="F63" s="15" t="s">
        <v>12</v>
      </c>
      <c r="G63" s="14" t="s">
        <v>29</v>
      </c>
      <c r="H63" s="14" t="s">
        <v>24</v>
      </c>
      <c r="N63" s="7">
        <f t="shared" si="3"/>
        <v>0</v>
      </c>
    </row>
    <row r="64" spans="1:18" s="7" customFormat="1" ht="12.75" customHeight="1" x14ac:dyDescent="0.2">
      <c r="A64" s="66" t="s">
        <v>48</v>
      </c>
      <c r="B64" s="40"/>
      <c r="C64" s="40"/>
      <c r="E64" s="14">
        <v>5</v>
      </c>
      <c r="F64" s="15" t="s">
        <v>12</v>
      </c>
      <c r="G64" s="14" t="s">
        <v>29</v>
      </c>
      <c r="H64" s="16" t="s">
        <v>49</v>
      </c>
      <c r="J64" s="7">
        <v>56030</v>
      </c>
      <c r="L64" s="7">
        <v>13460</v>
      </c>
      <c r="N64" s="7">
        <f t="shared" si="3"/>
        <v>120140</v>
      </c>
      <c r="P64" s="7">
        <v>133600</v>
      </c>
      <c r="R64" s="7">
        <v>2316000</v>
      </c>
    </row>
    <row r="65" spans="1:18" s="7" customFormat="1" ht="12.75" customHeight="1" x14ac:dyDescent="0.2">
      <c r="A65" s="66" t="s">
        <v>66</v>
      </c>
      <c r="B65" s="40"/>
      <c r="C65" s="40"/>
      <c r="E65" s="113">
        <v>5</v>
      </c>
      <c r="F65" s="114" t="s">
        <v>12</v>
      </c>
      <c r="G65" s="113" t="s">
        <v>67</v>
      </c>
      <c r="H65" s="113" t="s">
        <v>8</v>
      </c>
      <c r="J65" s="7">
        <v>112500</v>
      </c>
      <c r="L65" s="7">
        <v>51000</v>
      </c>
      <c r="N65" s="7">
        <f t="shared" si="3"/>
        <v>267000</v>
      </c>
      <c r="P65" s="7">
        <v>318000</v>
      </c>
      <c r="R65" s="7">
        <v>335000</v>
      </c>
    </row>
    <row r="66" spans="1:18" s="7" customFormat="1" ht="12.75" hidden="1" customHeight="1" x14ac:dyDescent="0.2">
      <c r="A66" s="66" t="s">
        <v>52</v>
      </c>
      <c r="B66" s="40"/>
      <c r="C66" s="40"/>
      <c r="D66" s="14"/>
      <c r="E66" s="14">
        <v>5</v>
      </c>
      <c r="F66" s="15" t="s">
        <v>12</v>
      </c>
      <c r="G66" s="14" t="s">
        <v>34</v>
      </c>
      <c r="H66" s="14" t="s">
        <v>10</v>
      </c>
      <c r="N66" s="7">
        <f t="shared" si="3"/>
        <v>0</v>
      </c>
    </row>
    <row r="67" spans="1:18" s="7" customFormat="1" ht="12.75" hidden="1" customHeight="1" x14ac:dyDescent="0.2">
      <c r="A67" s="66" t="s">
        <v>48</v>
      </c>
      <c r="B67" s="40"/>
      <c r="C67" s="40"/>
      <c r="D67" s="14"/>
      <c r="E67" s="14">
        <v>5</v>
      </c>
      <c r="F67" s="15" t="s">
        <v>12</v>
      </c>
      <c r="G67" s="14" t="s">
        <v>29</v>
      </c>
      <c r="H67" s="16" t="s">
        <v>49</v>
      </c>
      <c r="N67" s="7">
        <f t="shared" si="3"/>
        <v>0</v>
      </c>
    </row>
    <row r="68" spans="1:18" s="7" customFormat="1" ht="12.75" hidden="1" customHeight="1" x14ac:dyDescent="0.2">
      <c r="A68" s="66" t="s">
        <v>53</v>
      </c>
      <c r="B68" s="40"/>
      <c r="C68" s="40"/>
      <c r="E68" s="14">
        <v>5</v>
      </c>
      <c r="F68" s="15" t="s">
        <v>12</v>
      </c>
      <c r="G68" s="14" t="s">
        <v>54</v>
      </c>
      <c r="H68" s="14" t="s">
        <v>8</v>
      </c>
      <c r="N68" s="7">
        <f t="shared" si="3"/>
        <v>0</v>
      </c>
    </row>
    <row r="69" spans="1:18" s="7" customFormat="1" ht="12.75" hidden="1" customHeight="1" x14ac:dyDescent="0.2">
      <c r="A69" s="66" t="s">
        <v>55</v>
      </c>
      <c r="B69" s="40"/>
      <c r="C69" s="40"/>
      <c r="E69" s="14">
        <v>5</v>
      </c>
      <c r="F69" s="15" t="s">
        <v>12</v>
      </c>
      <c r="G69" s="14" t="s">
        <v>54</v>
      </c>
      <c r="H69" s="14" t="s">
        <v>10</v>
      </c>
      <c r="N69" s="7">
        <f t="shared" si="3"/>
        <v>0</v>
      </c>
    </row>
    <row r="70" spans="1:18" s="7" customFormat="1" ht="12.75" hidden="1" customHeight="1" x14ac:dyDescent="0.2">
      <c r="A70" s="66" t="s">
        <v>56</v>
      </c>
      <c r="B70" s="40"/>
      <c r="C70" s="40"/>
      <c r="E70" s="14">
        <v>5</v>
      </c>
      <c r="F70" s="15" t="s">
        <v>12</v>
      </c>
      <c r="G70" s="14" t="s">
        <v>54</v>
      </c>
      <c r="H70" s="14" t="s">
        <v>15</v>
      </c>
      <c r="N70" s="7">
        <f t="shared" si="3"/>
        <v>0</v>
      </c>
    </row>
    <row r="71" spans="1:18" s="7" customFormat="1" ht="12.75" hidden="1" customHeight="1" x14ac:dyDescent="0.2">
      <c r="A71" s="66" t="s">
        <v>57</v>
      </c>
      <c r="B71" s="40"/>
      <c r="C71" s="40"/>
      <c r="E71" s="14">
        <v>5</v>
      </c>
      <c r="F71" s="15" t="s">
        <v>12</v>
      </c>
      <c r="G71" s="14" t="s">
        <v>54</v>
      </c>
      <c r="H71" s="14" t="s">
        <v>17</v>
      </c>
      <c r="N71" s="7">
        <f t="shared" si="3"/>
        <v>0</v>
      </c>
    </row>
    <row r="72" spans="1:18" s="7" customFormat="1" ht="12.75" customHeight="1" x14ac:dyDescent="0.2">
      <c r="A72" s="66" t="s">
        <v>68</v>
      </c>
      <c r="B72" s="40"/>
      <c r="C72" s="40"/>
      <c r="E72" s="113">
        <v>5</v>
      </c>
      <c r="F72" s="114" t="s">
        <v>12</v>
      </c>
      <c r="G72" s="113" t="s">
        <v>67</v>
      </c>
      <c r="H72" s="113" t="s">
        <v>10</v>
      </c>
      <c r="J72" s="7">
        <v>188000</v>
      </c>
      <c r="N72" s="7">
        <f t="shared" si="3"/>
        <v>335000</v>
      </c>
      <c r="P72" s="7">
        <v>335000</v>
      </c>
      <c r="R72" s="7">
        <v>473000</v>
      </c>
    </row>
    <row r="73" spans="1:18" s="7" customFormat="1" ht="12.75" hidden="1" customHeight="1" x14ac:dyDescent="0.2">
      <c r="A73" s="66" t="s">
        <v>66</v>
      </c>
      <c r="B73" s="40"/>
      <c r="C73" s="40"/>
      <c r="E73" s="14">
        <v>5</v>
      </c>
      <c r="F73" s="15" t="s">
        <v>12</v>
      </c>
      <c r="G73" s="14" t="s">
        <v>67</v>
      </c>
      <c r="H73" s="14" t="s">
        <v>8</v>
      </c>
      <c r="N73" s="7">
        <f t="shared" si="3"/>
        <v>0</v>
      </c>
    </row>
    <row r="74" spans="1:18" s="7" customFormat="1" ht="12.75" hidden="1" customHeight="1" x14ac:dyDescent="0.2">
      <c r="A74" s="66" t="s">
        <v>61</v>
      </c>
      <c r="B74" s="40"/>
      <c r="C74" s="40"/>
      <c r="E74" s="14">
        <v>5</v>
      </c>
      <c r="F74" s="15" t="s">
        <v>12</v>
      </c>
      <c r="G74" s="14" t="s">
        <v>59</v>
      </c>
      <c r="H74" s="14" t="s">
        <v>8</v>
      </c>
      <c r="N74" s="7">
        <f t="shared" si="3"/>
        <v>0</v>
      </c>
    </row>
    <row r="75" spans="1:18" s="7" customFormat="1" ht="12.75" customHeight="1" x14ac:dyDescent="0.2">
      <c r="A75" s="66" t="s">
        <v>62</v>
      </c>
      <c r="B75" s="40"/>
      <c r="C75" s="40"/>
      <c r="E75" s="14">
        <v>5</v>
      </c>
      <c r="F75" s="15" t="s">
        <v>12</v>
      </c>
      <c r="G75" s="14" t="s">
        <v>59</v>
      </c>
      <c r="H75" s="14" t="s">
        <v>10</v>
      </c>
      <c r="N75" s="99"/>
      <c r="R75" s="7">
        <v>1000000</v>
      </c>
    </row>
    <row r="76" spans="1:18" s="7" customFormat="1" ht="12.75" hidden="1" customHeight="1" x14ac:dyDescent="0.2">
      <c r="A76" s="66" t="s">
        <v>63</v>
      </c>
      <c r="B76" s="40"/>
      <c r="C76" s="40"/>
      <c r="E76" s="14">
        <v>5</v>
      </c>
      <c r="F76" s="15" t="s">
        <v>12</v>
      </c>
      <c r="G76" s="14" t="s">
        <v>59</v>
      </c>
      <c r="H76" s="14" t="s">
        <v>64</v>
      </c>
      <c r="N76" s="7">
        <f t="shared" si="3"/>
        <v>0</v>
      </c>
    </row>
    <row r="77" spans="1:18" s="7" customFormat="1" ht="12.75" hidden="1" customHeight="1" x14ac:dyDescent="0.2">
      <c r="A77" s="66" t="s">
        <v>155</v>
      </c>
      <c r="B77" s="40"/>
      <c r="C77" s="40"/>
      <c r="E77" s="14">
        <v>5</v>
      </c>
      <c r="F77" s="15" t="s">
        <v>12</v>
      </c>
      <c r="G77" s="14" t="s">
        <v>59</v>
      </c>
      <c r="H77" s="14" t="s">
        <v>15</v>
      </c>
      <c r="N77" s="7">
        <f t="shared" si="3"/>
        <v>0</v>
      </c>
    </row>
    <row r="78" spans="1:18" s="7" customFormat="1" ht="12.75" hidden="1" customHeight="1" x14ac:dyDescent="0.2">
      <c r="A78" s="66" t="s">
        <v>156</v>
      </c>
      <c r="B78" s="40"/>
      <c r="C78" s="40"/>
      <c r="E78" s="14">
        <v>5</v>
      </c>
      <c r="F78" s="14" t="s">
        <v>12</v>
      </c>
      <c r="G78" s="14" t="s">
        <v>59</v>
      </c>
      <c r="H78" s="14" t="s">
        <v>17</v>
      </c>
      <c r="N78" s="7">
        <f t="shared" si="3"/>
        <v>0</v>
      </c>
    </row>
    <row r="79" spans="1:18" s="7" customFormat="1" ht="12.75" hidden="1" customHeight="1" x14ac:dyDescent="0.2">
      <c r="A79" s="66" t="s">
        <v>63</v>
      </c>
      <c r="B79" s="40"/>
      <c r="C79" s="40"/>
      <c r="E79" s="14">
        <v>5</v>
      </c>
      <c r="F79" s="15" t="s">
        <v>12</v>
      </c>
      <c r="G79" s="14" t="s">
        <v>59</v>
      </c>
      <c r="H79" s="14" t="s">
        <v>64</v>
      </c>
      <c r="N79" s="7">
        <f t="shared" si="3"/>
        <v>0</v>
      </c>
    </row>
    <row r="80" spans="1:18" s="7" customFormat="1" ht="12.75" hidden="1" customHeight="1" x14ac:dyDescent="0.2">
      <c r="A80" s="66" t="s">
        <v>65</v>
      </c>
      <c r="B80" s="40"/>
      <c r="C80" s="40"/>
      <c r="E80" s="14">
        <v>5</v>
      </c>
      <c r="F80" s="15" t="s">
        <v>12</v>
      </c>
      <c r="G80" s="14" t="s">
        <v>59</v>
      </c>
      <c r="H80" s="14" t="s">
        <v>19</v>
      </c>
      <c r="N80" s="7">
        <f t="shared" si="3"/>
        <v>0</v>
      </c>
    </row>
    <row r="81" spans="1:14" s="7" customFormat="1" ht="12.75" hidden="1" customHeight="1" x14ac:dyDescent="0.2">
      <c r="A81" s="66" t="s">
        <v>157</v>
      </c>
      <c r="B81" s="40"/>
      <c r="C81" s="40"/>
      <c r="E81" s="14">
        <v>5</v>
      </c>
      <c r="F81" s="15" t="s">
        <v>12</v>
      </c>
      <c r="G81" s="14" t="s">
        <v>93</v>
      </c>
      <c r="H81" s="14" t="s">
        <v>8</v>
      </c>
      <c r="N81" s="7">
        <f t="shared" si="3"/>
        <v>0</v>
      </c>
    </row>
    <row r="82" spans="1:14" s="7" customFormat="1" ht="12.75" hidden="1" customHeight="1" x14ac:dyDescent="0.2">
      <c r="A82" s="66" t="s">
        <v>66</v>
      </c>
      <c r="B82" s="40"/>
      <c r="C82" s="40"/>
      <c r="E82" s="14">
        <v>5</v>
      </c>
      <c r="F82" s="15" t="s">
        <v>12</v>
      </c>
      <c r="G82" s="14" t="s">
        <v>67</v>
      </c>
      <c r="H82" s="14" t="s">
        <v>8</v>
      </c>
      <c r="N82" s="7">
        <f t="shared" si="3"/>
        <v>0</v>
      </c>
    </row>
    <row r="83" spans="1:14" s="7" customFormat="1" ht="12.75" hidden="1" customHeight="1" x14ac:dyDescent="0.2">
      <c r="A83" s="66" t="s">
        <v>68</v>
      </c>
      <c r="B83" s="40"/>
      <c r="C83" s="40"/>
      <c r="E83" s="14">
        <v>5</v>
      </c>
      <c r="F83" s="15" t="s">
        <v>12</v>
      </c>
      <c r="G83" s="14" t="s">
        <v>67</v>
      </c>
      <c r="H83" s="14" t="s">
        <v>10</v>
      </c>
      <c r="N83" s="7">
        <f t="shared" si="3"/>
        <v>0</v>
      </c>
    </row>
    <row r="84" spans="1:14" s="7" customFormat="1" ht="12.75" hidden="1" customHeight="1" x14ac:dyDescent="0.2">
      <c r="A84" s="66" t="s">
        <v>158</v>
      </c>
      <c r="B84" s="40"/>
      <c r="C84" s="40"/>
      <c r="E84" s="14">
        <v>5</v>
      </c>
      <c r="F84" s="15" t="s">
        <v>12</v>
      </c>
      <c r="G84" s="14" t="s">
        <v>70</v>
      </c>
      <c r="H84" s="14" t="s">
        <v>8</v>
      </c>
      <c r="N84" s="7">
        <f t="shared" si="3"/>
        <v>0</v>
      </c>
    </row>
    <row r="85" spans="1:14" s="7" customFormat="1" ht="12.75" hidden="1" customHeight="1" x14ac:dyDescent="0.2">
      <c r="A85" s="66" t="s">
        <v>159</v>
      </c>
      <c r="B85" s="40"/>
      <c r="C85" s="40"/>
      <c r="E85" s="14">
        <v>5</v>
      </c>
      <c r="F85" s="15" t="s">
        <v>12</v>
      </c>
      <c r="G85" s="14" t="s">
        <v>70</v>
      </c>
      <c r="H85" s="14" t="s">
        <v>10</v>
      </c>
      <c r="N85" s="7">
        <f t="shared" si="3"/>
        <v>0</v>
      </c>
    </row>
    <row r="86" spans="1:14" s="7" customFormat="1" ht="12.75" hidden="1" customHeight="1" x14ac:dyDescent="0.2">
      <c r="A86" s="66" t="s">
        <v>69</v>
      </c>
      <c r="B86" s="40"/>
      <c r="C86" s="40"/>
      <c r="E86" s="14">
        <v>5</v>
      </c>
      <c r="F86" s="15" t="s">
        <v>12</v>
      </c>
      <c r="G86" s="14" t="s">
        <v>70</v>
      </c>
      <c r="H86" s="14" t="s">
        <v>15</v>
      </c>
      <c r="N86" s="7">
        <f t="shared" si="3"/>
        <v>0</v>
      </c>
    </row>
    <row r="87" spans="1:14" s="7" customFormat="1" ht="12.75" hidden="1" customHeight="1" x14ac:dyDescent="0.2">
      <c r="A87" s="66" t="s">
        <v>160</v>
      </c>
      <c r="B87" s="40"/>
      <c r="C87" s="40"/>
      <c r="E87" s="14">
        <v>5</v>
      </c>
      <c r="F87" s="15" t="s">
        <v>12</v>
      </c>
      <c r="G87" s="14" t="s">
        <v>163</v>
      </c>
      <c r="H87" s="14" t="s">
        <v>8</v>
      </c>
      <c r="N87" s="7">
        <f t="shared" si="3"/>
        <v>0</v>
      </c>
    </row>
    <row r="88" spans="1:14" s="7" customFormat="1" ht="12.75" hidden="1" customHeight="1" x14ac:dyDescent="0.2">
      <c r="A88" s="66" t="s">
        <v>161</v>
      </c>
      <c r="B88" s="40"/>
      <c r="C88" s="40"/>
      <c r="E88" s="14">
        <v>5</v>
      </c>
      <c r="F88" s="15" t="s">
        <v>12</v>
      </c>
      <c r="G88" s="14" t="s">
        <v>163</v>
      </c>
      <c r="H88" s="16" t="s">
        <v>49</v>
      </c>
      <c r="N88" s="7">
        <f t="shared" si="3"/>
        <v>0</v>
      </c>
    </row>
    <row r="89" spans="1:14" s="7" customFormat="1" ht="12.75" hidden="1" customHeight="1" x14ac:dyDescent="0.2">
      <c r="A89" s="66" t="s">
        <v>71</v>
      </c>
      <c r="B89" s="40"/>
      <c r="C89" s="40"/>
      <c r="E89" s="14">
        <v>5</v>
      </c>
      <c r="F89" s="15" t="s">
        <v>12</v>
      </c>
      <c r="G89" s="14" t="s">
        <v>163</v>
      </c>
      <c r="H89" s="14" t="s">
        <v>10</v>
      </c>
      <c r="N89" s="7">
        <f t="shared" si="3"/>
        <v>0</v>
      </c>
    </row>
    <row r="90" spans="1:14" s="7" customFormat="1" ht="12.75" hidden="1" customHeight="1" x14ac:dyDescent="0.2">
      <c r="A90" s="66" t="s">
        <v>162</v>
      </c>
      <c r="B90" s="40"/>
      <c r="C90" s="40"/>
      <c r="E90" s="14">
        <v>5</v>
      </c>
      <c r="F90" s="15" t="s">
        <v>12</v>
      </c>
      <c r="G90" s="14" t="s">
        <v>163</v>
      </c>
      <c r="H90" s="14" t="s">
        <v>15</v>
      </c>
      <c r="N90" s="7">
        <f t="shared" si="3"/>
        <v>0</v>
      </c>
    </row>
    <row r="91" spans="1:14" s="7" customFormat="1" ht="12.75" hidden="1" customHeight="1" x14ac:dyDescent="0.2">
      <c r="A91" s="66" t="s">
        <v>72</v>
      </c>
      <c r="B91" s="40"/>
      <c r="C91" s="40"/>
      <c r="E91" s="14">
        <v>5</v>
      </c>
      <c r="F91" s="15" t="s">
        <v>12</v>
      </c>
      <c r="G91" s="14" t="s">
        <v>70</v>
      </c>
      <c r="H91" s="14" t="s">
        <v>49</v>
      </c>
      <c r="N91" s="7">
        <f t="shared" si="3"/>
        <v>0</v>
      </c>
    </row>
    <row r="92" spans="1:14" s="7" customFormat="1" ht="12.75" hidden="1" customHeight="1" x14ac:dyDescent="0.2">
      <c r="A92" s="66" t="s">
        <v>164</v>
      </c>
      <c r="B92" s="40"/>
      <c r="C92" s="40"/>
      <c r="E92" s="14">
        <v>5</v>
      </c>
      <c r="F92" s="15" t="s">
        <v>12</v>
      </c>
      <c r="G92" s="14" t="s">
        <v>74</v>
      </c>
      <c r="H92" s="14" t="s">
        <v>10</v>
      </c>
      <c r="N92" s="7">
        <f t="shared" si="3"/>
        <v>0</v>
      </c>
    </row>
    <row r="93" spans="1:14" s="7" customFormat="1" ht="12.75" hidden="1" customHeight="1" x14ac:dyDescent="0.2">
      <c r="A93" s="66" t="s">
        <v>165</v>
      </c>
      <c r="B93" s="40"/>
      <c r="C93" s="40"/>
      <c r="E93" s="14">
        <v>5</v>
      </c>
      <c r="F93" s="15" t="s">
        <v>12</v>
      </c>
      <c r="G93" s="14" t="s">
        <v>74</v>
      </c>
      <c r="H93" s="14" t="s">
        <v>15</v>
      </c>
      <c r="N93" s="7">
        <f t="shared" si="3"/>
        <v>0</v>
      </c>
    </row>
    <row r="94" spans="1:14" s="7" customFormat="1" ht="12.75" hidden="1" customHeight="1" x14ac:dyDescent="0.2">
      <c r="A94" s="66" t="s">
        <v>166</v>
      </c>
      <c r="B94" s="40"/>
      <c r="C94" s="40"/>
      <c r="E94" s="14">
        <v>5</v>
      </c>
      <c r="F94" s="15" t="s">
        <v>12</v>
      </c>
      <c r="G94" s="14" t="s">
        <v>74</v>
      </c>
      <c r="H94" s="14" t="s">
        <v>17</v>
      </c>
      <c r="N94" s="7">
        <f t="shared" si="3"/>
        <v>0</v>
      </c>
    </row>
    <row r="95" spans="1:14" s="7" customFormat="1" ht="12.75" hidden="1" customHeight="1" x14ac:dyDescent="0.2">
      <c r="A95" s="66" t="s">
        <v>167</v>
      </c>
      <c r="B95" s="40"/>
      <c r="C95" s="40"/>
      <c r="E95" s="14">
        <v>5</v>
      </c>
      <c r="F95" s="15" t="s">
        <v>12</v>
      </c>
      <c r="G95" s="14" t="s">
        <v>74</v>
      </c>
      <c r="H95" s="14" t="s">
        <v>8</v>
      </c>
      <c r="N95" s="7">
        <f t="shared" si="3"/>
        <v>0</v>
      </c>
    </row>
    <row r="96" spans="1:14" s="7" customFormat="1" ht="12.75" hidden="1" customHeight="1" x14ac:dyDescent="0.2">
      <c r="A96" s="66" t="s">
        <v>168</v>
      </c>
      <c r="B96" s="40"/>
      <c r="C96" s="40"/>
      <c r="E96" s="14">
        <v>5</v>
      </c>
      <c r="F96" s="15" t="s">
        <v>12</v>
      </c>
      <c r="G96" s="14" t="s">
        <v>74</v>
      </c>
      <c r="H96" s="14" t="s">
        <v>45</v>
      </c>
      <c r="N96" s="7">
        <f t="shared" si="3"/>
        <v>0</v>
      </c>
    </row>
    <row r="97" spans="1:18" s="7" customFormat="1" ht="12.75" customHeight="1" x14ac:dyDescent="0.2">
      <c r="A97" s="66" t="s">
        <v>73</v>
      </c>
      <c r="B97" s="40"/>
      <c r="C97" s="40"/>
      <c r="E97" s="14">
        <v>5</v>
      </c>
      <c r="F97" s="15" t="s">
        <v>12</v>
      </c>
      <c r="G97" s="14" t="s">
        <v>74</v>
      </c>
      <c r="H97" s="14" t="s">
        <v>64</v>
      </c>
      <c r="N97" s="7">
        <f t="shared" si="3"/>
        <v>55000</v>
      </c>
      <c r="P97" s="7">
        <v>55000</v>
      </c>
    </row>
    <row r="98" spans="1:18" s="7" customFormat="1" ht="12.75" hidden="1" customHeight="1" x14ac:dyDescent="0.2">
      <c r="A98" s="92" t="s">
        <v>75</v>
      </c>
      <c r="B98" s="40"/>
      <c r="C98" s="40"/>
      <c r="E98" s="14">
        <v>5</v>
      </c>
      <c r="F98" s="15" t="s">
        <v>12</v>
      </c>
      <c r="G98" s="14" t="s">
        <v>74</v>
      </c>
      <c r="H98" s="14" t="s">
        <v>19</v>
      </c>
      <c r="N98" s="7">
        <f t="shared" si="3"/>
        <v>0</v>
      </c>
    </row>
    <row r="99" spans="1:18" s="7" customFormat="1" ht="12.75" hidden="1" customHeight="1" x14ac:dyDescent="0.2">
      <c r="A99" s="92" t="s">
        <v>76</v>
      </c>
      <c r="B99" s="40"/>
      <c r="C99" s="40"/>
      <c r="E99" s="14">
        <v>5</v>
      </c>
      <c r="F99" s="15" t="s">
        <v>12</v>
      </c>
      <c r="G99" s="14" t="s">
        <v>74</v>
      </c>
      <c r="H99" s="14" t="s">
        <v>60</v>
      </c>
      <c r="N99" s="7">
        <f t="shared" si="3"/>
        <v>0</v>
      </c>
    </row>
    <row r="100" spans="1:18" s="7" customFormat="1" ht="12.75" hidden="1" customHeight="1" x14ac:dyDescent="0.2">
      <c r="A100" s="92" t="s">
        <v>77</v>
      </c>
      <c r="B100" s="40"/>
      <c r="C100" s="40"/>
      <c r="E100" s="14">
        <v>5</v>
      </c>
      <c r="F100" s="15" t="s">
        <v>12</v>
      </c>
      <c r="G100" s="14" t="s">
        <v>74</v>
      </c>
      <c r="H100" s="14" t="s">
        <v>49</v>
      </c>
      <c r="N100" s="7">
        <f t="shared" si="3"/>
        <v>0</v>
      </c>
    </row>
    <row r="101" spans="1:18" s="7" customFormat="1" ht="12.75" hidden="1" customHeight="1" x14ac:dyDescent="0.2">
      <c r="A101" s="92" t="s">
        <v>165</v>
      </c>
      <c r="B101" s="40"/>
      <c r="C101" s="40"/>
      <c r="E101" s="14">
        <v>5</v>
      </c>
      <c r="F101" s="15" t="s">
        <v>12</v>
      </c>
      <c r="G101" s="14" t="s">
        <v>74</v>
      </c>
      <c r="H101" s="14" t="s">
        <v>15</v>
      </c>
      <c r="N101" s="7">
        <f t="shared" si="3"/>
        <v>0</v>
      </c>
    </row>
    <row r="102" spans="1:18" s="7" customFormat="1" ht="12.75" customHeight="1" x14ac:dyDescent="0.2">
      <c r="A102" s="92" t="s">
        <v>307</v>
      </c>
      <c r="B102" s="40"/>
      <c r="C102" s="40"/>
      <c r="E102" s="14">
        <v>5</v>
      </c>
      <c r="F102" s="15" t="s">
        <v>12</v>
      </c>
      <c r="G102" s="14" t="s">
        <v>79</v>
      </c>
      <c r="H102" s="14" t="s">
        <v>10</v>
      </c>
      <c r="J102" s="7">
        <v>265777.13</v>
      </c>
      <c r="L102" s="7">
        <v>51321.67</v>
      </c>
      <c r="N102" s="7">
        <f t="shared" si="3"/>
        <v>428678.33</v>
      </c>
      <c r="P102" s="7">
        <v>480000</v>
      </c>
      <c r="R102" s="7">
        <v>630000</v>
      </c>
    </row>
    <row r="103" spans="1:18" s="7" customFormat="1" ht="12.75" customHeight="1" x14ac:dyDescent="0.2">
      <c r="A103" s="66" t="s">
        <v>80</v>
      </c>
      <c r="B103" s="40"/>
      <c r="C103" s="40"/>
      <c r="E103" s="14">
        <v>5</v>
      </c>
      <c r="F103" s="15" t="s">
        <v>12</v>
      </c>
      <c r="G103" s="14" t="s">
        <v>79</v>
      </c>
      <c r="H103" s="14" t="s">
        <v>15</v>
      </c>
      <c r="R103" s="7">
        <v>600000</v>
      </c>
    </row>
    <row r="104" spans="1:18" s="7" customFormat="1" ht="12.75" hidden="1" customHeight="1" x14ac:dyDescent="0.2">
      <c r="A104" s="66" t="s">
        <v>169</v>
      </c>
      <c r="B104" s="40"/>
      <c r="C104" s="40"/>
      <c r="E104" s="14">
        <v>5</v>
      </c>
      <c r="F104" s="15" t="s">
        <v>12</v>
      </c>
      <c r="G104" s="14" t="s">
        <v>79</v>
      </c>
      <c r="H104" s="15" t="s">
        <v>60</v>
      </c>
      <c r="N104" s="7">
        <f t="shared" si="3"/>
        <v>0</v>
      </c>
    </row>
    <row r="105" spans="1:18" s="7" customFormat="1" ht="12.75" hidden="1" customHeight="1" x14ac:dyDescent="0.2">
      <c r="A105" s="66" t="s">
        <v>170</v>
      </c>
      <c r="B105" s="40"/>
      <c r="C105" s="40"/>
      <c r="E105" s="14">
        <v>5</v>
      </c>
      <c r="F105" s="15" t="s">
        <v>12</v>
      </c>
      <c r="G105" s="14" t="s">
        <v>79</v>
      </c>
      <c r="H105" s="15" t="s">
        <v>19</v>
      </c>
      <c r="N105" s="7">
        <f t="shared" si="3"/>
        <v>0</v>
      </c>
    </row>
    <row r="106" spans="1:18" s="7" customFormat="1" ht="12.75" hidden="1" customHeight="1" x14ac:dyDescent="0.2">
      <c r="A106" s="66" t="s">
        <v>171</v>
      </c>
      <c r="B106" s="40"/>
      <c r="C106" s="40"/>
      <c r="E106" s="14">
        <v>5</v>
      </c>
      <c r="F106" s="15" t="s">
        <v>12</v>
      </c>
      <c r="G106" s="14" t="s">
        <v>79</v>
      </c>
      <c r="H106" s="15" t="s">
        <v>82</v>
      </c>
      <c r="N106" s="7">
        <f t="shared" si="3"/>
        <v>0</v>
      </c>
    </row>
    <row r="107" spans="1:18" s="7" customFormat="1" ht="12.75" hidden="1" customHeight="1" x14ac:dyDescent="0.2">
      <c r="A107" s="92" t="s">
        <v>289</v>
      </c>
      <c r="B107" s="40"/>
      <c r="C107" s="40"/>
      <c r="E107" s="14">
        <v>5</v>
      </c>
      <c r="F107" s="15" t="s">
        <v>12</v>
      </c>
      <c r="G107" s="14" t="s">
        <v>79</v>
      </c>
      <c r="H107" s="81">
        <v>990</v>
      </c>
    </row>
    <row r="108" spans="1:18" s="7" customFormat="1" ht="12.75" hidden="1" customHeight="1" x14ac:dyDescent="0.2">
      <c r="A108" s="92" t="s">
        <v>83</v>
      </c>
      <c r="B108" s="40"/>
      <c r="C108" s="40"/>
      <c r="E108" s="14">
        <v>5</v>
      </c>
      <c r="F108" s="15" t="s">
        <v>12</v>
      </c>
      <c r="G108" s="14" t="s">
        <v>84</v>
      </c>
      <c r="H108" s="15" t="s">
        <v>8</v>
      </c>
      <c r="N108" s="7">
        <f t="shared" si="3"/>
        <v>0</v>
      </c>
    </row>
    <row r="109" spans="1:18" s="7" customFormat="1" ht="12.75" hidden="1" customHeight="1" x14ac:dyDescent="0.2">
      <c r="A109" s="92" t="s">
        <v>85</v>
      </c>
      <c r="B109" s="40"/>
      <c r="C109" s="40"/>
      <c r="E109" s="14">
        <v>5</v>
      </c>
      <c r="F109" s="15" t="s">
        <v>12</v>
      </c>
      <c r="G109" s="14" t="s">
        <v>84</v>
      </c>
      <c r="H109" s="15" t="s">
        <v>10</v>
      </c>
      <c r="N109" s="7">
        <f t="shared" si="3"/>
        <v>0</v>
      </c>
    </row>
    <row r="110" spans="1:18" s="7" customFormat="1" ht="12.75" hidden="1" customHeight="1" x14ac:dyDescent="0.2">
      <c r="A110" s="92" t="s">
        <v>86</v>
      </c>
      <c r="B110" s="40"/>
      <c r="C110" s="40"/>
      <c r="E110" s="14">
        <v>5</v>
      </c>
      <c r="F110" s="15" t="s">
        <v>12</v>
      </c>
      <c r="G110" s="14" t="s">
        <v>84</v>
      </c>
      <c r="H110" s="15" t="s">
        <v>15</v>
      </c>
      <c r="N110" s="7">
        <f t="shared" si="3"/>
        <v>0</v>
      </c>
    </row>
    <row r="111" spans="1:18" s="7" customFormat="1" ht="12.75" hidden="1" customHeight="1" x14ac:dyDescent="0.2">
      <c r="A111" s="92" t="s">
        <v>172</v>
      </c>
      <c r="B111" s="40"/>
      <c r="C111" s="40"/>
      <c r="E111" s="14">
        <v>5</v>
      </c>
      <c r="F111" s="15" t="s">
        <v>12</v>
      </c>
      <c r="G111" s="14" t="s">
        <v>174</v>
      </c>
      <c r="H111" s="15" t="s">
        <v>8</v>
      </c>
      <c r="N111" s="7">
        <f t="shared" si="3"/>
        <v>0</v>
      </c>
    </row>
    <row r="112" spans="1:18" s="7" customFormat="1" ht="12.75" hidden="1" customHeight="1" x14ac:dyDescent="0.2">
      <c r="A112" s="66" t="s">
        <v>173</v>
      </c>
      <c r="B112" s="40"/>
      <c r="C112" s="40"/>
      <c r="E112" s="14">
        <v>5</v>
      </c>
      <c r="F112" s="15" t="s">
        <v>12</v>
      </c>
      <c r="G112" s="14" t="s">
        <v>174</v>
      </c>
      <c r="H112" s="15" t="s">
        <v>10</v>
      </c>
      <c r="N112" s="7">
        <f t="shared" si="3"/>
        <v>0</v>
      </c>
    </row>
    <row r="113" spans="1:18" s="7" customFormat="1" ht="12.75" hidden="1" customHeight="1" x14ac:dyDescent="0.2">
      <c r="A113" s="66" t="s">
        <v>87</v>
      </c>
      <c r="B113" s="40"/>
      <c r="C113" s="40"/>
      <c r="E113" s="14">
        <v>5</v>
      </c>
      <c r="F113" s="15" t="s">
        <v>12</v>
      </c>
      <c r="G113" s="14" t="s">
        <v>174</v>
      </c>
      <c r="H113" s="15" t="s">
        <v>15</v>
      </c>
      <c r="N113" s="7">
        <f t="shared" si="3"/>
        <v>0</v>
      </c>
    </row>
    <row r="114" spans="1:18" s="7" customFormat="1" ht="12.75" customHeight="1" x14ac:dyDescent="0.2">
      <c r="A114" s="92" t="s">
        <v>81</v>
      </c>
      <c r="B114" s="40"/>
      <c r="C114" s="40"/>
      <c r="E114" s="14">
        <v>5</v>
      </c>
      <c r="F114" s="15" t="s">
        <v>12</v>
      </c>
      <c r="G114" s="14" t="s">
        <v>59</v>
      </c>
      <c r="H114" s="15" t="s">
        <v>82</v>
      </c>
      <c r="J114" s="7">
        <v>15530000</v>
      </c>
      <c r="L114" s="7">
        <v>16624670</v>
      </c>
      <c r="N114" s="7">
        <f t="shared" si="3"/>
        <v>9097330</v>
      </c>
      <c r="P114" s="7">
        <v>25722000</v>
      </c>
      <c r="R114" s="7">
        <v>24672000</v>
      </c>
    </row>
    <row r="115" spans="1:18" s="7" customFormat="1" ht="12.75" customHeight="1" x14ac:dyDescent="0.2">
      <c r="A115" s="66" t="s">
        <v>279</v>
      </c>
      <c r="B115" s="40"/>
      <c r="C115" s="40"/>
      <c r="E115" s="14">
        <v>5</v>
      </c>
      <c r="F115" s="15" t="s">
        <v>12</v>
      </c>
      <c r="G115" s="81">
        <v>99</v>
      </c>
      <c r="H115" s="85">
        <v>990</v>
      </c>
      <c r="J115" s="7">
        <v>766589</v>
      </c>
      <c r="L115" s="7">
        <v>72125</v>
      </c>
      <c r="N115" s="7">
        <f t="shared" si="3"/>
        <v>2075875</v>
      </c>
      <c r="P115" s="7">
        <v>2148000</v>
      </c>
      <c r="R115" s="7">
        <v>5177520</v>
      </c>
    </row>
    <row r="116" spans="1:18" s="7" customFormat="1" ht="18.95" customHeight="1" x14ac:dyDescent="0.2">
      <c r="A116" s="213" t="s">
        <v>191</v>
      </c>
      <c r="B116" s="213"/>
      <c r="C116" s="213"/>
      <c r="J116" s="22">
        <f>SUM(J47:J115)</f>
        <v>18102789.25</v>
      </c>
      <c r="K116" s="18"/>
      <c r="L116" s="22">
        <f>SUM(L47:L115)</f>
        <v>17332602.02</v>
      </c>
      <c r="N116" s="22">
        <f>SUM(N47:N115)</f>
        <v>15666597.98</v>
      </c>
      <c r="P116" s="22">
        <f>SUM(P47:P115)</f>
        <v>32999200</v>
      </c>
      <c r="R116" s="22">
        <f>SUM(R47:R115)</f>
        <v>44191320</v>
      </c>
    </row>
    <row r="117" spans="1:18" s="7" customFormat="1" ht="6" hidden="1" customHeight="1" x14ac:dyDescent="0.2">
      <c r="A117" s="20"/>
      <c r="B117" s="20"/>
      <c r="C117" s="20"/>
      <c r="J117" s="18"/>
      <c r="K117" s="18"/>
    </row>
    <row r="118" spans="1:18" s="7" customFormat="1" ht="12" hidden="1" customHeight="1" x14ac:dyDescent="0.2">
      <c r="A118" s="69" t="s">
        <v>189</v>
      </c>
    </row>
    <row r="119" spans="1:18" s="7" customFormat="1" ht="12" hidden="1" customHeight="1" x14ac:dyDescent="0.2">
      <c r="A119" s="66" t="s">
        <v>109</v>
      </c>
      <c r="E119" s="14">
        <v>5</v>
      </c>
      <c r="F119" s="15" t="s">
        <v>29</v>
      </c>
      <c r="G119" s="14" t="s">
        <v>7</v>
      </c>
      <c r="H119" s="14" t="s">
        <v>17</v>
      </c>
    </row>
    <row r="120" spans="1:18" s="7" customFormat="1" ht="12" hidden="1" customHeight="1" x14ac:dyDescent="0.2">
      <c r="A120" s="66" t="s">
        <v>180</v>
      </c>
      <c r="E120" s="14">
        <v>5</v>
      </c>
      <c r="F120" s="15" t="s">
        <v>29</v>
      </c>
      <c r="G120" s="14" t="s">
        <v>7</v>
      </c>
      <c r="H120" s="14" t="s">
        <v>64</v>
      </c>
    </row>
    <row r="121" spans="1:18" s="7" customFormat="1" ht="12" hidden="1" customHeight="1" x14ac:dyDescent="0.2">
      <c r="A121" s="66" t="s">
        <v>181</v>
      </c>
      <c r="E121" s="14">
        <v>5</v>
      </c>
      <c r="F121" s="15" t="s">
        <v>29</v>
      </c>
      <c r="G121" s="14" t="s">
        <v>7</v>
      </c>
      <c r="H121" s="16" t="s">
        <v>49</v>
      </c>
    </row>
    <row r="122" spans="1:18" s="7" customFormat="1" ht="12" hidden="1" customHeight="1" x14ac:dyDescent="0.2">
      <c r="A122" s="66" t="s">
        <v>181</v>
      </c>
      <c r="E122" s="14">
        <v>5</v>
      </c>
      <c r="F122" s="15" t="s">
        <v>29</v>
      </c>
      <c r="G122" s="14" t="s">
        <v>7</v>
      </c>
      <c r="H122" s="16" t="s">
        <v>49</v>
      </c>
    </row>
    <row r="123" spans="1:18" s="7" customFormat="1" ht="12" hidden="1" customHeight="1" x14ac:dyDescent="0.2">
      <c r="A123" s="66" t="s">
        <v>182</v>
      </c>
      <c r="E123" s="14">
        <v>5</v>
      </c>
      <c r="F123" s="15" t="s">
        <v>29</v>
      </c>
      <c r="G123" s="14" t="s">
        <v>7</v>
      </c>
      <c r="H123" s="14" t="s">
        <v>10</v>
      </c>
    </row>
    <row r="124" spans="1:18" s="7" customFormat="1" ht="12" hidden="1" customHeight="1" x14ac:dyDescent="0.2">
      <c r="A124" s="66" t="s">
        <v>181</v>
      </c>
      <c r="E124" s="14">
        <v>5</v>
      </c>
      <c r="F124" s="15" t="s">
        <v>29</v>
      </c>
      <c r="G124" s="14" t="s">
        <v>7</v>
      </c>
      <c r="H124" s="16" t="s">
        <v>49</v>
      </c>
    </row>
    <row r="125" spans="1:18" s="7" customFormat="1" ht="12" hidden="1" customHeight="1" x14ac:dyDescent="0.2">
      <c r="A125" s="66" t="s">
        <v>183</v>
      </c>
      <c r="E125" s="14">
        <v>5</v>
      </c>
      <c r="F125" s="15" t="s">
        <v>29</v>
      </c>
      <c r="G125" s="14" t="s">
        <v>7</v>
      </c>
      <c r="H125" s="14" t="s">
        <v>8</v>
      </c>
    </row>
    <row r="126" spans="1:18" s="7" customFormat="1" ht="12" hidden="1" customHeight="1" x14ac:dyDescent="0.2">
      <c r="A126" s="66" t="s">
        <v>184</v>
      </c>
      <c r="E126" s="14">
        <v>5</v>
      </c>
      <c r="F126" s="15" t="s">
        <v>29</v>
      </c>
      <c r="G126" s="14" t="s">
        <v>7</v>
      </c>
      <c r="H126" s="14" t="s">
        <v>15</v>
      </c>
    </row>
    <row r="127" spans="1:18" s="7" customFormat="1" ht="18.95" hidden="1" customHeight="1" x14ac:dyDescent="0.2">
      <c r="A127" s="63" t="s">
        <v>185</v>
      </c>
      <c r="J127" s="64">
        <f>SUM(J119:J126)</f>
        <v>0</v>
      </c>
      <c r="K127" s="27"/>
      <c r="L127" s="64">
        <f>SUM(L119:L126)</f>
        <v>0</v>
      </c>
      <c r="M127" s="27"/>
      <c r="N127" s="64">
        <f>SUM(N119:N126)</f>
        <v>0</v>
      </c>
      <c r="O127" s="27"/>
      <c r="P127" s="64">
        <f>SUM(P119:P126)</f>
        <v>0</v>
      </c>
      <c r="Q127" s="27"/>
      <c r="R127" s="64">
        <f>SUM(R119:R126)</f>
        <v>0</v>
      </c>
    </row>
    <row r="128" spans="1:18" s="7" customFormat="1" ht="6" customHeight="1" x14ac:dyDescent="0.2"/>
    <row r="129" spans="1:8" s="7" customFormat="1" ht="12.75" hidden="1" customHeight="1" x14ac:dyDescent="0.2">
      <c r="A129" s="68" t="s">
        <v>190</v>
      </c>
      <c r="B129" s="11"/>
      <c r="C129" s="11"/>
    </row>
    <row r="130" spans="1:8" s="7" customFormat="1" ht="12.75" hidden="1" customHeight="1" x14ac:dyDescent="0.2">
      <c r="A130" s="11" t="s">
        <v>89</v>
      </c>
      <c r="B130" s="24"/>
      <c r="C130" s="24"/>
    </row>
    <row r="131" spans="1:8" s="7" customFormat="1" ht="12.75" hidden="1" customHeight="1" x14ac:dyDescent="0.2">
      <c r="A131" s="70" t="s">
        <v>90</v>
      </c>
      <c r="B131" s="9"/>
      <c r="C131" s="9"/>
      <c r="E131" s="14">
        <v>1</v>
      </c>
      <c r="F131" s="15" t="s">
        <v>12</v>
      </c>
      <c r="G131" s="14" t="s">
        <v>54</v>
      </c>
      <c r="H131" s="16" t="s">
        <v>10</v>
      </c>
    </row>
    <row r="132" spans="1:8" s="7" customFormat="1" ht="12.75" hidden="1" customHeight="1" x14ac:dyDescent="0.2">
      <c r="A132" s="66" t="s">
        <v>92</v>
      </c>
      <c r="B132" s="40"/>
      <c r="C132" s="40"/>
      <c r="E132" s="14">
        <v>1</v>
      </c>
      <c r="F132" s="15" t="s">
        <v>93</v>
      </c>
      <c r="G132" s="14" t="s">
        <v>7</v>
      </c>
      <c r="H132" s="14" t="s">
        <v>8</v>
      </c>
    </row>
    <row r="133" spans="1:8" s="7" customFormat="1" ht="12.75" hidden="1" customHeight="1" x14ac:dyDescent="0.2">
      <c r="A133" s="66" t="s">
        <v>94</v>
      </c>
      <c r="B133" s="40"/>
      <c r="C133" s="40"/>
      <c r="E133" s="14">
        <v>1</v>
      </c>
      <c r="F133" s="15" t="s">
        <v>93</v>
      </c>
      <c r="G133" s="14" t="s">
        <v>34</v>
      </c>
      <c r="H133" s="14" t="s">
        <v>8</v>
      </c>
    </row>
    <row r="134" spans="1:8" s="7" customFormat="1" ht="12.75" hidden="1" customHeight="1" x14ac:dyDescent="0.2">
      <c r="A134" s="66" t="s">
        <v>95</v>
      </c>
      <c r="B134" s="42"/>
      <c r="C134" s="42"/>
      <c r="E134" s="14">
        <v>1</v>
      </c>
      <c r="F134" s="15" t="s">
        <v>93</v>
      </c>
      <c r="G134" s="14" t="s">
        <v>34</v>
      </c>
      <c r="H134" s="14" t="s">
        <v>49</v>
      </c>
    </row>
    <row r="135" spans="1:8" s="7" customFormat="1" ht="12.75" hidden="1" customHeight="1" x14ac:dyDescent="0.2">
      <c r="A135" s="66" t="s">
        <v>96</v>
      </c>
      <c r="B135" s="42"/>
      <c r="C135" s="42"/>
      <c r="D135" s="15"/>
      <c r="E135" s="14">
        <v>1</v>
      </c>
      <c r="F135" s="15" t="s">
        <v>93</v>
      </c>
      <c r="G135" s="14" t="s">
        <v>54</v>
      </c>
      <c r="H135" s="14" t="s">
        <v>10</v>
      </c>
    </row>
    <row r="136" spans="1:8" s="7" customFormat="1" ht="12.75" hidden="1" customHeight="1" x14ac:dyDescent="0.2">
      <c r="A136" s="66" t="s">
        <v>100</v>
      </c>
      <c r="B136" s="40"/>
      <c r="C136" s="40"/>
      <c r="E136" s="14">
        <v>1</v>
      </c>
      <c r="F136" s="15" t="s">
        <v>93</v>
      </c>
      <c r="G136" s="14" t="s">
        <v>54</v>
      </c>
      <c r="H136" s="14" t="s">
        <v>19</v>
      </c>
    </row>
    <row r="137" spans="1:8" s="7" customFormat="1" ht="12.75" hidden="1" customHeight="1" x14ac:dyDescent="0.2">
      <c r="A137" s="66" t="s">
        <v>103</v>
      </c>
      <c r="B137" s="40"/>
      <c r="C137" s="40"/>
      <c r="E137" s="14">
        <v>1</v>
      </c>
      <c r="F137" s="15" t="s">
        <v>93</v>
      </c>
      <c r="G137" s="14" t="s">
        <v>54</v>
      </c>
      <c r="H137" s="14" t="s">
        <v>24</v>
      </c>
    </row>
    <row r="138" spans="1:8" s="7" customFormat="1" ht="6" hidden="1" customHeight="1" x14ac:dyDescent="0.2">
      <c r="A138" s="66"/>
      <c r="B138" s="40"/>
      <c r="C138" s="40"/>
      <c r="E138" s="14"/>
      <c r="F138" s="15"/>
      <c r="G138" s="14"/>
      <c r="H138" s="14"/>
    </row>
    <row r="139" spans="1:8" s="7" customFormat="1" ht="12.75" hidden="1" customHeight="1" x14ac:dyDescent="0.2">
      <c r="A139" s="66" t="s">
        <v>301</v>
      </c>
      <c r="B139" s="40"/>
      <c r="C139" s="40"/>
      <c r="D139" s="15"/>
      <c r="E139" s="14">
        <v>1</v>
      </c>
      <c r="F139" s="15" t="s">
        <v>93</v>
      </c>
      <c r="G139" s="14" t="s">
        <v>54</v>
      </c>
      <c r="H139" s="14" t="s">
        <v>45</v>
      </c>
    </row>
    <row r="140" spans="1:8" s="7" customFormat="1" ht="12.75" hidden="1" customHeight="1" x14ac:dyDescent="0.2">
      <c r="A140" s="66" t="s">
        <v>105</v>
      </c>
      <c r="B140" s="40"/>
      <c r="C140" s="40"/>
      <c r="D140" s="15"/>
      <c r="E140" s="14">
        <v>1</v>
      </c>
      <c r="F140" s="15" t="s">
        <v>93</v>
      </c>
      <c r="G140" s="14" t="s">
        <v>54</v>
      </c>
      <c r="H140" s="16" t="s">
        <v>49</v>
      </c>
    </row>
    <row r="141" spans="1:8" s="7" customFormat="1" ht="12.75" hidden="1" customHeight="1" x14ac:dyDescent="0.2">
      <c r="A141" s="66" t="s">
        <v>175</v>
      </c>
      <c r="B141" s="40"/>
      <c r="C141" s="40"/>
      <c r="E141" s="14">
        <v>1</v>
      </c>
      <c r="F141" s="15" t="s">
        <v>93</v>
      </c>
      <c r="G141" s="14" t="s">
        <v>54</v>
      </c>
      <c r="H141" s="14" t="s">
        <v>82</v>
      </c>
    </row>
    <row r="142" spans="1:8" s="7" customFormat="1" ht="12.75" hidden="1" customHeight="1" x14ac:dyDescent="0.2">
      <c r="A142" s="66" t="s">
        <v>176</v>
      </c>
      <c r="B142" s="40"/>
      <c r="C142" s="40"/>
      <c r="E142" s="14">
        <v>1</v>
      </c>
      <c r="F142" s="15" t="s">
        <v>93</v>
      </c>
      <c r="G142" s="14" t="s">
        <v>54</v>
      </c>
      <c r="H142" s="14" t="s">
        <v>45</v>
      </c>
    </row>
    <row r="143" spans="1:8" s="7" customFormat="1" ht="12.75" hidden="1" customHeight="1" x14ac:dyDescent="0.2">
      <c r="A143" s="66" t="s">
        <v>177</v>
      </c>
      <c r="B143" s="40"/>
      <c r="C143" s="40"/>
      <c r="E143" s="14">
        <v>1</v>
      </c>
      <c r="F143" s="15" t="s">
        <v>93</v>
      </c>
      <c r="G143" s="14" t="s">
        <v>54</v>
      </c>
      <c r="H143" s="14" t="s">
        <v>146</v>
      </c>
    </row>
    <row r="144" spans="1:8" s="7" customFormat="1" ht="12.75" hidden="1" customHeight="1" x14ac:dyDescent="0.2">
      <c r="A144" s="66" t="s">
        <v>101</v>
      </c>
      <c r="B144" s="40"/>
      <c r="C144" s="40"/>
      <c r="E144" s="14">
        <v>1</v>
      </c>
      <c r="F144" s="15" t="s">
        <v>93</v>
      </c>
      <c r="G144" s="14" t="s">
        <v>54</v>
      </c>
      <c r="H144" s="14" t="s">
        <v>102</v>
      </c>
    </row>
    <row r="145" spans="1:18" s="7" customFormat="1" ht="12.75" hidden="1" customHeight="1" x14ac:dyDescent="0.2">
      <c r="A145" s="66" t="s">
        <v>104</v>
      </c>
      <c r="B145" s="40"/>
      <c r="C145" s="40"/>
      <c r="E145" s="14">
        <v>1</v>
      </c>
      <c r="F145" s="15" t="s">
        <v>93</v>
      </c>
      <c r="G145" s="14" t="s">
        <v>54</v>
      </c>
      <c r="H145" s="14" t="s">
        <v>28</v>
      </c>
    </row>
    <row r="146" spans="1:18" s="7" customFormat="1" ht="12.75" hidden="1" customHeight="1" x14ac:dyDescent="0.2">
      <c r="A146" s="66" t="s">
        <v>105</v>
      </c>
      <c r="B146" s="40"/>
      <c r="C146" s="40"/>
      <c r="D146" s="15"/>
      <c r="E146" s="14">
        <v>1</v>
      </c>
      <c r="F146" s="15" t="s">
        <v>93</v>
      </c>
      <c r="G146" s="14" t="s">
        <v>54</v>
      </c>
      <c r="H146" s="16" t="s">
        <v>49</v>
      </c>
    </row>
    <row r="147" spans="1:18" s="7" customFormat="1" ht="12.75" hidden="1" customHeight="1" x14ac:dyDescent="0.2">
      <c r="A147" s="66" t="s">
        <v>106</v>
      </c>
      <c r="B147" s="40"/>
      <c r="C147" s="40"/>
      <c r="D147" s="15"/>
      <c r="E147" s="14">
        <v>1</v>
      </c>
      <c r="F147" s="15" t="s">
        <v>93</v>
      </c>
      <c r="G147" s="14" t="s">
        <v>67</v>
      </c>
      <c r="H147" s="14" t="s">
        <v>8</v>
      </c>
    </row>
    <row r="148" spans="1:18" s="7" customFormat="1" ht="12.75" hidden="1" customHeight="1" x14ac:dyDescent="0.2">
      <c r="A148" s="66" t="s">
        <v>97</v>
      </c>
      <c r="B148" s="40"/>
      <c r="C148" s="40"/>
      <c r="E148" s="14">
        <v>1</v>
      </c>
      <c r="F148" s="15" t="s">
        <v>93</v>
      </c>
      <c r="G148" s="14" t="s">
        <v>93</v>
      </c>
      <c r="H148" s="14" t="s">
        <v>8</v>
      </c>
    </row>
    <row r="149" spans="1:18" s="7" customFormat="1" ht="12.75" hidden="1" customHeight="1" x14ac:dyDescent="0.2">
      <c r="A149" s="66" t="s">
        <v>107</v>
      </c>
      <c r="B149" s="40"/>
      <c r="C149" s="40"/>
      <c r="D149" s="15"/>
      <c r="E149" s="14">
        <v>1</v>
      </c>
      <c r="F149" s="15" t="s">
        <v>93</v>
      </c>
      <c r="G149" s="14" t="s">
        <v>59</v>
      </c>
      <c r="H149" s="16" t="s">
        <v>49</v>
      </c>
    </row>
    <row r="150" spans="1:18" s="7" customFormat="1" ht="12.75" hidden="1" customHeight="1" x14ac:dyDescent="0.2">
      <c r="A150" s="66" t="s">
        <v>178</v>
      </c>
      <c r="B150" s="40"/>
      <c r="C150" s="40"/>
      <c r="D150" s="15"/>
      <c r="E150" s="14">
        <v>1</v>
      </c>
      <c r="F150" s="15" t="s">
        <v>93</v>
      </c>
      <c r="G150" s="14" t="s">
        <v>29</v>
      </c>
      <c r="H150" s="14" t="s">
        <v>8</v>
      </c>
    </row>
    <row r="151" spans="1:18" s="7" customFormat="1" ht="12.75" hidden="1" customHeight="1" x14ac:dyDescent="0.2">
      <c r="A151" s="66" t="s">
        <v>179</v>
      </c>
      <c r="B151" s="40"/>
      <c r="C151" s="40"/>
      <c r="D151" s="15"/>
      <c r="E151" s="14">
        <v>1</v>
      </c>
      <c r="F151" s="15" t="s">
        <v>93</v>
      </c>
      <c r="G151" s="14" t="s">
        <v>29</v>
      </c>
      <c r="H151" s="14" t="s">
        <v>45</v>
      </c>
    </row>
    <row r="152" spans="1:18" s="27" customFormat="1" ht="18.95" hidden="1" customHeight="1" x14ac:dyDescent="0.2">
      <c r="A152" s="63" t="s">
        <v>108</v>
      </c>
      <c r="B152" s="26"/>
      <c r="C152" s="26"/>
      <c r="J152" s="21">
        <f>SUM(J132:J151)</f>
        <v>0</v>
      </c>
      <c r="K152" s="23"/>
      <c r="L152" s="21">
        <f>SUM(L132:L151)</f>
        <v>0</v>
      </c>
      <c r="N152" s="21">
        <f>SUM(N132:N151)</f>
        <v>0</v>
      </c>
      <c r="P152" s="21">
        <f>SUM(P132:P151)</f>
        <v>0</v>
      </c>
      <c r="R152" s="21">
        <f>SUM(R132:R151)</f>
        <v>0</v>
      </c>
    </row>
    <row r="153" spans="1:18" s="7" customFormat="1" ht="6" hidden="1" customHeight="1" x14ac:dyDescent="0.2"/>
    <row r="154" spans="1:18" s="7" customFormat="1" ht="20.100000000000001" customHeight="1" thickBot="1" x14ac:dyDescent="0.25">
      <c r="A154" s="11" t="s">
        <v>110</v>
      </c>
      <c r="B154" s="28"/>
      <c r="C154" s="28"/>
      <c r="J154" s="29">
        <f>J43+J116+J127+J152</f>
        <v>27576006.030000001</v>
      </c>
      <c r="K154" s="23"/>
      <c r="L154" s="29">
        <f>L43+L116+L127+L152</f>
        <v>21503788.52</v>
      </c>
      <c r="N154" s="29">
        <f>N43+N116+N127+N152</f>
        <v>25003162.530000001</v>
      </c>
      <c r="P154" s="29">
        <f>P43+P116+P127+P152</f>
        <v>46506951.049999997</v>
      </c>
      <c r="R154" s="29">
        <f>R43+R116+R127+R152</f>
        <v>57722448.670000002</v>
      </c>
    </row>
    <row r="155" spans="1:18" s="7" customFormat="1" ht="13.5" thickTop="1" x14ac:dyDescent="0.2">
      <c r="A155" s="31"/>
      <c r="B155" s="31"/>
      <c r="C155" s="31"/>
      <c r="D155" s="34"/>
      <c r="E155" s="31"/>
      <c r="F155" s="31"/>
      <c r="H155" s="35"/>
      <c r="I155" s="35"/>
      <c r="J155" s="35"/>
      <c r="K155" s="35"/>
      <c r="L155" s="35"/>
      <c r="M155" s="35"/>
    </row>
    <row r="156" spans="1:18" s="7" customFormat="1" x14ac:dyDescent="0.2"/>
    <row r="157" spans="1:18" x14ac:dyDescent="0.2">
      <c r="A157" s="211" t="s">
        <v>133</v>
      </c>
      <c r="B157" s="211"/>
      <c r="C157" s="211"/>
      <c r="D157" s="33"/>
      <c r="E157" s="32"/>
      <c r="G157" s="31"/>
      <c r="I157" s="31"/>
      <c r="J157" s="211" t="s">
        <v>297</v>
      </c>
      <c r="K157" s="211"/>
      <c r="L157" s="211"/>
      <c r="M157" s="47"/>
      <c r="N157" s="49"/>
      <c r="O157" s="49"/>
      <c r="P157" s="48" t="s">
        <v>135</v>
      </c>
    </row>
    <row r="158" spans="1:18" x14ac:dyDescent="0.2">
      <c r="A158" s="50"/>
      <c r="D158" s="33"/>
      <c r="E158" s="51"/>
      <c r="G158" s="31"/>
      <c r="I158" s="31"/>
      <c r="J158" s="112"/>
      <c r="M158" s="112"/>
      <c r="N158" s="36"/>
      <c r="O158" s="36"/>
      <c r="P158" s="51"/>
    </row>
    <row r="159" spans="1:18" x14ac:dyDescent="0.2">
      <c r="A159" s="50"/>
      <c r="D159" s="33"/>
      <c r="E159" s="51"/>
      <c r="G159" s="31"/>
      <c r="I159" s="31"/>
      <c r="J159" s="112"/>
      <c r="M159" s="112"/>
      <c r="N159" s="36"/>
      <c r="O159" s="36"/>
      <c r="P159" s="51"/>
    </row>
    <row r="160" spans="1:18" x14ac:dyDescent="0.2">
      <c r="A160" s="52"/>
      <c r="D160" s="31"/>
      <c r="E160" s="53"/>
      <c r="G160" s="31"/>
      <c r="I160" s="31"/>
      <c r="J160" s="31"/>
      <c r="M160" s="31"/>
      <c r="P160" s="53"/>
    </row>
    <row r="161" spans="1:16" x14ac:dyDescent="0.2">
      <c r="A161" s="212" t="s">
        <v>286</v>
      </c>
      <c r="B161" s="212"/>
      <c r="C161" s="212"/>
      <c r="D161" s="55"/>
      <c r="E161" s="56"/>
      <c r="G161" s="31"/>
      <c r="I161" s="31"/>
      <c r="J161" s="212" t="s">
        <v>319</v>
      </c>
      <c r="K161" s="212"/>
      <c r="L161" s="212"/>
      <c r="M161" s="57"/>
      <c r="N161" s="59"/>
      <c r="O161" s="59"/>
      <c r="P161" s="58" t="s">
        <v>137</v>
      </c>
    </row>
    <row r="162" spans="1:16" x14ac:dyDescent="0.2">
      <c r="A162" s="211" t="s">
        <v>308</v>
      </c>
      <c r="B162" s="211"/>
      <c r="C162" s="211"/>
      <c r="D162" s="31"/>
      <c r="E162" s="32"/>
      <c r="G162" s="31"/>
      <c r="I162" s="31"/>
      <c r="J162" s="211" t="s">
        <v>288</v>
      </c>
      <c r="K162" s="211"/>
      <c r="L162" s="211"/>
      <c r="M162" s="33"/>
      <c r="N162" s="35"/>
      <c r="O162" s="35"/>
      <c r="P162" s="60" t="s">
        <v>139</v>
      </c>
    </row>
  </sheetData>
  <customSheetViews>
    <customSheetView guid="{1998FCB8-1FEB-4076-ACE6-A225EE4366B3}" showPageBreaks="1" printArea="1" hiddenRows="1" view="pageBreakPreview">
      <pane xSplit="1" ySplit="14" topLeftCell="D149" activePane="bottomRight" state="frozen"/>
      <selection pane="bottomRight" activeCell="O154" sqref="O154"/>
      <rowBreaks count="1" manualBreakCount="1">
        <brk id="69" max="18" man="1"/>
      </rowBreaks>
      <pageMargins left="0.75" right="0.5" top="1" bottom="1" header="0.75" footer="0.5"/>
      <printOptions horizontalCentered="1"/>
      <pageSetup paperSize="5" scale="90" orientation="landscape" horizontalDpi="4294967292" verticalDpi="300" r:id="rId1"/>
      <headerFooter alignWithMargins="0">
        <oddHeader xml:space="preserve">&amp;L&amp;"Arial,Regular"&amp;9               LBP Form No. 2&amp;R&amp;"Arial,Bold"&amp;10Annex E                         </oddHeader>
        <oddFooter>&amp;C&amp;10Page &amp;P of &amp;N</oddFooter>
      </headerFooter>
    </customSheetView>
    <customSheetView guid="{EE975321-C15E-44A7-AFC6-A307116A4F6E}" showPageBreaks="1" printArea="1" hiddenRows="1" view="pageBreakPreview">
      <pane xSplit="1" ySplit="14" topLeftCell="B15" activePane="bottomRight" state="frozen"/>
      <selection pane="bottomRight" activeCell="R16" sqref="R16"/>
      <rowBreaks count="1" manualBreakCount="1">
        <brk id="69" max="18" man="1"/>
      </rowBreaks>
      <pageMargins left="0.75" right="0.5" top="1" bottom="1" header="0.75" footer="0.5"/>
      <printOptions horizontalCentered="1"/>
      <pageSetup paperSize="5" scale="90" orientation="landscape" horizontalDpi="4294967292" verticalDpi="300" r:id="rId2"/>
      <headerFooter alignWithMargins="0">
        <oddHeader xml:space="preserve">&amp;L&amp;"Arial,Regular"&amp;9               LBP Form No. 2&amp;R&amp;"Arial,Bold"&amp;10Annex D                         </oddHeader>
        <oddFooter>&amp;C&amp;10Page &amp;P of &amp;N</oddFooter>
      </headerFooter>
    </customSheetView>
    <customSheetView guid="{DE3A1FFE-44A0-41BD-98AB-2A2226968564}" showPageBreaks="1" printArea="1" hiddenRows="1" view="pageBreakPreview">
      <pane xSplit="1" ySplit="14" topLeftCell="B136" activePane="bottomRight" state="frozen"/>
      <selection pane="bottomRight" activeCell="F150" sqref="F150"/>
      <rowBreaks count="1" manualBreakCount="1">
        <brk id="69" max="18" man="1"/>
      </rowBreaks>
      <pageMargins left="0.75" right="0.5" top="1" bottom="1" header="0.75" footer="0.5"/>
      <printOptions horizontalCentered="1"/>
      <pageSetup paperSize="5" scale="90" orientation="landscape" horizontalDpi="4294967292" verticalDpi="300" r:id="rId3"/>
      <headerFooter alignWithMargins="0">
        <oddHeader xml:space="preserve">&amp;L&amp;"Arial,Regular"&amp;9               LBP Form No. 2&amp;R&amp;"Arial,Bold"&amp;10Annex D                         </oddHeader>
        <oddFooter>&amp;C&amp;10Page &amp;P of &amp;N</oddFooter>
      </headerFooter>
    </customSheetView>
    <customSheetView guid="{870B4CCF-089A-4C19-A059-259DAAB1F3BC}" showPageBreaks="1" printArea="1" hiddenRows="1" view="pageBreakPreview">
      <pane xSplit="1" ySplit="14" topLeftCell="B130" activePane="bottomRight" state="frozen"/>
      <selection pane="bottomRight" activeCell="F150" sqref="F150"/>
      <rowBreaks count="1" manualBreakCount="1">
        <brk id="69" max="18" man="1"/>
      </rowBreaks>
      <pageMargins left="0.75" right="0.5" top="1" bottom="1" header="0.75" footer="0.5"/>
      <printOptions horizontalCentered="1"/>
      <pageSetup paperSize="5" scale="90" orientation="landscape" horizontalDpi="4294967292" verticalDpi="300" r:id="rId4"/>
      <headerFooter alignWithMargins="0">
        <oddHeader xml:space="preserve">&amp;L&amp;"Arial,Regular"&amp;9               LBP Form No. 2&amp;R&amp;"Arial,Bold"&amp;10Annex D                         </oddHeader>
        <oddFooter>&amp;C&amp;10Page &amp;P of &amp;N</oddFooter>
      </headerFooter>
    </customSheetView>
    <customSheetView guid="{B830B613-BE6E-4840-91D7-D447FD1BCCD2}" showPageBreaks="1" printArea="1" hiddenRows="1" view="pageBreakPreview">
      <pane xSplit="1" ySplit="14" topLeftCell="B15" activePane="bottomRight" state="frozen"/>
      <selection pane="bottomRight" activeCell="N73" sqref="N73"/>
      <rowBreaks count="1" manualBreakCount="1">
        <brk id="69" max="18" man="1"/>
      </rowBreaks>
      <pageMargins left="0.75" right="0.5" top="1" bottom="1" header="0.75" footer="0.5"/>
      <printOptions horizontalCentered="1"/>
      <pageSetup paperSize="5" scale="90" orientation="landscape" horizontalDpi="4294967292" verticalDpi="300" r:id="rId5"/>
      <headerFooter alignWithMargins="0">
        <oddHeader xml:space="preserve">&amp;L&amp;"Arial,Regular"&amp;9               LBP Form No. 2&amp;R&amp;"Arial,Bold"&amp;10Annex D                         </oddHeader>
        <oddFooter>&amp;C&amp;10Page &amp;P of &amp;N</oddFooter>
      </headerFooter>
    </customSheetView>
  </customSheetViews>
  <mergeCells count="15">
    <mergeCell ref="J162:L162"/>
    <mergeCell ref="A161:C161"/>
    <mergeCell ref="A162:C162"/>
    <mergeCell ref="A157:C157"/>
    <mergeCell ref="A1:S1"/>
    <mergeCell ref="A2:S2"/>
    <mergeCell ref="L9:P9"/>
    <mergeCell ref="P10:P12"/>
    <mergeCell ref="A11:C11"/>
    <mergeCell ref="E11:H11"/>
    <mergeCell ref="A13:C13"/>
    <mergeCell ref="E13:H13"/>
    <mergeCell ref="A116:C116"/>
    <mergeCell ref="J157:L157"/>
    <mergeCell ref="J161:L161"/>
  </mergeCells>
  <printOptions horizontalCentered="1"/>
  <pageMargins left="0.75" right="0.5" top="1" bottom="1" header="0.75" footer="0.5"/>
  <pageSetup paperSize="5" scale="87" orientation="landscape" horizontalDpi="4294967292" verticalDpi="300" r:id="rId6"/>
  <headerFooter alignWithMargins="0">
    <oddHeader xml:space="preserve">&amp;L&amp;"Arial,Regular"&amp;9               LBP Form No. 2&amp;R&amp;"Arial,Bold"&amp;10Annex E                         </oddHeader>
    <oddFooter>&amp;C&amp;10Page &amp;P of &amp;N</oddFooter>
  </headerFooter>
  <rowBreaks count="1" manualBreakCount="1">
    <brk id="96" max="1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autoPageBreaks="0"/>
  </sheetPr>
  <dimension ref="A1:S93"/>
  <sheetViews>
    <sheetView zoomScaleNormal="100" zoomScaleSheetLayoutView="90" workbookViewId="0">
      <pane xSplit="1" ySplit="14" topLeftCell="B84" activePane="bottomRight" state="frozen"/>
      <selection pane="topRight" activeCell="B1" sqref="B1"/>
      <selection pane="bottomLeft" activeCell="A15" sqref="A15"/>
      <selection pane="bottomRight" activeCell="L6" sqref="L6"/>
    </sheetView>
  </sheetViews>
  <sheetFormatPr defaultRowHeight="12.75" x14ac:dyDescent="0.2"/>
  <cols>
    <col min="1" max="1" width="16.77734375" style="1" customWidth="1"/>
    <col min="2" max="2" width="1.21875" style="1" customWidth="1"/>
    <col min="3" max="3" width="26.77734375" style="1" customWidth="1"/>
    <col min="4" max="4" width="1" style="1" customWidth="1"/>
    <col min="5" max="7" width="2.88671875" style="1" customWidth="1"/>
    <col min="8" max="8" width="3.77734375" style="1" customWidth="1"/>
    <col min="9" max="9" width="0.88671875" style="1" customWidth="1"/>
    <col min="10" max="10" width="13.77734375" style="1" customWidth="1"/>
    <col min="11" max="11" width="0.88671875" style="1" customWidth="1"/>
    <col min="12" max="12" width="13.77734375" style="1" customWidth="1"/>
    <col min="13" max="13" width="0.88671875" style="1" customWidth="1"/>
    <col min="14" max="14" width="13.77734375" style="1" customWidth="1"/>
    <col min="15" max="15" width="0.88671875" style="1" customWidth="1"/>
    <col min="16" max="16" width="13.77734375" style="1" customWidth="1"/>
    <col min="17" max="17" width="0.88671875" style="1" customWidth="1"/>
    <col min="18" max="18" width="13.77734375" style="1" customWidth="1"/>
    <col min="19" max="19" width="8.88671875" style="1"/>
    <col min="20" max="20" width="24.21875" style="1" customWidth="1"/>
    <col min="21" max="16384" width="8.88671875" style="1"/>
  </cols>
  <sheetData>
    <row r="1" spans="1:19" ht="15.75" x14ac:dyDescent="0.25">
      <c r="A1" s="203" t="s">
        <v>111</v>
      </c>
      <c r="B1" s="203"/>
      <c r="C1" s="203"/>
      <c r="D1" s="203"/>
      <c r="E1" s="203"/>
      <c r="F1" s="203"/>
      <c r="G1" s="203"/>
      <c r="H1" s="203"/>
      <c r="I1" s="203"/>
      <c r="J1" s="203"/>
      <c r="K1" s="203"/>
      <c r="L1" s="203"/>
      <c r="M1" s="203"/>
      <c r="N1" s="203"/>
      <c r="O1" s="203"/>
      <c r="P1" s="203"/>
      <c r="Q1" s="203"/>
      <c r="R1" s="203"/>
      <c r="S1" s="203"/>
    </row>
    <row r="2" spans="1:19" ht="15.75" customHeight="1" x14ac:dyDescent="0.2">
      <c r="A2" s="204" t="s">
        <v>0</v>
      </c>
      <c r="B2" s="204"/>
      <c r="C2" s="204"/>
      <c r="D2" s="204"/>
      <c r="E2" s="204"/>
      <c r="F2" s="204"/>
      <c r="G2" s="204"/>
      <c r="H2" s="204"/>
      <c r="I2" s="204"/>
      <c r="J2" s="204"/>
      <c r="K2" s="204"/>
      <c r="L2" s="204"/>
      <c r="M2" s="204"/>
      <c r="N2" s="204"/>
      <c r="O2" s="204"/>
      <c r="P2" s="204"/>
      <c r="Q2" s="204"/>
      <c r="R2" s="204"/>
      <c r="S2" s="204"/>
    </row>
    <row r="3" spans="1:19" ht="9" customHeight="1" x14ac:dyDescent="0.2"/>
    <row r="4" spans="1:19" ht="15" customHeight="1" x14ac:dyDescent="0.25">
      <c r="A4" s="2" t="s">
        <v>118</v>
      </c>
      <c r="B4" s="2" t="s">
        <v>113</v>
      </c>
      <c r="C4" s="73" t="s">
        <v>114</v>
      </c>
      <c r="H4" s="3"/>
      <c r="I4" s="3"/>
      <c r="R4" s="4" t="s">
        <v>1</v>
      </c>
    </row>
    <row r="5" spans="1:19" ht="15" customHeight="1" x14ac:dyDescent="0.2">
      <c r="A5" s="5" t="s">
        <v>119</v>
      </c>
      <c r="B5" s="2" t="s">
        <v>113</v>
      </c>
      <c r="C5" s="5" t="s">
        <v>115</v>
      </c>
    </row>
    <row r="6" spans="1:19" ht="15" customHeight="1" x14ac:dyDescent="0.2">
      <c r="A6" s="5" t="s">
        <v>120</v>
      </c>
      <c r="B6" s="2" t="s">
        <v>113</v>
      </c>
      <c r="C6" s="5" t="s">
        <v>116</v>
      </c>
    </row>
    <row r="7" spans="1:19" ht="15" customHeight="1" x14ac:dyDescent="0.2">
      <c r="A7" s="6" t="s">
        <v>121</v>
      </c>
      <c r="B7" s="2" t="s">
        <v>113</v>
      </c>
      <c r="C7" s="6" t="s">
        <v>117</v>
      </c>
    </row>
    <row r="8" spans="1:19" ht="9" customHeight="1" x14ac:dyDescent="0.2">
      <c r="A8" s="6"/>
      <c r="B8" s="2"/>
      <c r="C8" s="6"/>
    </row>
    <row r="9" spans="1:19" ht="15" customHeight="1" x14ac:dyDescent="0.2">
      <c r="L9" s="207" t="s">
        <v>122</v>
      </c>
      <c r="M9" s="207"/>
      <c r="N9" s="207"/>
      <c r="O9" s="207"/>
      <c r="P9" s="207"/>
      <c r="Q9" s="184"/>
    </row>
    <row r="10" spans="1:19" ht="15" customHeight="1" x14ac:dyDescent="0.2">
      <c r="H10" s="8"/>
      <c r="I10" s="8"/>
      <c r="J10" s="8" t="s">
        <v>287</v>
      </c>
      <c r="K10" s="8"/>
      <c r="L10" s="62" t="s">
        <v>123</v>
      </c>
      <c r="M10" s="62"/>
      <c r="N10" s="62" t="s">
        <v>125</v>
      </c>
      <c r="O10" s="62"/>
      <c r="P10" s="209" t="s">
        <v>127</v>
      </c>
      <c r="Q10" s="45"/>
      <c r="R10" s="184" t="s">
        <v>132</v>
      </c>
    </row>
    <row r="11" spans="1:19" ht="15" customHeight="1" x14ac:dyDescent="0.2">
      <c r="A11" s="205" t="s">
        <v>186</v>
      </c>
      <c r="B11" s="205"/>
      <c r="C11" s="205"/>
      <c r="D11" s="9"/>
      <c r="E11" s="205" t="s">
        <v>112</v>
      </c>
      <c r="F11" s="205"/>
      <c r="G11" s="205"/>
      <c r="H11" s="205"/>
      <c r="I11" s="8"/>
      <c r="J11" s="93" t="s">
        <v>305</v>
      </c>
      <c r="K11" s="44"/>
      <c r="L11" s="44" t="s">
        <v>318</v>
      </c>
      <c r="M11" s="44"/>
      <c r="N11" s="44" t="s">
        <v>318</v>
      </c>
      <c r="O11" s="44"/>
      <c r="P11" s="210"/>
      <c r="Q11" s="45"/>
      <c r="R11" s="44">
        <v>2020</v>
      </c>
    </row>
    <row r="12" spans="1:19" ht="15" customHeight="1" x14ac:dyDescent="0.2">
      <c r="A12" s="183"/>
      <c r="B12" s="183"/>
      <c r="C12" s="183"/>
      <c r="D12" s="9"/>
      <c r="E12" s="183"/>
      <c r="F12" s="183"/>
      <c r="G12" s="183"/>
      <c r="H12" s="183"/>
      <c r="I12" s="8"/>
      <c r="J12" s="44" t="s">
        <v>124</v>
      </c>
      <c r="K12" s="44"/>
      <c r="L12" s="44" t="s">
        <v>124</v>
      </c>
      <c r="M12" s="44"/>
      <c r="N12" s="44" t="s">
        <v>126</v>
      </c>
      <c r="O12" s="44"/>
      <c r="P12" s="210"/>
      <c r="Q12" s="45"/>
      <c r="R12" s="185" t="s">
        <v>2</v>
      </c>
    </row>
    <row r="13" spans="1:19" ht="15" customHeight="1" x14ac:dyDescent="0.2">
      <c r="A13" s="206" t="s">
        <v>3</v>
      </c>
      <c r="B13" s="206"/>
      <c r="C13" s="206"/>
      <c r="D13" s="7"/>
      <c r="E13" s="208" t="s">
        <v>4</v>
      </c>
      <c r="F13" s="208"/>
      <c r="G13" s="208"/>
      <c r="H13" s="208"/>
      <c r="J13" s="10" t="s">
        <v>5</v>
      </c>
      <c r="K13" s="61"/>
      <c r="L13" s="10" t="s">
        <v>128</v>
      </c>
      <c r="M13" s="61"/>
      <c r="N13" s="10" t="s">
        <v>129</v>
      </c>
      <c r="O13" s="61"/>
      <c r="P13" s="10" t="s">
        <v>130</v>
      </c>
      <c r="Q13" s="61"/>
      <c r="R13" s="10" t="s">
        <v>131</v>
      </c>
    </row>
    <row r="14" spans="1:19" ht="6" customHeight="1" x14ac:dyDescent="0.2">
      <c r="K14" s="7"/>
      <c r="M14" s="7"/>
      <c r="O14" s="7"/>
      <c r="Q14" s="7"/>
    </row>
    <row r="15" spans="1:19" s="7" customFormat="1" ht="12.75" customHeight="1" x14ac:dyDescent="0.2">
      <c r="A15" s="68" t="s">
        <v>187</v>
      </c>
      <c r="B15" s="12"/>
      <c r="C15" s="12"/>
      <c r="J15" s="13"/>
      <c r="K15" s="13"/>
    </row>
    <row r="16" spans="1:19" s="7" customFormat="1" ht="12.75" customHeight="1" x14ac:dyDescent="0.2">
      <c r="A16" s="92" t="s">
        <v>6</v>
      </c>
      <c r="B16" s="137"/>
      <c r="C16" s="137"/>
      <c r="D16" s="138"/>
      <c r="E16" s="138">
        <v>5</v>
      </c>
      <c r="F16" s="139" t="s">
        <v>7</v>
      </c>
      <c r="G16" s="138" t="s">
        <v>7</v>
      </c>
      <c r="H16" s="138" t="s">
        <v>8</v>
      </c>
      <c r="I16" s="138"/>
      <c r="J16" s="7">
        <v>23099546.030000001</v>
      </c>
      <c r="K16" s="13"/>
      <c r="L16" s="7">
        <v>12703130.25</v>
      </c>
      <c r="N16" s="7">
        <f>P16-L16</f>
        <v>22376059.490000002</v>
      </c>
      <c r="P16" s="7">
        <v>35079189.740000002</v>
      </c>
      <c r="R16" s="7">
        <v>25873674.079999998</v>
      </c>
    </row>
    <row r="17" spans="1:18" s="7" customFormat="1" ht="12.75" customHeight="1" x14ac:dyDescent="0.2">
      <c r="A17" s="156" t="s">
        <v>9</v>
      </c>
      <c r="B17" s="157"/>
      <c r="C17" s="157"/>
      <c r="E17" s="158">
        <v>5</v>
      </c>
      <c r="F17" s="159" t="s">
        <v>7</v>
      </c>
      <c r="G17" s="158" t="s">
        <v>7</v>
      </c>
      <c r="H17" s="158" t="s">
        <v>10</v>
      </c>
      <c r="J17" s="7">
        <v>87193451.329999998</v>
      </c>
      <c r="K17" s="39"/>
      <c r="L17" s="7">
        <v>42566936.18</v>
      </c>
      <c r="N17" s="7">
        <f t="shared" ref="N17:N33" si="0">P17-L17</f>
        <v>105623607.81999999</v>
      </c>
      <c r="P17" s="7">
        <v>148190544</v>
      </c>
      <c r="R17" s="7">
        <v>163091016</v>
      </c>
    </row>
    <row r="18" spans="1:18" s="7" customFormat="1" ht="12.75" customHeight="1" x14ac:dyDescent="0.2">
      <c r="A18" s="92" t="s">
        <v>11</v>
      </c>
      <c r="B18" s="137"/>
      <c r="C18" s="137"/>
      <c r="D18" s="138"/>
      <c r="E18" s="138">
        <v>5</v>
      </c>
      <c r="F18" s="139" t="s">
        <v>7</v>
      </c>
      <c r="G18" s="138" t="s">
        <v>12</v>
      </c>
      <c r="H18" s="138" t="s">
        <v>8</v>
      </c>
      <c r="J18" s="7">
        <v>16484062.1</v>
      </c>
      <c r="K18" s="13"/>
      <c r="L18" s="7">
        <v>7647190.3399999999</v>
      </c>
      <c r="N18" s="7">
        <f t="shared" si="0"/>
        <v>17864809.66</v>
      </c>
      <c r="P18" s="7">
        <v>25512000</v>
      </c>
      <c r="R18" s="7">
        <v>26064000</v>
      </c>
    </row>
    <row r="19" spans="1:18" s="7" customFormat="1" ht="12.75" customHeight="1" x14ac:dyDescent="0.2">
      <c r="A19" s="92" t="s">
        <v>13</v>
      </c>
      <c r="B19" s="137"/>
      <c r="C19" s="137"/>
      <c r="D19" s="138"/>
      <c r="E19" s="138">
        <v>5</v>
      </c>
      <c r="F19" s="139" t="s">
        <v>7</v>
      </c>
      <c r="G19" s="138" t="s">
        <v>12</v>
      </c>
      <c r="H19" s="138" t="s">
        <v>10</v>
      </c>
      <c r="J19" s="7">
        <v>222000</v>
      </c>
      <c r="K19" s="13"/>
      <c r="L19" s="7">
        <v>111000</v>
      </c>
      <c r="N19" s="7">
        <f t="shared" si="0"/>
        <v>111000</v>
      </c>
      <c r="P19" s="7">
        <v>222000</v>
      </c>
      <c r="R19" s="7">
        <v>132000</v>
      </c>
    </row>
    <row r="20" spans="1:18" s="7" customFormat="1" ht="12.75" customHeight="1" x14ac:dyDescent="0.2">
      <c r="A20" s="92" t="s">
        <v>14</v>
      </c>
      <c r="B20" s="137"/>
      <c r="C20" s="137"/>
      <c r="D20" s="138"/>
      <c r="E20" s="138">
        <v>5</v>
      </c>
      <c r="F20" s="139" t="s">
        <v>7</v>
      </c>
      <c r="G20" s="138" t="s">
        <v>12</v>
      </c>
      <c r="H20" s="138" t="s">
        <v>15</v>
      </c>
      <c r="J20" s="7">
        <v>90000</v>
      </c>
      <c r="K20" s="13"/>
      <c r="L20" s="7">
        <v>45000</v>
      </c>
      <c r="N20" s="7">
        <f t="shared" si="0"/>
        <v>78000</v>
      </c>
      <c r="P20" s="7">
        <v>123000</v>
      </c>
    </row>
    <row r="21" spans="1:18" s="7" customFormat="1" ht="12.75" customHeight="1" x14ac:dyDescent="0.2">
      <c r="A21" s="92" t="s">
        <v>16</v>
      </c>
      <c r="B21" s="137"/>
      <c r="C21" s="137"/>
      <c r="D21" s="138"/>
      <c r="E21" s="138">
        <v>5</v>
      </c>
      <c r="F21" s="139" t="s">
        <v>7</v>
      </c>
      <c r="G21" s="138" t="s">
        <v>12</v>
      </c>
      <c r="H21" s="138" t="s">
        <v>17</v>
      </c>
      <c r="J21" s="7">
        <v>371000</v>
      </c>
      <c r="K21" s="13"/>
      <c r="L21" s="7">
        <v>354000</v>
      </c>
      <c r="N21" s="7">
        <f t="shared" si="0"/>
        <v>144000</v>
      </c>
      <c r="P21" s="7">
        <v>498000</v>
      </c>
      <c r="R21" s="7">
        <v>390000</v>
      </c>
    </row>
    <row r="22" spans="1:18" s="7" customFormat="1" ht="12.75" hidden="1" customHeight="1" x14ac:dyDescent="0.2">
      <c r="A22" s="92" t="s">
        <v>141</v>
      </c>
      <c r="B22" s="137"/>
      <c r="C22" s="137"/>
      <c r="D22" s="138"/>
      <c r="E22" s="138">
        <v>5</v>
      </c>
      <c r="F22" s="139" t="s">
        <v>7</v>
      </c>
      <c r="G22" s="138" t="s">
        <v>12</v>
      </c>
      <c r="H22" s="138" t="s">
        <v>64</v>
      </c>
      <c r="K22" s="13"/>
    </row>
    <row r="23" spans="1:18" s="7" customFormat="1" ht="12.75" customHeight="1" x14ac:dyDescent="0.2">
      <c r="A23" s="92" t="s">
        <v>18</v>
      </c>
      <c r="B23" s="137"/>
      <c r="C23" s="137"/>
      <c r="D23" s="138"/>
      <c r="E23" s="138">
        <v>5</v>
      </c>
      <c r="F23" s="139" t="s">
        <v>7</v>
      </c>
      <c r="G23" s="138" t="s">
        <v>12</v>
      </c>
      <c r="H23" s="138" t="s">
        <v>19</v>
      </c>
      <c r="K23" s="13"/>
      <c r="N23" s="7">
        <f t="shared" si="0"/>
        <v>86625</v>
      </c>
      <c r="P23" s="7">
        <v>86625</v>
      </c>
      <c r="R23" s="7">
        <v>86625</v>
      </c>
    </row>
    <row r="24" spans="1:18" s="7" customFormat="1" ht="12.75" customHeight="1" x14ac:dyDescent="0.2">
      <c r="A24" s="92" t="s">
        <v>23</v>
      </c>
      <c r="B24" s="137"/>
      <c r="C24" s="137"/>
      <c r="D24" s="138"/>
      <c r="E24" s="138">
        <v>5</v>
      </c>
      <c r="F24" s="139" t="s">
        <v>7</v>
      </c>
      <c r="G24" s="138" t="s">
        <v>12</v>
      </c>
      <c r="H24" s="140" t="s">
        <v>24</v>
      </c>
      <c r="J24" s="7">
        <v>1337029.3799999999</v>
      </c>
      <c r="L24" s="7">
        <v>572634.01</v>
      </c>
      <c r="N24" s="7">
        <f t="shared" si="0"/>
        <v>4427365.99</v>
      </c>
      <c r="P24" s="7">
        <v>5000000</v>
      </c>
      <c r="R24" s="7">
        <v>5000000</v>
      </c>
    </row>
    <row r="25" spans="1:18" s="7" customFormat="1" ht="12.75" customHeight="1" x14ac:dyDescent="0.2">
      <c r="A25" s="92" t="s">
        <v>27</v>
      </c>
      <c r="B25" s="137"/>
      <c r="C25" s="137"/>
      <c r="D25" s="138"/>
      <c r="E25" s="138">
        <v>5</v>
      </c>
      <c r="F25" s="139" t="s">
        <v>7</v>
      </c>
      <c r="G25" s="138" t="s">
        <v>12</v>
      </c>
      <c r="H25" s="140" t="s">
        <v>28</v>
      </c>
      <c r="J25" s="7">
        <v>9178167.5</v>
      </c>
      <c r="N25" s="7">
        <f>P25-L25</f>
        <v>16147564</v>
      </c>
      <c r="P25" s="7">
        <v>16147564</v>
      </c>
      <c r="R25" s="7">
        <v>16101551</v>
      </c>
    </row>
    <row r="26" spans="1:18" s="7" customFormat="1" ht="12.75" customHeight="1" x14ac:dyDescent="0.2">
      <c r="A26" s="92" t="s">
        <v>25</v>
      </c>
      <c r="B26" s="137"/>
      <c r="C26" s="137"/>
      <c r="D26" s="138"/>
      <c r="E26" s="138">
        <v>5</v>
      </c>
      <c r="F26" s="139" t="s">
        <v>7</v>
      </c>
      <c r="G26" s="138" t="s">
        <v>12</v>
      </c>
      <c r="H26" s="140" t="s">
        <v>26</v>
      </c>
      <c r="J26" s="7">
        <v>3357500</v>
      </c>
      <c r="N26" s="7">
        <f t="shared" si="0"/>
        <v>5315000</v>
      </c>
      <c r="P26" s="7">
        <v>5315000</v>
      </c>
      <c r="R26" s="7">
        <v>5430000</v>
      </c>
    </row>
    <row r="27" spans="1:18" s="7" customFormat="1" ht="12.75" customHeight="1" x14ac:dyDescent="0.2">
      <c r="A27" s="92" t="s">
        <v>140</v>
      </c>
      <c r="B27" s="137"/>
      <c r="C27" s="137"/>
      <c r="D27" s="138"/>
      <c r="E27" s="138">
        <v>5</v>
      </c>
      <c r="F27" s="139" t="s">
        <v>7</v>
      </c>
      <c r="G27" s="138" t="s">
        <v>12</v>
      </c>
      <c r="H27" s="140" t="s">
        <v>49</v>
      </c>
      <c r="J27" s="7">
        <v>8354046</v>
      </c>
      <c r="K27" s="13"/>
      <c r="L27" s="7">
        <v>9643396</v>
      </c>
      <c r="N27" s="7">
        <f>P27-L27</f>
        <v>6480896</v>
      </c>
      <c r="P27" s="7">
        <v>16124292</v>
      </c>
      <c r="R27" s="7">
        <v>16101551</v>
      </c>
    </row>
    <row r="28" spans="1:18" s="7" customFormat="1" ht="12.75" customHeight="1" x14ac:dyDescent="0.2">
      <c r="A28" s="92" t="s">
        <v>282</v>
      </c>
      <c r="B28" s="137"/>
      <c r="C28" s="137"/>
      <c r="D28" s="138"/>
      <c r="E28" s="138">
        <v>5</v>
      </c>
      <c r="F28" s="139" t="s">
        <v>7</v>
      </c>
      <c r="G28" s="138" t="s">
        <v>29</v>
      </c>
      <c r="H28" s="138" t="s">
        <v>8</v>
      </c>
      <c r="J28" s="7">
        <v>12952714.27</v>
      </c>
      <c r="L28" s="7">
        <v>6963510.3300000001</v>
      </c>
      <c r="N28" s="7">
        <f t="shared" si="0"/>
        <v>14976421.83</v>
      </c>
      <c r="P28" s="7">
        <v>21939932.16</v>
      </c>
      <c r="R28" s="7">
        <v>22679519.039999999</v>
      </c>
    </row>
    <row r="29" spans="1:18" s="7" customFormat="1" ht="12.75" customHeight="1" x14ac:dyDescent="0.2">
      <c r="A29" s="92" t="s">
        <v>30</v>
      </c>
      <c r="B29" s="137"/>
      <c r="C29" s="137"/>
      <c r="D29" s="138"/>
      <c r="E29" s="138">
        <v>5</v>
      </c>
      <c r="F29" s="139" t="s">
        <v>7</v>
      </c>
      <c r="G29" s="138" t="s">
        <v>29</v>
      </c>
      <c r="H29" s="138" t="s">
        <v>10</v>
      </c>
      <c r="J29" s="7">
        <v>822700</v>
      </c>
      <c r="L29" s="7">
        <v>409900</v>
      </c>
      <c r="N29" s="7">
        <f t="shared" si="0"/>
        <v>865700</v>
      </c>
      <c r="P29" s="7">
        <v>1275600</v>
      </c>
      <c r="R29" s="7">
        <v>1303200</v>
      </c>
    </row>
    <row r="30" spans="1:18" s="7" customFormat="1" ht="12.75" customHeight="1" x14ac:dyDescent="0.2">
      <c r="A30" s="92" t="s">
        <v>31</v>
      </c>
      <c r="B30" s="137"/>
      <c r="C30" s="137"/>
      <c r="D30" s="138"/>
      <c r="E30" s="138">
        <v>5</v>
      </c>
      <c r="F30" s="139" t="s">
        <v>7</v>
      </c>
      <c r="G30" s="138" t="s">
        <v>29</v>
      </c>
      <c r="H30" s="138" t="s">
        <v>15</v>
      </c>
      <c r="J30" s="7">
        <v>1502582.46</v>
      </c>
      <c r="L30" s="7">
        <v>781051.99</v>
      </c>
      <c r="N30" s="7">
        <f t="shared" si="0"/>
        <v>1658708.9600000002</v>
      </c>
      <c r="P30" s="7">
        <v>2439760.9500000002</v>
      </c>
      <c r="R30" s="7">
        <v>2881454.58</v>
      </c>
    </row>
    <row r="31" spans="1:18" s="7" customFormat="1" ht="12.75" customHeight="1" x14ac:dyDescent="0.2">
      <c r="A31" s="92" t="s">
        <v>32</v>
      </c>
      <c r="B31" s="137"/>
      <c r="C31" s="137"/>
      <c r="D31" s="138"/>
      <c r="E31" s="138">
        <v>5</v>
      </c>
      <c r="F31" s="139" t="s">
        <v>7</v>
      </c>
      <c r="G31" s="138" t="s">
        <v>29</v>
      </c>
      <c r="H31" s="138" t="s">
        <v>17</v>
      </c>
      <c r="J31" s="7">
        <v>817645.03</v>
      </c>
      <c r="L31" s="7">
        <v>409336.82</v>
      </c>
      <c r="N31" s="7">
        <f t="shared" si="0"/>
        <v>866263.17999999993</v>
      </c>
      <c r="P31" s="7">
        <v>1275600</v>
      </c>
      <c r="R31" s="7">
        <v>1303200</v>
      </c>
    </row>
    <row r="32" spans="1:18" s="7" customFormat="1" ht="12.75" customHeight="1" x14ac:dyDescent="0.2">
      <c r="A32" s="92" t="s">
        <v>33</v>
      </c>
      <c r="B32" s="137"/>
      <c r="C32" s="137"/>
      <c r="D32" s="138"/>
      <c r="E32" s="138">
        <v>5</v>
      </c>
      <c r="F32" s="139" t="s">
        <v>7</v>
      </c>
      <c r="G32" s="138" t="s">
        <v>34</v>
      </c>
      <c r="H32" s="138" t="s">
        <v>15</v>
      </c>
      <c r="J32" s="7">
        <v>582864.85</v>
      </c>
      <c r="N32" s="7">
        <f t="shared" si="0"/>
        <v>2173574.17</v>
      </c>
      <c r="P32" s="7">
        <v>2173574.17</v>
      </c>
      <c r="R32" s="7">
        <v>373689.56</v>
      </c>
    </row>
    <row r="33" spans="1:18" s="7" customFormat="1" ht="12.75" customHeight="1" x14ac:dyDescent="0.2">
      <c r="A33" s="92" t="s">
        <v>35</v>
      </c>
      <c r="B33" s="137"/>
      <c r="C33" s="137"/>
      <c r="D33" s="138"/>
      <c r="E33" s="138">
        <v>5</v>
      </c>
      <c r="F33" s="139" t="s">
        <v>7</v>
      </c>
      <c r="G33" s="138" t="s">
        <v>34</v>
      </c>
      <c r="H33" s="138" t="s">
        <v>49</v>
      </c>
      <c r="J33" s="7">
        <v>6236986.4900000002</v>
      </c>
      <c r="N33" s="7">
        <f t="shared" si="0"/>
        <v>5315000</v>
      </c>
      <c r="P33" s="7">
        <v>5315000</v>
      </c>
      <c r="R33" s="7">
        <v>5430000</v>
      </c>
    </row>
    <row r="34" spans="1:18" s="7" customFormat="1" ht="18.95" customHeight="1" x14ac:dyDescent="0.2">
      <c r="A34" s="124" t="s">
        <v>36</v>
      </c>
      <c r="B34" s="26"/>
      <c r="C34" s="26"/>
      <c r="J34" s="22">
        <f>SUM(J16:J33)</f>
        <v>172602295.44</v>
      </c>
      <c r="K34" s="18"/>
      <c r="L34" s="22">
        <f>SUM(L16:L33)</f>
        <v>82207085.919999987</v>
      </c>
      <c r="N34" s="22">
        <f>SUM(N16:N33)</f>
        <v>204510596.10000002</v>
      </c>
      <c r="P34" s="22">
        <f>SUM(P16:P33)</f>
        <v>286717682.02000004</v>
      </c>
      <c r="R34" s="22">
        <f>SUM(R16:R33)</f>
        <v>292241480.25999999</v>
      </c>
    </row>
    <row r="35" spans="1:18" s="7" customFormat="1" ht="6" customHeight="1" x14ac:dyDescent="0.2">
      <c r="A35" s="17"/>
      <c r="B35" s="17"/>
      <c r="C35" s="17"/>
      <c r="J35" s="18"/>
      <c r="K35" s="18"/>
    </row>
    <row r="36" spans="1:18" s="7" customFormat="1" ht="12.75" customHeight="1" x14ac:dyDescent="0.2">
      <c r="A36" s="68" t="s">
        <v>188</v>
      </c>
      <c r="B36" s="12"/>
      <c r="C36" s="12"/>
    </row>
    <row r="37" spans="1:18" s="7" customFormat="1" ht="12.75" customHeight="1" x14ac:dyDescent="0.2">
      <c r="A37" s="92" t="s">
        <v>37</v>
      </c>
      <c r="B37" s="137"/>
      <c r="C37" s="137"/>
      <c r="D37" s="138"/>
      <c r="E37" s="138">
        <v>5</v>
      </c>
      <c r="F37" s="139" t="s">
        <v>12</v>
      </c>
      <c r="G37" s="138" t="s">
        <v>7</v>
      </c>
      <c r="H37" s="138" t="s">
        <v>8</v>
      </c>
      <c r="J37" s="7">
        <v>56064</v>
      </c>
      <c r="L37" s="7">
        <v>3720</v>
      </c>
      <c r="N37" s="7">
        <f t="shared" ref="N37:N68" si="1">P37-L37</f>
        <v>1758480</v>
      </c>
      <c r="P37" s="7">
        <v>1762200</v>
      </c>
      <c r="R37" s="7">
        <v>820600</v>
      </c>
    </row>
    <row r="38" spans="1:18" s="7" customFormat="1" ht="12.75" customHeight="1" x14ac:dyDescent="0.2">
      <c r="A38" s="92" t="s">
        <v>38</v>
      </c>
      <c r="B38" s="137"/>
      <c r="C38" s="137"/>
      <c r="E38" s="138">
        <v>5</v>
      </c>
      <c r="F38" s="139" t="s">
        <v>12</v>
      </c>
      <c r="G38" s="138" t="s">
        <v>7</v>
      </c>
      <c r="H38" s="138" t="s">
        <v>10</v>
      </c>
      <c r="N38" s="7">
        <f t="shared" si="1"/>
        <v>1000000</v>
      </c>
      <c r="P38" s="7">
        <v>1000000</v>
      </c>
      <c r="R38" s="7">
        <v>1000000</v>
      </c>
    </row>
    <row r="39" spans="1:18" s="7" customFormat="1" ht="12.75" customHeight="1" x14ac:dyDescent="0.2">
      <c r="A39" s="92" t="s">
        <v>39</v>
      </c>
      <c r="B39" s="137"/>
      <c r="C39" s="137"/>
      <c r="E39" s="138">
        <v>5</v>
      </c>
      <c r="F39" s="139" t="s">
        <v>12</v>
      </c>
      <c r="G39" s="138" t="s">
        <v>12</v>
      </c>
      <c r="H39" s="138" t="s">
        <v>8</v>
      </c>
      <c r="J39" s="7">
        <v>16060</v>
      </c>
      <c r="L39" s="7">
        <v>610</v>
      </c>
      <c r="N39" s="7">
        <f t="shared" si="1"/>
        <v>2929390</v>
      </c>
      <c r="P39" s="7">
        <v>2930000</v>
      </c>
      <c r="R39" s="7">
        <v>2900000</v>
      </c>
    </row>
    <row r="40" spans="1:18" s="7" customFormat="1" ht="12.75" customHeight="1" x14ac:dyDescent="0.2">
      <c r="A40" s="92" t="s">
        <v>142</v>
      </c>
      <c r="B40" s="137"/>
      <c r="C40" s="137"/>
      <c r="D40" s="138"/>
      <c r="E40" s="138">
        <v>5</v>
      </c>
      <c r="F40" s="139" t="s">
        <v>12</v>
      </c>
      <c r="G40" s="138" t="s">
        <v>12</v>
      </c>
      <c r="H40" s="138" t="s">
        <v>10</v>
      </c>
      <c r="J40" s="7">
        <v>5197000</v>
      </c>
      <c r="L40" s="7">
        <v>81500</v>
      </c>
      <c r="N40" s="7">
        <f t="shared" si="1"/>
        <v>25868500</v>
      </c>
      <c r="P40" s="7">
        <v>25950000</v>
      </c>
    </row>
    <row r="41" spans="1:18" s="7" customFormat="1" ht="12.75" customHeight="1" x14ac:dyDescent="0.2">
      <c r="A41" s="92" t="s">
        <v>40</v>
      </c>
      <c r="B41" s="137"/>
      <c r="C41" s="137"/>
      <c r="D41" s="138"/>
      <c r="E41" s="138">
        <v>5</v>
      </c>
      <c r="F41" s="139" t="s">
        <v>12</v>
      </c>
      <c r="G41" s="138" t="s">
        <v>29</v>
      </c>
      <c r="H41" s="138" t="s">
        <v>8</v>
      </c>
      <c r="J41" s="7">
        <v>291750</v>
      </c>
      <c r="L41" s="7">
        <v>65582.25</v>
      </c>
      <c r="N41" s="7">
        <f t="shared" si="1"/>
        <v>1184417.75</v>
      </c>
      <c r="P41" s="7">
        <v>1250000</v>
      </c>
      <c r="R41" s="7">
        <v>3900000</v>
      </c>
    </row>
    <row r="42" spans="1:18" s="7" customFormat="1" ht="12.75" customHeight="1" x14ac:dyDescent="0.2">
      <c r="A42" s="92" t="s">
        <v>88</v>
      </c>
      <c r="B42" s="137"/>
      <c r="C42" s="137"/>
      <c r="E42" s="138">
        <v>5</v>
      </c>
      <c r="F42" s="139" t="s">
        <v>12</v>
      </c>
      <c r="G42" s="138" t="s">
        <v>29</v>
      </c>
      <c r="H42" s="138" t="s">
        <v>60</v>
      </c>
      <c r="N42" s="7">
        <f t="shared" si="1"/>
        <v>4000000</v>
      </c>
      <c r="P42" s="7">
        <v>4000000</v>
      </c>
      <c r="R42" s="7">
        <v>4000000</v>
      </c>
    </row>
    <row r="43" spans="1:18" s="7" customFormat="1" ht="12.75" customHeight="1" x14ac:dyDescent="0.2">
      <c r="A43" s="92" t="s">
        <v>44</v>
      </c>
      <c r="B43" s="137"/>
      <c r="C43" s="137"/>
      <c r="D43" s="138"/>
      <c r="E43" s="138">
        <v>5</v>
      </c>
      <c r="F43" s="139" t="s">
        <v>12</v>
      </c>
      <c r="G43" s="138" t="s">
        <v>29</v>
      </c>
      <c r="H43" s="138" t="s">
        <v>45</v>
      </c>
      <c r="J43" s="7">
        <v>4058759.85</v>
      </c>
      <c r="K43" s="19"/>
      <c r="L43" s="7">
        <v>1614694.3</v>
      </c>
      <c r="N43" s="7">
        <f t="shared" si="1"/>
        <v>6597305.7000000002</v>
      </c>
      <c r="P43" s="7">
        <v>8212000</v>
      </c>
      <c r="R43" s="7">
        <v>10072000</v>
      </c>
    </row>
    <row r="44" spans="1:18" s="7" customFormat="1" ht="12.75" customHeight="1" x14ac:dyDescent="0.2">
      <c r="A44" s="92" t="s">
        <v>46</v>
      </c>
      <c r="B44" s="137"/>
      <c r="C44" s="137"/>
      <c r="D44" s="138"/>
      <c r="E44" s="138">
        <v>5</v>
      </c>
      <c r="F44" s="139" t="s">
        <v>12</v>
      </c>
      <c r="G44" s="138" t="s">
        <v>29</v>
      </c>
      <c r="H44" s="138" t="s">
        <v>47</v>
      </c>
      <c r="N44" s="7">
        <f t="shared" si="1"/>
        <v>7000000</v>
      </c>
      <c r="P44" s="7">
        <v>7000000</v>
      </c>
      <c r="R44" s="7">
        <v>4000000</v>
      </c>
    </row>
    <row r="45" spans="1:18" s="7" customFormat="1" ht="12.75" customHeight="1" x14ac:dyDescent="0.2">
      <c r="A45" s="92" t="s">
        <v>48</v>
      </c>
      <c r="B45" s="137"/>
      <c r="C45" s="137"/>
      <c r="E45" s="138">
        <v>5</v>
      </c>
      <c r="F45" s="139" t="s">
        <v>12</v>
      </c>
      <c r="G45" s="138" t="s">
        <v>29</v>
      </c>
      <c r="H45" s="140" t="s">
        <v>49</v>
      </c>
      <c r="J45" s="7">
        <v>42113000.5</v>
      </c>
      <c r="L45" s="7">
        <v>962092</v>
      </c>
      <c r="N45" s="7">
        <f t="shared" si="1"/>
        <v>11619408</v>
      </c>
      <c r="P45" s="7">
        <v>12581500</v>
      </c>
      <c r="R45" s="7">
        <v>8531500</v>
      </c>
    </row>
    <row r="46" spans="1:18" s="7" customFormat="1" ht="12.75" customHeight="1" x14ac:dyDescent="0.2">
      <c r="A46" s="92" t="s">
        <v>53</v>
      </c>
      <c r="B46" s="137"/>
      <c r="C46" s="137"/>
      <c r="E46" s="138">
        <v>5</v>
      </c>
      <c r="F46" s="139" t="s">
        <v>12</v>
      </c>
      <c r="G46" s="138" t="s">
        <v>54</v>
      </c>
      <c r="H46" s="138" t="s">
        <v>8</v>
      </c>
      <c r="N46" s="7">
        <f t="shared" si="1"/>
        <v>50000</v>
      </c>
      <c r="P46" s="7">
        <v>50000</v>
      </c>
      <c r="R46" s="7">
        <v>60800</v>
      </c>
    </row>
    <row r="47" spans="1:18" s="7" customFormat="1" ht="12.75" customHeight="1" x14ac:dyDescent="0.2">
      <c r="A47" s="92" t="s">
        <v>55</v>
      </c>
      <c r="B47" s="137"/>
      <c r="C47" s="137"/>
      <c r="E47" s="138">
        <v>5</v>
      </c>
      <c r="F47" s="139" t="s">
        <v>12</v>
      </c>
      <c r="G47" s="138" t="s">
        <v>54</v>
      </c>
      <c r="H47" s="138" t="s">
        <v>10</v>
      </c>
      <c r="J47" s="7">
        <v>120954.9</v>
      </c>
      <c r="L47" s="7">
        <v>40561.18</v>
      </c>
      <c r="N47" s="7">
        <f t="shared" si="1"/>
        <v>379438.82</v>
      </c>
      <c r="P47" s="7">
        <v>420000</v>
      </c>
      <c r="R47" s="7">
        <v>420000</v>
      </c>
    </row>
    <row r="48" spans="1:18" s="7" customFormat="1" ht="12.75" customHeight="1" x14ac:dyDescent="0.2">
      <c r="A48" s="92" t="s">
        <v>56</v>
      </c>
      <c r="B48" s="137"/>
      <c r="C48" s="137"/>
      <c r="E48" s="138">
        <v>5</v>
      </c>
      <c r="F48" s="139" t="s">
        <v>12</v>
      </c>
      <c r="G48" s="138" t="s">
        <v>54</v>
      </c>
      <c r="H48" s="138" t="s">
        <v>15</v>
      </c>
      <c r="J48" s="7">
        <v>8462.81</v>
      </c>
      <c r="L48" s="7">
        <v>4673</v>
      </c>
      <c r="N48" s="7">
        <f t="shared" si="1"/>
        <v>95327</v>
      </c>
      <c r="P48" s="7">
        <v>100000</v>
      </c>
      <c r="R48" s="7">
        <v>100000</v>
      </c>
    </row>
    <row r="49" spans="1:18" s="7" customFormat="1" ht="12.75" customHeight="1" x14ac:dyDescent="0.2">
      <c r="A49" s="92" t="s">
        <v>57</v>
      </c>
      <c r="B49" s="137"/>
      <c r="C49" s="137"/>
      <c r="E49" s="138">
        <v>5</v>
      </c>
      <c r="F49" s="139" t="s">
        <v>12</v>
      </c>
      <c r="G49" s="138" t="s">
        <v>54</v>
      </c>
      <c r="H49" s="138" t="s">
        <v>17</v>
      </c>
      <c r="N49" s="7">
        <f t="shared" si="1"/>
        <v>50000</v>
      </c>
      <c r="P49" s="7">
        <v>50000</v>
      </c>
      <c r="R49" s="7">
        <v>50000</v>
      </c>
    </row>
    <row r="50" spans="1:18" s="7" customFormat="1" ht="12.75" customHeight="1" x14ac:dyDescent="0.2">
      <c r="A50" s="92" t="s">
        <v>66</v>
      </c>
      <c r="B50" s="137"/>
      <c r="C50" s="137"/>
      <c r="E50" s="138">
        <v>5</v>
      </c>
      <c r="F50" s="139" t="s">
        <v>12</v>
      </c>
      <c r="G50" s="138" t="s">
        <v>67</v>
      </c>
      <c r="H50" s="138" t="s">
        <v>8</v>
      </c>
      <c r="N50" s="7">
        <f t="shared" si="1"/>
        <v>1000000</v>
      </c>
      <c r="P50" s="7">
        <v>1000000</v>
      </c>
      <c r="R50" s="7">
        <v>1000000</v>
      </c>
    </row>
    <row r="51" spans="1:18" s="7" customFormat="1" ht="12.75" customHeight="1" x14ac:dyDescent="0.2">
      <c r="A51" s="92" t="s">
        <v>61</v>
      </c>
      <c r="B51" s="137"/>
      <c r="C51" s="137"/>
      <c r="E51" s="138">
        <v>5</v>
      </c>
      <c r="F51" s="139" t="s">
        <v>12</v>
      </c>
      <c r="G51" s="138" t="s">
        <v>59</v>
      </c>
      <c r="H51" s="138" t="s">
        <v>8</v>
      </c>
      <c r="N51" s="7">
        <f t="shared" si="1"/>
        <v>1500000</v>
      </c>
      <c r="P51" s="7">
        <v>1500000</v>
      </c>
      <c r="R51" s="7">
        <v>1000000</v>
      </c>
    </row>
    <row r="52" spans="1:18" s="7" customFormat="1" ht="12.75" customHeight="1" x14ac:dyDescent="0.2">
      <c r="A52" s="92" t="s">
        <v>62</v>
      </c>
      <c r="B52" s="137"/>
      <c r="C52" s="137"/>
      <c r="E52" s="138">
        <v>5</v>
      </c>
      <c r="F52" s="139" t="s">
        <v>12</v>
      </c>
      <c r="G52" s="138" t="s">
        <v>59</v>
      </c>
      <c r="H52" s="138" t="s">
        <v>10</v>
      </c>
      <c r="N52" s="7">
        <f t="shared" si="1"/>
        <v>2672000</v>
      </c>
      <c r="P52" s="7">
        <v>2672000</v>
      </c>
      <c r="R52" s="7">
        <v>1500000</v>
      </c>
    </row>
    <row r="53" spans="1:18" s="7" customFormat="1" ht="12.75" customHeight="1" x14ac:dyDescent="0.2">
      <c r="A53" s="92" t="s">
        <v>63</v>
      </c>
      <c r="B53" s="137"/>
      <c r="C53" s="137"/>
      <c r="E53" s="138">
        <v>5</v>
      </c>
      <c r="F53" s="139" t="s">
        <v>12</v>
      </c>
      <c r="G53" s="138" t="s">
        <v>59</v>
      </c>
      <c r="H53" s="138" t="s">
        <v>64</v>
      </c>
      <c r="J53" s="7">
        <v>82900</v>
      </c>
      <c r="L53" s="7">
        <v>245500</v>
      </c>
      <c r="N53" s="7">
        <f t="shared" si="1"/>
        <v>3254500</v>
      </c>
      <c r="P53" s="7">
        <v>3500000</v>
      </c>
      <c r="R53" s="7">
        <v>1000000</v>
      </c>
    </row>
    <row r="54" spans="1:18" s="7" customFormat="1" ht="12.75" customHeight="1" x14ac:dyDescent="0.2">
      <c r="A54" s="92" t="s">
        <v>65</v>
      </c>
      <c r="B54" s="137"/>
      <c r="C54" s="137"/>
      <c r="E54" s="138">
        <v>5</v>
      </c>
      <c r="F54" s="139" t="s">
        <v>12</v>
      </c>
      <c r="G54" s="138" t="s">
        <v>59</v>
      </c>
      <c r="H54" s="138" t="s">
        <v>19</v>
      </c>
      <c r="N54" s="7">
        <f t="shared" si="1"/>
        <v>350000</v>
      </c>
      <c r="P54" s="7">
        <v>350000</v>
      </c>
      <c r="R54" s="7">
        <v>150000</v>
      </c>
    </row>
    <row r="55" spans="1:18" s="7" customFormat="1" ht="12.75" customHeight="1" x14ac:dyDescent="0.2">
      <c r="A55" s="92" t="s">
        <v>68</v>
      </c>
      <c r="B55" s="137"/>
      <c r="C55" s="137"/>
      <c r="E55" s="138">
        <v>5</v>
      </c>
      <c r="F55" s="139" t="s">
        <v>12</v>
      </c>
      <c r="G55" s="138" t="s">
        <v>67</v>
      </c>
      <c r="H55" s="138" t="s">
        <v>10</v>
      </c>
      <c r="J55" s="7">
        <v>4349232.0999999996</v>
      </c>
      <c r="L55" s="7">
        <v>125000</v>
      </c>
      <c r="N55" s="7">
        <f t="shared" si="1"/>
        <v>25375000</v>
      </c>
      <c r="P55" s="7">
        <v>25500000</v>
      </c>
      <c r="R55" s="7">
        <v>1500000</v>
      </c>
    </row>
    <row r="56" spans="1:18" s="7" customFormat="1" ht="12.75" customHeight="1" x14ac:dyDescent="0.2">
      <c r="A56" s="92" t="s">
        <v>69</v>
      </c>
      <c r="B56" s="137"/>
      <c r="C56" s="137"/>
      <c r="E56" s="138">
        <v>5</v>
      </c>
      <c r="F56" s="139" t="s">
        <v>12</v>
      </c>
      <c r="G56" s="138" t="s">
        <v>70</v>
      </c>
      <c r="H56" s="138" t="s">
        <v>15</v>
      </c>
      <c r="J56" s="7">
        <v>1142263.6599999999</v>
      </c>
      <c r="L56" s="7">
        <v>519663.06</v>
      </c>
      <c r="N56" s="7">
        <f t="shared" si="1"/>
        <v>1059392.94</v>
      </c>
      <c r="P56" s="7">
        <v>1579056</v>
      </c>
      <c r="R56" s="7">
        <v>1503600</v>
      </c>
    </row>
    <row r="57" spans="1:18" s="7" customFormat="1" ht="12.75" customHeight="1" x14ac:dyDescent="0.2">
      <c r="A57" s="92" t="s">
        <v>72</v>
      </c>
      <c r="B57" s="137"/>
      <c r="C57" s="137"/>
      <c r="E57" s="138">
        <v>5</v>
      </c>
      <c r="F57" s="139" t="s">
        <v>12</v>
      </c>
      <c r="G57" s="138" t="s">
        <v>70</v>
      </c>
      <c r="H57" s="138" t="s">
        <v>49</v>
      </c>
      <c r="J57" s="7">
        <v>4109296</v>
      </c>
      <c r="L57" s="7">
        <v>63000</v>
      </c>
      <c r="N57" s="7">
        <f t="shared" si="1"/>
        <v>4982600</v>
      </c>
      <c r="P57" s="7">
        <v>5045600</v>
      </c>
      <c r="R57" s="7">
        <v>6024000</v>
      </c>
    </row>
    <row r="58" spans="1:18" s="7" customFormat="1" ht="12.75" customHeight="1" x14ac:dyDescent="0.2">
      <c r="A58" s="92" t="s">
        <v>73</v>
      </c>
      <c r="B58" s="137"/>
      <c r="C58" s="137"/>
      <c r="E58" s="138">
        <v>5</v>
      </c>
      <c r="F58" s="139" t="s">
        <v>12</v>
      </c>
      <c r="G58" s="138" t="s">
        <v>74</v>
      </c>
      <c r="H58" s="138" t="s">
        <v>64</v>
      </c>
      <c r="J58" s="7">
        <v>40685</v>
      </c>
      <c r="N58" s="7">
        <f t="shared" si="1"/>
        <v>1610000</v>
      </c>
      <c r="P58" s="7">
        <v>1610000</v>
      </c>
      <c r="R58" s="7">
        <v>1000000</v>
      </c>
    </row>
    <row r="59" spans="1:18" s="7" customFormat="1" ht="12.75" customHeight="1" x14ac:dyDescent="0.2">
      <c r="A59" s="92" t="s">
        <v>75</v>
      </c>
      <c r="B59" s="137"/>
      <c r="C59" s="137"/>
      <c r="E59" s="138">
        <v>5</v>
      </c>
      <c r="F59" s="139" t="s">
        <v>12</v>
      </c>
      <c r="G59" s="138" t="s">
        <v>74</v>
      </c>
      <c r="H59" s="138" t="s">
        <v>19</v>
      </c>
      <c r="N59" s="7">
        <f t="shared" si="1"/>
        <v>250000</v>
      </c>
      <c r="P59" s="7">
        <v>250000</v>
      </c>
    </row>
    <row r="60" spans="1:18" s="7" customFormat="1" ht="12.75" customHeight="1" x14ac:dyDescent="0.2">
      <c r="A60" s="92" t="s">
        <v>77</v>
      </c>
      <c r="B60" s="137"/>
      <c r="C60" s="137"/>
      <c r="E60" s="138">
        <v>5</v>
      </c>
      <c r="F60" s="139" t="s">
        <v>12</v>
      </c>
      <c r="G60" s="138" t="s">
        <v>74</v>
      </c>
      <c r="H60" s="138" t="s">
        <v>49</v>
      </c>
      <c r="N60" s="7">
        <f t="shared" si="1"/>
        <v>300000</v>
      </c>
      <c r="P60" s="7">
        <v>300000</v>
      </c>
    </row>
    <row r="61" spans="1:18" s="7" customFormat="1" ht="12.75" customHeight="1" x14ac:dyDescent="0.2">
      <c r="A61" s="92" t="s">
        <v>78</v>
      </c>
      <c r="B61" s="137"/>
      <c r="C61" s="137"/>
      <c r="E61" s="138">
        <v>5</v>
      </c>
      <c r="F61" s="139" t="s">
        <v>12</v>
      </c>
      <c r="G61" s="138" t="s">
        <v>79</v>
      </c>
      <c r="H61" s="138" t="s">
        <v>10</v>
      </c>
      <c r="J61" s="7">
        <v>139604.82</v>
      </c>
      <c r="L61" s="7">
        <v>98342.37</v>
      </c>
      <c r="N61" s="7">
        <f t="shared" si="1"/>
        <v>29995657.629999999</v>
      </c>
      <c r="P61" s="7">
        <v>30094000</v>
      </c>
      <c r="R61" s="7">
        <f>350000+5000000+30250000</f>
        <v>35600000</v>
      </c>
    </row>
    <row r="62" spans="1:18" s="7" customFormat="1" ht="12.75" customHeight="1" x14ac:dyDescent="0.2">
      <c r="A62" s="92" t="s">
        <v>80</v>
      </c>
      <c r="B62" s="137"/>
      <c r="C62" s="137"/>
      <c r="E62" s="138">
        <v>5</v>
      </c>
      <c r="F62" s="139" t="s">
        <v>12</v>
      </c>
      <c r="G62" s="138" t="s">
        <v>79</v>
      </c>
      <c r="H62" s="138" t="s">
        <v>15</v>
      </c>
      <c r="J62" s="7">
        <v>13015620</v>
      </c>
      <c r="L62" s="7">
        <v>42638800</v>
      </c>
      <c r="N62" s="7">
        <f t="shared" si="1"/>
        <v>250361200</v>
      </c>
      <c r="P62" s="7">
        <v>293000000</v>
      </c>
      <c r="R62" s="7">
        <f>5000000+28950000+285200000</f>
        <v>319150000</v>
      </c>
    </row>
    <row r="63" spans="1:18" s="7" customFormat="1" ht="12.75" customHeight="1" x14ac:dyDescent="0.2">
      <c r="A63" s="92" t="s">
        <v>83</v>
      </c>
      <c r="B63" s="137"/>
      <c r="C63" s="137"/>
      <c r="E63" s="138">
        <v>5</v>
      </c>
      <c r="F63" s="139" t="s">
        <v>12</v>
      </c>
      <c r="G63" s="138" t="s">
        <v>84</v>
      </c>
      <c r="H63" s="139" t="s">
        <v>8</v>
      </c>
      <c r="J63" s="7">
        <v>76000000</v>
      </c>
      <c r="L63" s="7">
        <v>41500000</v>
      </c>
      <c r="N63" s="7">
        <f t="shared" si="1"/>
        <v>35500000</v>
      </c>
      <c r="P63" s="7">
        <v>77000000</v>
      </c>
      <c r="R63" s="7">
        <v>78000000</v>
      </c>
    </row>
    <row r="64" spans="1:18" s="7" customFormat="1" ht="12.75" customHeight="1" x14ac:dyDescent="0.2">
      <c r="A64" s="92" t="s">
        <v>86</v>
      </c>
      <c r="B64" s="137"/>
      <c r="C64" s="137"/>
      <c r="E64" s="138">
        <v>5</v>
      </c>
      <c r="F64" s="139" t="s">
        <v>12</v>
      </c>
      <c r="G64" s="138" t="s">
        <v>84</v>
      </c>
      <c r="H64" s="139" t="s">
        <v>15</v>
      </c>
      <c r="J64" s="7">
        <v>5428231.54</v>
      </c>
      <c r="L64" s="7">
        <v>2642525.71</v>
      </c>
      <c r="N64" s="7">
        <f t="shared" si="1"/>
        <v>3395986.8899999997</v>
      </c>
      <c r="P64" s="7">
        <v>6038512.5999999996</v>
      </c>
      <c r="R64" s="7">
        <v>6715883.3600000003</v>
      </c>
    </row>
    <row r="65" spans="1:18" s="7" customFormat="1" ht="12.75" customHeight="1" x14ac:dyDescent="0.2">
      <c r="A65" s="92" t="s">
        <v>156</v>
      </c>
      <c r="B65" s="137"/>
      <c r="C65" s="137"/>
      <c r="E65" s="138">
        <v>5</v>
      </c>
      <c r="F65" s="139" t="s">
        <v>12</v>
      </c>
      <c r="G65" s="140" t="s">
        <v>59</v>
      </c>
      <c r="H65" s="154" t="s">
        <v>17</v>
      </c>
      <c r="R65" s="7">
        <v>300000</v>
      </c>
    </row>
    <row r="66" spans="1:18" s="7" customFormat="1" ht="12.75" customHeight="1" x14ac:dyDescent="0.2">
      <c r="A66" s="92" t="s">
        <v>58</v>
      </c>
      <c r="B66" s="137"/>
      <c r="C66" s="137"/>
      <c r="E66" s="138">
        <v>5</v>
      </c>
      <c r="F66" s="139" t="s">
        <v>12</v>
      </c>
      <c r="G66" s="140" t="s">
        <v>59</v>
      </c>
      <c r="H66" s="154" t="s">
        <v>60</v>
      </c>
      <c r="R66" s="7">
        <v>1000000</v>
      </c>
    </row>
    <row r="67" spans="1:18" s="7" customFormat="1" ht="12.75" customHeight="1" x14ac:dyDescent="0.2">
      <c r="A67" s="92" t="s">
        <v>81</v>
      </c>
      <c r="B67" s="137"/>
      <c r="C67" s="137"/>
      <c r="E67" s="138">
        <v>5</v>
      </c>
      <c r="F67" s="139" t="s">
        <v>12</v>
      </c>
      <c r="G67" s="138" t="s">
        <v>59</v>
      </c>
      <c r="H67" s="139" t="s">
        <v>82</v>
      </c>
      <c r="J67" s="7">
        <v>7203886</v>
      </c>
      <c r="L67" s="7">
        <v>35860360.700000003</v>
      </c>
      <c r="N67" s="7">
        <f t="shared" ref="N67" si="2">P67-L67</f>
        <v>121299639.3</v>
      </c>
      <c r="P67" s="7">
        <v>157160000</v>
      </c>
      <c r="R67" s="7">
        <f>250000+20000000+2660000</f>
        <v>22910000</v>
      </c>
    </row>
    <row r="68" spans="1:18" s="7" customFormat="1" ht="12.75" customHeight="1" x14ac:dyDescent="0.2">
      <c r="A68" s="92" t="s">
        <v>279</v>
      </c>
      <c r="B68" s="137"/>
      <c r="C68" s="137"/>
      <c r="E68" s="138">
        <v>5</v>
      </c>
      <c r="F68" s="139" t="s">
        <v>12</v>
      </c>
      <c r="G68" s="160">
        <v>99</v>
      </c>
      <c r="H68" s="161">
        <v>990</v>
      </c>
      <c r="J68" s="7">
        <v>107306501.88</v>
      </c>
      <c r="L68" s="7">
        <v>47350740.390000001</v>
      </c>
      <c r="N68" s="7">
        <f t="shared" si="1"/>
        <v>260073341.21000004</v>
      </c>
      <c r="P68" s="7">
        <v>307424081.60000002</v>
      </c>
      <c r="R68" s="7">
        <f>5454080+1000000+8350000+3760000+500000+50965200+1504800</f>
        <v>71534080</v>
      </c>
    </row>
    <row r="69" spans="1:18" s="7" customFormat="1" ht="18.95" customHeight="1" x14ac:dyDescent="0.2">
      <c r="A69" s="202" t="s">
        <v>191</v>
      </c>
      <c r="B69" s="202"/>
      <c r="C69" s="202"/>
      <c r="J69" s="22">
        <f>SUM(J37:J68)</f>
        <v>270680273.05999994</v>
      </c>
      <c r="K69" s="18"/>
      <c r="L69" s="22">
        <f>SUM(L37:L68)</f>
        <v>173817364.95999998</v>
      </c>
      <c r="N69" s="22">
        <f>SUM(N37:N68)</f>
        <v>805511585.24000001</v>
      </c>
      <c r="P69" s="22">
        <f>SUM(P37:P68)</f>
        <v>979328950.20000005</v>
      </c>
      <c r="R69" s="22">
        <f>SUM(R37:R68)</f>
        <v>585742463.36000001</v>
      </c>
    </row>
    <row r="70" spans="1:18" s="7" customFormat="1" ht="6" customHeight="1" x14ac:dyDescent="0.2">
      <c r="A70" s="20"/>
      <c r="B70" s="20"/>
      <c r="C70" s="20"/>
      <c r="J70" s="18"/>
      <c r="K70" s="18"/>
    </row>
    <row r="71" spans="1:18" s="7" customFormat="1" ht="12.75" customHeight="1" x14ac:dyDescent="0.2">
      <c r="A71" s="68" t="s">
        <v>190</v>
      </c>
      <c r="B71" s="11"/>
      <c r="C71" s="11"/>
    </row>
    <row r="72" spans="1:18" s="7" customFormat="1" ht="12.75" customHeight="1" x14ac:dyDescent="0.2">
      <c r="A72" s="92" t="s">
        <v>92</v>
      </c>
      <c r="B72" s="137"/>
      <c r="C72" s="137"/>
      <c r="E72" s="138">
        <v>1</v>
      </c>
      <c r="F72" s="139" t="s">
        <v>93</v>
      </c>
      <c r="G72" s="138" t="s">
        <v>7</v>
      </c>
      <c r="H72" s="138" t="s">
        <v>8</v>
      </c>
      <c r="N72" s="7">
        <f t="shared" ref="N72:N82" si="3">P72-L72</f>
        <v>100000000</v>
      </c>
      <c r="P72" s="7">
        <v>100000000</v>
      </c>
    </row>
    <row r="73" spans="1:18" s="7" customFormat="1" ht="12.75" hidden="1" customHeight="1" x14ac:dyDescent="0.2">
      <c r="A73" s="92" t="s">
        <v>94</v>
      </c>
      <c r="B73" s="137"/>
      <c r="C73" s="137"/>
      <c r="E73" s="138">
        <v>1</v>
      </c>
      <c r="F73" s="139" t="s">
        <v>93</v>
      </c>
      <c r="G73" s="138" t="s">
        <v>34</v>
      </c>
      <c r="H73" s="138" t="s">
        <v>8</v>
      </c>
      <c r="N73" s="7">
        <f t="shared" si="3"/>
        <v>0</v>
      </c>
    </row>
    <row r="74" spans="1:18" s="7" customFormat="1" ht="12.75" customHeight="1" x14ac:dyDescent="0.2">
      <c r="A74" s="92" t="s">
        <v>96</v>
      </c>
      <c r="B74" s="137"/>
      <c r="C74" s="137"/>
      <c r="E74" s="138">
        <v>1</v>
      </c>
      <c r="F74" s="139" t="s">
        <v>93</v>
      </c>
      <c r="G74" s="138" t="s">
        <v>54</v>
      </c>
      <c r="H74" s="140" t="s">
        <v>10</v>
      </c>
      <c r="J74" s="7">
        <v>3912244</v>
      </c>
      <c r="N74" s="7">
        <f t="shared" si="3"/>
        <v>1500000</v>
      </c>
      <c r="P74" s="7">
        <v>1500000</v>
      </c>
      <c r="R74" s="7">
        <v>210000</v>
      </c>
    </row>
    <row r="75" spans="1:18" s="7" customFormat="1" ht="12.75" customHeight="1" x14ac:dyDescent="0.2">
      <c r="A75" s="92" t="s">
        <v>98</v>
      </c>
      <c r="B75" s="142"/>
      <c r="C75" s="142"/>
      <c r="E75" s="138">
        <v>1</v>
      </c>
      <c r="F75" s="139" t="s">
        <v>93</v>
      </c>
      <c r="G75" s="138" t="s">
        <v>54</v>
      </c>
      <c r="H75" s="138" t="s">
        <v>15</v>
      </c>
      <c r="L75" s="7">
        <v>113860</v>
      </c>
      <c r="N75" s="7">
        <f t="shared" si="3"/>
        <v>15886140</v>
      </c>
      <c r="P75" s="7">
        <v>16000000</v>
      </c>
      <c r="R75" s="7">
        <v>5500000</v>
      </c>
    </row>
    <row r="76" spans="1:18" s="7" customFormat="1" ht="12.75" customHeight="1" x14ac:dyDescent="0.2">
      <c r="A76" s="92" t="s">
        <v>100</v>
      </c>
      <c r="B76" s="137"/>
      <c r="C76" s="137"/>
      <c r="E76" s="138">
        <v>1</v>
      </c>
      <c r="F76" s="139" t="s">
        <v>93</v>
      </c>
      <c r="G76" s="138" t="s">
        <v>54</v>
      </c>
      <c r="H76" s="138" t="s">
        <v>19</v>
      </c>
      <c r="J76" s="7">
        <v>38000</v>
      </c>
      <c r="N76" s="7">
        <f t="shared" si="3"/>
        <v>2261500</v>
      </c>
      <c r="P76" s="7">
        <v>2261500</v>
      </c>
    </row>
    <row r="77" spans="1:18" s="7" customFormat="1" ht="12.75" customHeight="1" x14ac:dyDescent="0.2">
      <c r="A77" s="92" t="s">
        <v>101</v>
      </c>
      <c r="B77" s="137"/>
      <c r="C77" s="137"/>
      <c r="E77" s="138">
        <v>1</v>
      </c>
      <c r="F77" s="139" t="s">
        <v>93</v>
      </c>
      <c r="G77" s="138" t="s">
        <v>54</v>
      </c>
      <c r="H77" s="138" t="s">
        <v>102</v>
      </c>
      <c r="J77" s="7">
        <v>3247200</v>
      </c>
      <c r="N77" s="7">
        <f t="shared" si="3"/>
        <v>28630000</v>
      </c>
      <c r="P77" s="7">
        <v>28630000</v>
      </c>
      <c r="R77" s="7">
        <v>3000000</v>
      </c>
    </row>
    <row r="78" spans="1:18" s="7" customFormat="1" ht="12.75" customHeight="1" x14ac:dyDescent="0.2">
      <c r="A78" s="92" t="s">
        <v>105</v>
      </c>
      <c r="B78" s="137"/>
      <c r="C78" s="137"/>
      <c r="D78" s="139"/>
      <c r="E78" s="138">
        <v>1</v>
      </c>
      <c r="F78" s="139" t="s">
        <v>93</v>
      </c>
      <c r="G78" s="138" t="s">
        <v>54</v>
      </c>
      <c r="H78" s="140" t="s">
        <v>49</v>
      </c>
      <c r="N78" s="7">
        <f t="shared" si="3"/>
        <v>1000000</v>
      </c>
      <c r="P78" s="7">
        <v>1000000</v>
      </c>
    </row>
    <row r="79" spans="1:18" s="7" customFormat="1" ht="12.75" customHeight="1" x14ac:dyDescent="0.2">
      <c r="A79" s="92" t="s">
        <v>106</v>
      </c>
      <c r="B79" s="137"/>
      <c r="C79" s="137"/>
      <c r="D79" s="139"/>
      <c r="E79" s="138">
        <v>1</v>
      </c>
      <c r="F79" s="139" t="s">
        <v>93</v>
      </c>
      <c r="G79" s="140" t="s">
        <v>67</v>
      </c>
      <c r="H79" s="140" t="s">
        <v>8</v>
      </c>
      <c r="J79" s="7">
        <v>1625000</v>
      </c>
      <c r="N79" s="7">
        <f t="shared" si="3"/>
        <v>17350000</v>
      </c>
      <c r="P79" s="7">
        <v>17350000</v>
      </c>
      <c r="R79" s="7">
        <v>16000000</v>
      </c>
    </row>
    <row r="80" spans="1:18" s="7" customFormat="1" ht="12.75" customHeight="1" x14ac:dyDescent="0.2">
      <c r="A80" s="92" t="s">
        <v>306</v>
      </c>
      <c r="B80" s="137"/>
      <c r="C80" s="137"/>
      <c r="D80" s="139"/>
      <c r="E80" s="138">
        <v>1</v>
      </c>
      <c r="F80" s="139" t="s">
        <v>93</v>
      </c>
      <c r="G80" s="140" t="s">
        <v>93</v>
      </c>
      <c r="H80" s="140" t="s">
        <v>8</v>
      </c>
      <c r="N80" s="7">
        <f t="shared" si="3"/>
        <v>2900000</v>
      </c>
      <c r="P80" s="7">
        <v>2900000</v>
      </c>
      <c r="R80" s="7">
        <v>500000</v>
      </c>
    </row>
    <row r="81" spans="1:18" s="7" customFormat="1" ht="12.75" customHeight="1" x14ac:dyDescent="0.2">
      <c r="A81" s="92" t="s">
        <v>107</v>
      </c>
      <c r="B81" s="137"/>
      <c r="C81" s="137"/>
      <c r="D81" s="139"/>
      <c r="E81" s="138">
        <v>1</v>
      </c>
      <c r="F81" s="139" t="s">
        <v>93</v>
      </c>
      <c r="G81" s="138" t="s">
        <v>59</v>
      </c>
      <c r="H81" s="140" t="s">
        <v>49</v>
      </c>
      <c r="J81" s="7">
        <v>98446</v>
      </c>
      <c r="N81" s="7">
        <f t="shared" si="3"/>
        <v>17000000</v>
      </c>
      <c r="P81" s="7">
        <v>17000000</v>
      </c>
    </row>
    <row r="82" spans="1:18" s="7" customFormat="1" ht="12.75" customHeight="1" x14ac:dyDescent="0.2">
      <c r="A82" s="92" t="s">
        <v>290</v>
      </c>
      <c r="B82" s="137"/>
      <c r="C82" s="137"/>
      <c r="D82" s="139"/>
      <c r="E82" s="138">
        <v>1</v>
      </c>
      <c r="F82" s="154" t="s">
        <v>291</v>
      </c>
      <c r="G82" s="140" t="s">
        <v>7</v>
      </c>
      <c r="H82" s="140" t="s">
        <v>10</v>
      </c>
      <c r="N82" s="7">
        <f t="shared" si="3"/>
        <v>35000000</v>
      </c>
      <c r="P82" s="7">
        <v>35000000</v>
      </c>
    </row>
    <row r="83" spans="1:18" s="27" customFormat="1" ht="18.95" customHeight="1" x14ac:dyDescent="0.2">
      <c r="A83" s="124" t="s">
        <v>108</v>
      </c>
      <c r="B83" s="26"/>
      <c r="C83" s="26"/>
      <c r="J83" s="21">
        <f>SUM(J72:J81)</f>
        <v>8920890</v>
      </c>
      <c r="K83" s="23"/>
      <c r="L83" s="21">
        <f>SUM(L72:L78)</f>
        <v>113860</v>
      </c>
      <c r="N83" s="21">
        <f>SUM(N72:N82)</f>
        <v>221527640</v>
      </c>
      <c r="P83" s="21">
        <f>SUM(P72:P82)</f>
        <v>221641500</v>
      </c>
      <c r="R83" s="21">
        <f>SUM(R72:R82)</f>
        <v>25210000</v>
      </c>
    </row>
    <row r="84" spans="1:18" s="7" customFormat="1" ht="6" customHeight="1" x14ac:dyDescent="0.2"/>
    <row r="85" spans="1:18" s="7" customFormat="1" ht="20.100000000000001" customHeight="1" thickBot="1" x14ac:dyDescent="0.25">
      <c r="A85" s="11" t="s">
        <v>110</v>
      </c>
      <c r="B85" s="28"/>
      <c r="C85" s="28"/>
      <c r="J85" s="29">
        <f>J34+J69+J83</f>
        <v>452203458.49999994</v>
      </c>
      <c r="K85" s="23"/>
      <c r="L85" s="29">
        <f>L34+L69+L83</f>
        <v>256138310.87999997</v>
      </c>
      <c r="N85" s="29">
        <f>N34+N69+N83</f>
        <v>1231549821.3400002</v>
      </c>
      <c r="P85" s="29">
        <f>P34+P69+P83</f>
        <v>1487688132.22</v>
      </c>
      <c r="R85" s="29">
        <f>R34+R69+R83</f>
        <v>903193943.62</v>
      </c>
    </row>
    <row r="86" spans="1:18" s="7" customFormat="1" ht="13.5" thickTop="1" x14ac:dyDescent="0.2">
      <c r="A86" s="31"/>
      <c r="B86" s="31"/>
      <c r="C86" s="31"/>
      <c r="D86" s="34"/>
      <c r="E86" s="31"/>
      <c r="F86" s="31"/>
      <c r="H86" s="35"/>
      <c r="I86" s="35"/>
      <c r="J86" s="35"/>
      <c r="K86" s="35"/>
      <c r="L86" s="35"/>
      <c r="M86" s="35"/>
    </row>
    <row r="87" spans="1:18" s="7" customFormat="1" ht="8.1" customHeight="1" x14ac:dyDescent="0.2">
      <c r="A87" s="31"/>
      <c r="B87" s="31"/>
      <c r="C87" s="31"/>
      <c r="D87" s="34"/>
      <c r="E87" s="31"/>
      <c r="F87" s="31"/>
      <c r="H87" s="35"/>
      <c r="I87" s="35"/>
      <c r="J87" s="35"/>
      <c r="K87" s="35"/>
      <c r="L87" s="35"/>
      <c r="M87" s="35"/>
    </row>
    <row r="88" spans="1:18" x14ac:dyDescent="0.2">
      <c r="A88" s="46"/>
      <c r="C88" s="185" t="s">
        <v>297</v>
      </c>
      <c r="D88" s="33"/>
      <c r="E88" s="32"/>
      <c r="G88" s="31"/>
      <c r="I88" s="31"/>
      <c r="M88" s="47"/>
      <c r="N88" s="199" t="s">
        <v>135</v>
      </c>
      <c r="O88" s="199"/>
      <c r="P88" s="199"/>
    </row>
    <row r="89" spans="1:18" ht="9.9499999999999993" customHeight="1" x14ac:dyDescent="0.2">
      <c r="A89" s="46"/>
      <c r="C89" s="185"/>
      <c r="D89" s="33"/>
      <c r="E89" s="32"/>
      <c r="G89" s="31"/>
      <c r="I89" s="31"/>
      <c r="M89" s="47"/>
      <c r="N89" s="182"/>
      <c r="O89" s="182"/>
      <c r="P89" s="182"/>
    </row>
    <row r="90" spans="1:18" x14ac:dyDescent="0.2">
      <c r="A90" s="50"/>
      <c r="C90" s="185"/>
      <c r="D90" s="33"/>
      <c r="E90" s="51"/>
      <c r="G90" s="31"/>
      <c r="I90" s="31"/>
      <c r="M90" s="185"/>
      <c r="N90" s="36"/>
      <c r="O90" s="36"/>
      <c r="P90" s="51"/>
    </row>
    <row r="91" spans="1:18" x14ac:dyDescent="0.2">
      <c r="A91" s="52"/>
      <c r="C91" s="31"/>
      <c r="D91" s="31"/>
      <c r="E91" s="53"/>
      <c r="G91" s="31"/>
      <c r="I91" s="31"/>
      <c r="M91" s="31"/>
      <c r="P91" s="53"/>
    </row>
    <row r="92" spans="1:18" x14ac:dyDescent="0.2">
      <c r="A92" s="54"/>
      <c r="C92" s="186" t="s">
        <v>319</v>
      </c>
      <c r="D92" s="55"/>
      <c r="E92" s="56"/>
      <c r="G92" s="31"/>
      <c r="I92" s="31"/>
      <c r="M92" s="57"/>
      <c r="N92" s="200" t="s">
        <v>137</v>
      </c>
      <c r="O92" s="200"/>
      <c r="P92" s="200"/>
    </row>
    <row r="93" spans="1:18" x14ac:dyDescent="0.2">
      <c r="A93" s="52"/>
      <c r="C93" s="185" t="s">
        <v>288</v>
      </c>
      <c r="D93" s="31"/>
      <c r="E93" s="32"/>
      <c r="G93" s="31"/>
      <c r="I93" s="31"/>
      <c r="M93" s="33"/>
      <c r="N93" s="201" t="s">
        <v>139</v>
      </c>
      <c r="O93" s="201"/>
      <c r="P93" s="201"/>
    </row>
  </sheetData>
  <customSheetViews>
    <customSheetView guid="{1998FCB8-1FEB-4076-ACE6-A225EE4366B3}" printArea="1" hiddenRows="1">
      <pane xSplit="1" ySplit="14" topLeftCell="B84" activePane="bottomRight" state="frozen"/>
      <selection pane="bottomRight" activeCell="P10" sqref="P10:P12"/>
      <rowBreaks count="2" manualBreakCount="2">
        <brk id="39" max="18" man="1"/>
        <brk id="64" max="18" man="1"/>
      </rowBreaks>
      <pageMargins left="0.75" right="0.5" top="1" bottom="1" header="0.75" footer="0.5"/>
      <printOptions horizontalCentered="1"/>
      <pageSetup paperSize="5" scale="90" orientation="landscape" horizontalDpi="4294967293" verticalDpi="300" r:id="rId1"/>
      <headerFooter alignWithMargins="0">
        <oddHeader xml:space="preserve">&amp;L&amp;"Arial,Regular"&amp;9               LBP Form No. 2&amp;R&amp;"Arial,Bold"&amp;10Annex E                       </oddHeader>
        <oddFooter>&amp;C&amp;10Page &amp;P of &amp;N</oddFooter>
      </headerFooter>
    </customSheetView>
    <customSheetView guid="{EE975321-C15E-44A7-AFC6-A307116A4F6E}" hiddenRows="1">
      <pane xSplit="1" ySplit="14" topLeftCell="B84" activePane="bottomRight" state="frozen"/>
      <selection pane="bottomRight" activeCell="P10" sqref="P10:P12"/>
      <rowBreaks count="2" manualBreakCount="2">
        <brk id="39" max="18" man="1"/>
        <brk id="64" max="18" man="1"/>
      </rowBreaks>
      <pageMargins left="0.75" right="0.5" top="1" bottom="1" header="0.75" footer="0.5"/>
      <printOptions horizontalCentered="1"/>
      <pageSetup paperSize="5" scale="90" orientation="landscape" horizontalDpi="4294967293" verticalDpi="300" r:id="rId2"/>
      <headerFooter alignWithMargins="0">
        <oddHeader xml:space="preserve">&amp;L&amp;"Arial,Regular"&amp;9               LBP Form No. 2&amp;R&amp;"Arial,Bold"&amp;10Annex E                         </oddHeader>
        <oddFooter>&amp;C&amp;10Page &amp;P of &amp;N</oddFooter>
      </headerFooter>
    </customSheetView>
  </customSheetViews>
  <mergeCells count="12">
    <mergeCell ref="N93:P93"/>
    <mergeCell ref="A1:S1"/>
    <mergeCell ref="A2:S2"/>
    <mergeCell ref="L9:P9"/>
    <mergeCell ref="P10:P12"/>
    <mergeCell ref="A11:C11"/>
    <mergeCell ref="E11:H11"/>
    <mergeCell ref="A13:C13"/>
    <mergeCell ref="E13:H13"/>
    <mergeCell ref="A69:C69"/>
    <mergeCell ref="N88:P88"/>
    <mergeCell ref="N92:P92"/>
  </mergeCells>
  <printOptions horizontalCentered="1"/>
  <pageMargins left="0.75" right="0.5" top="1" bottom="1" header="0.75" footer="0.5"/>
  <pageSetup paperSize="5" scale="90" orientation="landscape" horizontalDpi="4294967293" verticalDpi="300" r:id="rId3"/>
  <headerFooter alignWithMargins="0">
    <oddHeader xml:space="preserve">&amp;L&amp;"Arial,Regular"&amp;9               LBP Form No. 2&amp;R&amp;"Arial,Bold"&amp;10Annex E                       </oddHeader>
    <oddFooter>&amp;C&amp;10Page &amp;P of &amp;N</oddFooter>
  </headerFooter>
  <rowBreaks count="2" manualBreakCount="2">
    <brk id="39" max="18" man="1"/>
    <brk id="64" max="18" man="1"/>
  </row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S165"/>
  <sheetViews>
    <sheetView view="pageBreakPreview" zoomScaleNormal="85" zoomScaleSheetLayoutView="100" workbookViewId="0">
      <pane xSplit="1" ySplit="14" topLeftCell="B63" activePane="bottomRight" state="frozen"/>
      <selection pane="topRight" activeCell="B1" sqref="B1"/>
      <selection pane="bottomLeft" activeCell="A15" sqref="A15"/>
      <selection pane="bottomRight" activeCell="A46" sqref="A46"/>
    </sheetView>
  </sheetViews>
  <sheetFormatPr defaultRowHeight="12.75" x14ac:dyDescent="0.2"/>
  <cols>
    <col min="1" max="1" width="16.77734375" style="1" customWidth="1"/>
    <col min="2" max="2" width="1.21875" style="1" customWidth="1"/>
    <col min="3" max="3" width="26.77734375" style="1" customWidth="1"/>
    <col min="4" max="4" width="1" style="1" customWidth="1"/>
    <col min="5" max="7" width="2.88671875" style="1" customWidth="1"/>
    <col min="8" max="8" width="3.77734375" style="1" customWidth="1"/>
    <col min="9" max="9" width="0.88671875" style="1" customWidth="1"/>
    <col min="10" max="10" width="13.77734375" style="1" customWidth="1"/>
    <col min="11" max="11" width="0.88671875" style="1" customWidth="1"/>
    <col min="12" max="12" width="13.77734375" style="1" customWidth="1"/>
    <col min="13" max="13" width="0.88671875" style="1" customWidth="1"/>
    <col min="14" max="14" width="13.77734375" style="1" customWidth="1"/>
    <col min="15" max="15" width="0.88671875" style="1" customWidth="1"/>
    <col min="16" max="16" width="13.77734375" style="1" customWidth="1"/>
    <col min="17" max="17" width="0.88671875" style="1" customWidth="1"/>
    <col min="18" max="18" width="13.77734375" style="1" customWidth="1"/>
    <col min="19" max="16384" width="8.88671875" style="1"/>
  </cols>
  <sheetData>
    <row r="1" spans="1:19" ht="15.75" x14ac:dyDescent="0.25">
      <c r="A1" s="203" t="s">
        <v>111</v>
      </c>
      <c r="B1" s="203"/>
      <c r="C1" s="203"/>
      <c r="D1" s="203"/>
      <c r="E1" s="203"/>
      <c r="F1" s="203"/>
      <c r="G1" s="203"/>
      <c r="H1" s="203"/>
      <c r="I1" s="203"/>
      <c r="J1" s="203"/>
      <c r="K1" s="203"/>
      <c r="L1" s="203"/>
      <c r="M1" s="203"/>
      <c r="N1" s="203"/>
      <c r="O1" s="203"/>
      <c r="P1" s="203"/>
      <c r="Q1" s="203"/>
      <c r="R1" s="203"/>
      <c r="S1" s="203"/>
    </row>
    <row r="2" spans="1:19" ht="15.75" customHeight="1" x14ac:dyDescent="0.2">
      <c r="A2" s="204" t="s">
        <v>0</v>
      </c>
      <c r="B2" s="204"/>
      <c r="C2" s="204"/>
      <c r="D2" s="204"/>
      <c r="E2" s="204"/>
      <c r="F2" s="204"/>
      <c r="G2" s="204"/>
      <c r="H2" s="204"/>
      <c r="I2" s="204"/>
      <c r="J2" s="204"/>
      <c r="K2" s="204"/>
      <c r="L2" s="204"/>
      <c r="M2" s="204"/>
      <c r="N2" s="204"/>
      <c r="O2" s="204"/>
      <c r="P2" s="204"/>
      <c r="Q2" s="204"/>
      <c r="R2" s="204"/>
      <c r="S2" s="204"/>
    </row>
    <row r="3" spans="1:19" ht="9" customHeight="1" x14ac:dyDescent="0.2"/>
    <row r="4" spans="1:19" ht="15" customHeight="1" x14ac:dyDescent="0.25">
      <c r="A4" s="2" t="s">
        <v>118</v>
      </c>
      <c r="B4" s="2" t="s">
        <v>113</v>
      </c>
      <c r="C4" s="73" t="s">
        <v>216</v>
      </c>
      <c r="H4" s="3"/>
      <c r="I4" s="3"/>
      <c r="R4" s="78">
        <v>8711</v>
      </c>
    </row>
    <row r="5" spans="1:19" ht="15" customHeight="1" x14ac:dyDescent="0.2">
      <c r="A5" s="5" t="s">
        <v>119</v>
      </c>
      <c r="B5" s="2" t="s">
        <v>113</v>
      </c>
      <c r="C5" s="5" t="s">
        <v>219</v>
      </c>
    </row>
    <row r="6" spans="1:19" ht="15" customHeight="1" x14ac:dyDescent="0.2">
      <c r="A6" s="5" t="s">
        <v>120</v>
      </c>
      <c r="B6" s="2" t="s">
        <v>113</v>
      </c>
      <c r="C6" s="5" t="s">
        <v>220</v>
      </c>
    </row>
    <row r="7" spans="1:19" ht="15" customHeight="1" x14ac:dyDescent="0.2">
      <c r="A7" s="6" t="s">
        <v>121</v>
      </c>
      <c r="B7" s="2" t="s">
        <v>113</v>
      </c>
      <c r="C7" s="6" t="s">
        <v>117</v>
      </c>
    </row>
    <row r="8" spans="1:19" ht="9" customHeight="1" x14ac:dyDescent="0.2">
      <c r="A8" s="6"/>
      <c r="B8" s="2"/>
      <c r="C8" s="6"/>
    </row>
    <row r="9" spans="1:19" ht="15" customHeight="1" x14ac:dyDescent="0.2">
      <c r="L9" s="207" t="s">
        <v>122</v>
      </c>
      <c r="M9" s="207"/>
      <c r="N9" s="207"/>
      <c r="O9" s="207"/>
      <c r="P9" s="207"/>
      <c r="Q9" s="65"/>
    </row>
    <row r="10" spans="1:19" ht="15" customHeight="1" x14ac:dyDescent="0.2">
      <c r="H10" s="8"/>
      <c r="I10" s="8"/>
      <c r="J10" s="8" t="s">
        <v>287</v>
      </c>
      <c r="K10" s="8"/>
      <c r="L10" s="62" t="s">
        <v>123</v>
      </c>
      <c r="M10" s="62"/>
      <c r="N10" s="62" t="s">
        <v>125</v>
      </c>
      <c r="O10" s="62"/>
      <c r="P10" s="209" t="s">
        <v>127</v>
      </c>
      <c r="Q10" s="45"/>
      <c r="R10" s="129" t="s">
        <v>132</v>
      </c>
    </row>
    <row r="11" spans="1:19" ht="15" customHeight="1" x14ac:dyDescent="0.2">
      <c r="A11" s="205" t="s">
        <v>186</v>
      </c>
      <c r="B11" s="205"/>
      <c r="C11" s="205"/>
      <c r="D11" s="9"/>
      <c r="E11" s="205" t="s">
        <v>112</v>
      </c>
      <c r="F11" s="205"/>
      <c r="G11" s="205"/>
      <c r="H11" s="205"/>
      <c r="I11" s="8"/>
      <c r="J11" s="93" t="s">
        <v>305</v>
      </c>
      <c r="K11" s="44"/>
      <c r="L11" s="44" t="s">
        <v>318</v>
      </c>
      <c r="M11" s="44"/>
      <c r="N11" s="44" t="s">
        <v>318</v>
      </c>
      <c r="O11" s="44"/>
      <c r="P11" s="210"/>
      <c r="Q11" s="45"/>
      <c r="R11" s="44">
        <v>2020</v>
      </c>
    </row>
    <row r="12" spans="1:19" ht="15" customHeight="1" x14ac:dyDescent="0.2">
      <c r="A12" s="91"/>
      <c r="B12" s="91"/>
      <c r="C12" s="91"/>
      <c r="D12" s="9"/>
      <c r="E12" s="91"/>
      <c r="F12" s="91"/>
      <c r="G12" s="91"/>
      <c r="H12" s="91"/>
      <c r="I12" s="8"/>
      <c r="J12" s="44" t="s">
        <v>124</v>
      </c>
      <c r="K12" s="44"/>
      <c r="L12" s="44" t="s">
        <v>124</v>
      </c>
      <c r="M12" s="44"/>
      <c r="N12" s="44" t="s">
        <v>126</v>
      </c>
      <c r="O12" s="44"/>
      <c r="P12" s="210"/>
      <c r="Q12" s="45"/>
      <c r="R12" s="130" t="s">
        <v>2</v>
      </c>
    </row>
    <row r="13" spans="1:19" ht="15" customHeight="1" x14ac:dyDescent="0.2">
      <c r="A13" s="206" t="s">
        <v>3</v>
      </c>
      <c r="B13" s="206"/>
      <c r="C13" s="206"/>
      <c r="D13" s="7"/>
      <c r="E13" s="208" t="s">
        <v>4</v>
      </c>
      <c r="F13" s="208"/>
      <c r="G13" s="208"/>
      <c r="H13" s="208"/>
      <c r="J13" s="10" t="s">
        <v>5</v>
      </c>
      <c r="K13" s="61"/>
      <c r="L13" s="10" t="s">
        <v>128</v>
      </c>
      <c r="M13" s="61"/>
      <c r="N13" s="10" t="s">
        <v>129</v>
      </c>
      <c r="O13" s="61"/>
      <c r="P13" s="10" t="s">
        <v>130</v>
      </c>
      <c r="Q13" s="61"/>
      <c r="R13" s="10" t="s">
        <v>131</v>
      </c>
    </row>
    <row r="14" spans="1:19" ht="6" customHeight="1" x14ac:dyDescent="0.2">
      <c r="K14" s="7"/>
      <c r="M14" s="7"/>
      <c r="O14" s="7"/>
      <c r="Q14" s="7"/>
    </row>
    <row r="15" spans="1:19" s="7" customFormat="1" ht="12.75" customHeight="1" x14ac:dyDescent="0.2">
      <c r="A15" s="68" t="s">
        <v>187</v>
      </c>
      <c r="B15" s="12"/>
      <c r="C15" s="12"/>
      <c r="J15" s="13"/>
      <c r="K15" s="13"/>
    </row>
    <row r="16" spans="1:19" s="7" customFormat="1" ht="6" customHeight="1" x14ac:dyDescent="0.2">
      <c r="A16" s="68"/>
      <c r="B16" s="12"/>
      <c r="C16" s="12"/>
      <c r="J16" s="13"/>
      <c r="K16" s="13"/>
    </row>
    <row r="17" spans="1:18" s="7" customFormat="1" ht="12.75" customHeight="1" x14ac:dyDescent="0.2">
      <c r="A17" s="66" t="s">
        <v>6</v>
      </c>
      <c r="B17" s="40"/>
      <c r="C17" s="40"/>
      <c r="D17" s="14"/>
      <c r="E17" s="14">
        <v>5</v>
      </c>
      <c r="F17" s="15" t="s">
        <v>7</v>
      </c>
      <c r="G17" s="14" t="s">
        <v>7</v>
      </c>
      <c r="H17" s="14" t="s">
        <v>8</v>
      </c>
      <c r="I17" s="14"/>
      <c r="J17" s="13">
        <v>13005100.789999999</v>
      </c>
      <c r="K17" s="13"/>
      <c r="L17" s="7">
        <v>6085601.7999999998</v>
      </c>
      <c r="N17" s="7">
        <f t="shared" ref="N17:N22" si="0">P17-L17</f>
        <v>12244205.23</v>
      </c>
      <c r="P17" s="13">
        <v>18329807.030000001</v>
      </c>
      <c r="R17" s="7">
        <v>18122349.579999998</v>
      </c>
    </row>
    <row r="18" spans="1:18" s="7" customFormat="1" ht="12.75" hidden="1" customHeight="1" x14ac:dyDescent="0.2">
      <c r="A18" s="67" t="s">
        <v>9</v>
      </c>
      <c r="B18" s="41"/>
      <c r="C18" s="41"/>
      <c r="E18" s="38">
        <v>5</v>
      </c>
      <c r="F18" s="37" t="s">
        <v>7</v>
      </c>
      <c r="G18" s="38" t="s">
        <v>7</v>
      </c>
      <c r="H18" s="38" t="s">
        <v>10</v>
      </c>
      <c r="J18" s="39"/>
      <c r="K18" s="39"/>
      <c r="N18" s="7">
        <f t="shared" si="0"/>
        <v>0</v>
      </c>
      <c r="P18" s="39"/>
    </row>
    <row r="19" spans="1:18" s="7" customFormat="1" ht="12.75" customHeight="1" x14ac:dyDescent="0.2">
      <c r="A19" s="66" t="s">
        <v>11</v>
      </c>
      <c r="B19" s="40"/>
      <c r="C19" s="40"/>
      <c r="D19" s="14"/>
      <c r="E19" s="14">
        <v>5</v>
      </c>
      <c r="F19" s="15" t="s">
        <v>7</v>
      </c>
      <c r="G19" s="14" t="s">
        <v>12</v>
      </c>
      <c r="H19" s="14" t="s">
        <v>8</v>
      </c>
      <c r="J19" s="13">
        <v>1164170</v>
      </c>
      <c r="K19" s="13"/>
      <c r="L19" s="7">
        <v>494375.34</v>
      </c>
      <c r="N19" s="7">
        <f t="shared" si="0"/>
        <v>1089624.6599999999</v>
      </c>
      <c r="P19" s="13">
        <v>1584000</v>
      </c>
      <c r="R19" s="7">
        <v>1512000</v>
      </c>
    </row>
    <row r="20" spans="1:18" s="7" customFormat="1" ht="12.75" customHeight="1" x14ac:dyDescent="0.2">
      <c r="A20" s="66" t="s">
        <v>13</v>
      </c>
      <c r="B20" s="40"/>
      <c r="C20" s="40"/>
      <c r="D20" s="14"/>
      <c r="E20" s="14">
        <v>5</v>
      </c>
      <c r="F20" s="15" t="s">
        <v>7</v>
      </c>
      <c r="G20" s="14" t="s">
        <v>12</v>
      </c>
      <c r="H20" s="14" t="s">
        <v>10</v>
      </c>
      <c r="J20" s="13"/>
      <c r="K20" s="13"/>
      <c r="N20" s="7">
        <f t="shared" si="0"/>
        <v>102000</v>
      </c>
      <c r="P20" s="13">
        <v>102000</v>
      </c>
      <c r="R20" s="7">
        <v>102000</v>
      </c>
    </row>
    <row r="21" spans="1:18" s="7" customFormat="1" ht="12.75" customHeight="1" x14ac:dyDescent="0.2">
      <c r="A21" s="66" t="s">
        <v>14</v>
      </c>
      <c r="B21" s="40"/>
      <c r="C21" s="40"/>
      <c r="D21" s="14"/>
      <c r="E21" s="14">
        <v>5</v>
      </c>
      <c r="F21" s="15" t="s">
        <v>7</v>
      </c>
      <c r="G21" s="14" t="s">
        <v>12</v>
      </c>
      <c r="H21" s="14" t="s">
        <v>15</v>
      </c>
      <c r="J21" s="13"/>
      <c r="K21" s="13"/>
      <c r="N21" s="7">
        <f t="shared" si="0"/>
        <v>102000</v>
      </c>
      <c r="P21" s="13">
        <v>102000</v>
      </c>
      <c r="R21" s="7">
        <v>102000</v>
      </c>
    </row>
    <row r="22" spans="1:18" s="7" customFormat="1" ht="12.75" customHeight="1" x14ac:dyDescent="0.2">
      <c r="A22" s="66" t="s">
        <v>16</v>
      </c>
      <c r="B22" s="40"/>
      <c r="C22" s="40"/>
      <c r="D22" s="14"/>
      <c r="E22" s="14">
        <v>5</v>
      </c>
      <c r="F22" s="15" t="s">
        <v>7</v>
      </c>
      <c r="G22" s="14" t="s">
        <v>12</v>
      </c>
      <c r="H22" s="14" t="s">
        <v>17</v>
      </c>
      <c r="J22" s="13">
        <v>300000</v>
      </c>
      <c r="K22" s="13"/>
      <c r="L22" s="7">
        <v>240000</v>
      </c>
      <c r="N22" s="7">
        <f t="shared" si="0"/>
        <v>156000</v>
      </c>
      <c r="P22" s="13">
        <v>396000</v>
      </c>
      <c r="R22" s="7">
        <v>378000</v>
      </c>
    </row>
    <row r="23" spans="1:18" s="7" customFormat="1" ht="12.75" hidden="1" customHeight="1" x14ac:dyDescent="0.2">
      <c r="A23" s="66" t="s">
        <v>141</v>
      </c>
      <c r="B23" s="40"/>
      <c r="C23" s="40"/>
      <c r="D23" s="14"/>
      <c r="E23" s="14">
        <v>5</v>
      </c>
      <c r="F23" s="15" t="s">
        <v>7</v>
      </c>
      <c r="G23" s="14" t="s">
        <v>12</v>
      </c>
      <c r="H23" s="14" t="s">
        <v>64</v>
      </c>
      <c r="J23" s="13"/>
      <c r="K23" s="13"/>
      <c r="P23" s="13"/>
    </row>
    <row r="24" spans="1:18" s="7" customFormat="1" ht="12.75" hidden="1" customHeight="1" x14ac:dyDescent="0.2">
      <c r="A24" s="66" t="s">
        <v>143</v>
      </c>
      <c r="B24" s="40"/>
      <c r="C24" s="40"/>
      <c r="E24" s="14">
        <v>5</v>
      </c>
      <c r="F24" s="15" t="s">
        <v>7</v>
      </c>
      <c r="G24" s="14" t="s">
        <v>12</v>
      </c>
      <c r="H24" s="14" t="s">
        <v>45</v>
      </c>
      <c r="J24" s="13"/>
      <c r="K24" s="13"/>
      <c r="P24" s="13"/>
    </row>
    <row r="25" spans="1:18" s="7" customFormat="1" ht="12.75" hidden="1" customHeight="1" x14ac:dyDescent="0.2">
      <c r="A25" s="66" t="s">
        <v>144</v>
      </c>
      <c r="B25" s="40"/>
      <c r="C25" s="40"/>
      <c r="D25" s="14"/>
      <c r="E25" s="14">
        <v>5</v>
      </c>
      <c r="F25" s="15" t="s">
        <v>7</v>
      </c>
      <c r="G25" s="14" t="s">
        <v>12</v>
      </c>
      <c r="H25" s="14" t="s">
        <v>60</v>
      </c>
      <c r="J25" s="13"/>
      <c r="K25" s="13"/>
      <c r="N25" s="7">
        <f t="shared" ref="N25:N41" si="1">P25-L25</f>
        <v>0</v>
      </c>
      <c r="P25" s="13"/>
    </row>
    <row r="26" spans="1:18" s="7" customFormat="1" ht="12.75" hidden="1" customHeight="1" x14ac:dyDescent="0.2">
      <c r="A26" s="66" t="s">
        <v>18</v>
      </c>
      <c r="B26" s="40"/>
      <c r="C26" s="40"/>
      <c r="D26" s="14"/>
      <c r="E26" s="14">
        <v>5</v>
      </c>
      <c r="F26" s="15" t="s">
        <v>7</v>
      </c>
      <c r="G26" s="14" t="s">
        <v>12</v>
      </c>
      <c r="H26" s="14" t="s">
        <v>19</v>
      </c>
      <c r="J26" s="13"/>
      <c r="K26" s="13"/>
      <c r="N26" s="7">
        <f t="shared" si="1"/>
        <v>0</v>
      </c>
      <c r="P26" s="13"/>
    </row>
    <row r="27" spans="1:18" s="7" customFormat="1" ht="12.75" hidden="1" customHeight="1" x14ac:dyDescent="0.2">
      <c r="A27" s="66" t="s">
        <v>21</v>
      </c>
      <c r="B27" s="40"/>
      <c r="C27" s="40"/>
      <c r="D27" s="14"/>
      <c r="E27" s="14">
        <v>5</v>
      </c>
      <c r="F27" s="15" t="s">
        <v>7</v>
      </c>
      <c r="G27" s="14" t="s">
        <v>12</v>
      </c>
      <c r="H27" s="14" t="s">
        <v>102</v>
      </c>
      <c r="J27" s="13"/>
      <c r="K27" s="13"/>
      <c r="N27" s="7">
        <f t="shared" si="1"/>
        <v>0</v>
      </c>
      <c r="P27" s="13"/>
    </row>
    <row r="28" spans="1:18" s="7" customFormat="1" ht="12.75" hidden="1" customHeight="1" x14ac:dyDescent="0.2">
      <c r="A28" s="66" t="s">
        <v>22</v>
      </c>
      <c r="B28" s="40"/>
      <c r="C28" s="40"/>
      <c r="D28" s="14"/>
      <c r="E28" s="14">
        <v>5</v>
      </c>
      <c r="F28" s="15" t="s">
        <v>7</v>
      </c>
      <c r="G28" s="14" t="s">
        <v>12</v>
      </c>
      <c r="H28" s="16" t="s">
        <v>146</v>
      </c>
      <c r="J28" s="13"/>
      <c r="K28" s="13"/>
      <c r="N28" s="7">
        <f t="shared" si="1"/>
        <v>0</v>
      </c>
      <c r="P28" s="13"/>
    </row>
    <row r="29" spans="1:18" s="7" customFormat="1" ht="12.75" hidden="1" customHeight="1" x14ac:dyDescent="0.2">
      <c r="A29" s="66" t="s">
        <v>145</v>
      </c>
      <c r="B29" s="40"/>
      <c r="C29" s="40"/>
      <c r="D29" s="14"/>
      <c r="E29" s="14">
        <v>5</v>
      </c>
      <c r="F29" s="15" t="s">
        <v>7</v>
      </c>
      <c r="G29" s="14" t="s">
        <v>12</v>
      </c>
      <c r="H29" s="16" t="s">
        <v>47</v>
      </c>
      <c r="N29" s="7">
        <f t="shared" si="1"/>
        <v>0</v>
      </c>
    </row>
    <row r="30" spans="1:18" s="7" customFormat="1" ht="12.75" hidden="1" customHeight="1" x14ac:dyDescent="0.2">
      <c r="A30" s="66" t="s">
        <v>23</v>
      </c>
      <c r="B30" s="40"/>
      <c r="C30" s="40"/>
      <c r="D30" s="14"/>
      <c r="E30" s="14">
        <v>5</v>
      </c>
      <c r="F30" s="15" t="s">
        <v>7</v>
      </c>
      <c r="G30" s="14" t="s">
        <v>12</v>
      </c>
      <c r="H30" s="16" t="s">
        <v>24</v>
      </c>
      <c r="N30" s="7">
        <f t="shared" si="1"/>
        <v>0</v>
      </c>
    </row>
    <row r="31" spans="1:18" s="7" customFormat="1" ht="12.75" customHeight="1" x14ac:dyDescent="0.2">
      <c r="A31" s="66" t="s">
        <v>27</v>
      </c>
      <c r="B31" s="40"/>
      <c r="C31" s="40"/>
      <c r="D31" s="14"/>
      <c r="E31" s="14">
        <v>5</v>
      </c>
      <c r="F31" s="15" t="s">
        <v>7</v>
      </c>
      <c r="G31" s="14" t="s">
        <v>12</v>
      </c>
      <c r="H31" s="16" t="s">
        <v>28</v>
      </c>
      <c r="J31" s="7">
        <v>1115476.3999999999</v>
      </c>
      <c r="N31" s="7">
        <f>P31-L31</f>
        <v>1549357</v>
      </c>
      <c r="P31" s="7">
        <v>1549357</v>
      </c>
      <c r="R31" s="7">
        <v>1511102</v>
      </c>
    </row>
    <row r="32" spans="1:18" s="7" customFormat="1" ht="12.75" customHeight="1" x14ac:dyDescent="0.2">
      <c r="A32" s="66" t="s">
        <v>25</v>
      </c>
      <c r="B32" s="40"/>
      <c r="C32" s="40"/>
      <c r="D32" s="14"/>
      <c r="E32" s="14">
        <v>5</v>
      </c>
      <c r="F32" s="15" t="s">
        <v>7</v>
      </c>
      <c r="G32" s="14" t="s">
        <v>12</v>
      </c>
      <c r="H32" s="16" t="s">
        <v>26</v>
      </c>
      <c r="J32" s="7">
        <v>243000</v>
      </c>
      <c r="N32" s="7">
        <f t="shared" si="1"/>
        <v>330000</v>
      </c>
      <c r="P32" s="7">
        <v>330000</v>
      </c>
      <c r="R32" s="7">
        <v>315000</v>
      </c>
    </row>
    <row r="33" spans="1:18" s="7" customFormat="1" ht="12.75" customHeight="1" x14ac:dyDescent="0.2">
      <c r="A33" s="66" t="s">
        <v>140</v>
      </c>
      <c r="B33" s="40"/>
      <c r="C33" s="40"/>
      <c r="D33" s="14"/>
      <c r="E33" s="14">
        <v>5</v>
      </c>
      <c r="F33" s="15" t="s">
        <v>7</v>
      </c>
      <c r="G33" s="14" t="s">
        <v>12</v>
      </c>
      <c r="H33" s="16" t="s">
        <v>49</v>
      </c>
      <c r="J33" s="13">
        <v>1090613</v>
      </c>
      <c r="K33" s="13"/>
      <c r="L33" s="7">
        <v>1009553</v>
      </c>
      <c r="N33" s="7">
        <f>P33-L33</f>
        <v>539804</v>
      </c>
      <c r="P33" s="13">
        <v>1549357</v>
      </c>
      <c r="R33" s="7">
        <v>1511102</v>
      </c>
    </row>
    <row r="34" spans="1:18" s="7" customFormat="1" ht="12.75" customHeight="1" x14ac:dyDescent="0.2">
      <c r="A34" s="66" t="s">
        <v>282</v>
      </c>
      <c r="B34" s="40"/>
      <c r="C34" s="40"/>
      <c r="D34" s="14"/>
      <c r="E34" s="14">
        <v>5</v>
      </c>
      <c r="F34" s="15" t="s">
        <v>7</v>
      </c>
      <c r="G34" s="14" t="s">
        <v>29</v>
      </c>
      <c r="H34" s="14" t="s">
        <v>8</v>
      </c>
      <c r="J34" s="7">
        <v>1559787.8</v>
      </c>
      <c r="L34" s="7">
        <v>730731.53</v>
      </c>
      <c r="N34" s="7">
        <f t="shared" si="1"/>
        <v>1500342.55</v>
      </c>
      <c r="P34" s="7">
        <v>2231074.08</v>
      </c>
      <c r="R34" s="7">
        <v>2175986.88</v>
      </c>
    </row>
    <row r="35" spans="1:18" s="7" customFormat="1" ht="12.75" customHeight="1" x14ac:dyDescent="0.2">
      <c r="A35" s="66" t="s">
        <v>30</v>
      </c>
      <c r="B35" s="40"/>
      <c r="C35" s="40"/>
      <c r="D35" s="14"/>
      <c r="E35" s="14">
        <v>5</v>
      </c>
      <c r="F35" s="15" t="s">
        <v>7</v>
      </c>
      <c r="G35" s="14" t="s">
        <v>29</v>
      </c>
      <c r="H35" s="14" t="s">
        <v>10</v>
      </c>
      <c r="J35" s="7">
        <v>58000</v>
      </c>
      <c r="L35" s="7">
        <v>24800</v>
      </c>
      <c r="N35" s="7">
        <f t="shared" si="1"/>
        <v>54400</v>
      </c>
      <c r="P35" s="7">
        <v>79200</v>
      </c>
      <c r="R35" s="7">
        <v>75600</v>
      </c>
    </row>
    <row r="36" spans="1:18" s="7" customFormat="1" ht="12.75" customHeight="1" x14ac:dyDescent="0.2">
      <c r="A36" s="66" t="s">
        <v>31</v>
      </c>
      <c r="B36" s="40"/>
      <c r="C36" s="40"/>
      <c r="D36" s="14"/>
      <c r="E36" s="14">
        <v>5</v>
      </c>
      <c r="F36" s="15" t="s">
        <v>7</v>
      </c>
      <c r="G36" s="14" t="s">
        <v>29</v>
      </c>
      <c r="H36" s="14" t="s">
        <v>15</v>
      </c>
      <c r="J36" s="7">
        <v>170643.87</v>
      </c>
      <c r="L36" s="7">
        <v>76847.23</v>
      </c>
      <c r="N36" s="7">
        <f t="shared" si="1"/>
        <v>155371.31</v>
      </c>
      <c r="P36" s="7">
        <v>232218.54</v>
      </c>
      <c r="R36" s="7">
        <v>261159.84</v>
      </c>
    </row>
    <row r="37" spans="1:18" s="7" customFormat="1" ht="12.75" customHeight="1" x14ac:dyDescent="0.2">
      <c r="A37" s="66" t="s">
        <v>32</v>
      </c>
      <c r="B37" s="40"/>
      <c r="C37" s="40"/>
      <c r="D37" s="14"/>
      <c r="E37" s="14">
        <v>5</v>
      </c>
      <c r="F37" s="15" t="s">
        <v>7</v>
      </c>
      <c r="G37" s="14" t="s">
        <v>29</v>
      </c>
      <c r="H37" s="14" t="s">
        <v>17</v>
      </c>
      <c r="J37" s="7">
        <v>57999.43</v>
      </c>
      <c r="L37" s="7">
        <v>24755.759999999998</v>
      </c>
      <c r="N37" s="7">
        <f t="shared" si="1"/>
        <v>54444.240000000005</v>
      </c>
      <c r="P37" s="7">
        <v>79200</v>
      </c>
      <c r="R37" s="7">
        <v>75600</v>
      </c>
    </row>
    <row r="38" spans="1:18" s="7" customFormat="1" ht="12.75" hidden="1" customHeight="1" x14ac:dyDescent="0.2">
      <c r="A38" s="66" t="s">
        <v>147</v>
      </c>
      <c r="B38" s="40"/>
      <c r="C38" s="40"/>
      <c r="D38" s="14"/>
      <c r="E38" s="14">
        <v>5</v>
      </c>
      <c r="F38" s="15" t="s">
        <v>7</v>
      </c>
      <c r="G38" s="14" t="s">
        <v>34</v>
      </c>
      <c r="H38" s="14" t="s">
        <v>8</v>
      </c>
      <c r="N38" s="7">
        <f t="shared" si="1"/>
        <v>0</v>
      </c>
    </row>
    <row r="39" spans="1:18" s="7" customFormat="1" ht="12.75" customHeight="1" x14ac:dyDescent="0.2">
      <c r="A39" s="66" t="s">
        <v>148</v>
      </c>
      <c r="B39" s="40"/>
      <c r="C39" s="40"/>
      <c r="D39" s="14"/>
      <c r="E39" s="14">
        <v>5</v>
      </c>
      <c r="F39" s="15" t="s">
        <v>7</v>
      </c>
      <c r="G39" s="14" t="s">
        <v>34</v>
      </c>
      <c r="H39" s="14" t="s">
        <v>10</v>
      </c>
      <c r="J39" s="7">
        <v>827341.88</v>
      </c>
      <c r="N39" s="99"/>
    </row>
    <row r="40" spans="1:18" s="7" customFormat="1" ht="12.75" customHeight="1" x14ac:dyDescent="0.2">
      <c r="A40" s="66" t="s">
        <v>33</v>
      </c>
      <c r="B40" s="40"/>
      <c r="C40" s="40"/>
      <c r="D40" s="14"/>
      <c r="E40" s="14">
        <v>5</v>
      </c>
      <c r="F40" s="15" t="s">
        <v>7</v>
      </c>
      <c r="G40" s="14" t="s">
        <v>34</v>
      </c>
      <c r="H40" s="14" t="s">
        <v>15</v>
      </c>
      <c r="J40" s="7">
        <v>841570.89</v>
      </c>
      <c r="L40" s="7">
        <v>226383.79</v>
      </c>
      <c r="N40" s="7">
        <f t="shared" si="1"/>
        <v>832929.72</v>
      </c>
      <c r="P40" s="7">
        <v>1059313.51</v>
      </c>
      <c r="R40" s="7">
        <v>951442.51</v>
      </c>
    </row>
    <row r="41" spans="1:18" s="7" customFormat="1" ht="12.75" customHeight="1" x14ac:dyDescent="0.2">
      <c r="A41" s="66" t="s">
        <v>35</v>
      </c>
      <c r="B41" s="40"/>
      <c r="C41" s="40"/>
      <c r="D41" s="14"/>
      <c r="E41" s="14">
        <v>5</v>
      </c>
      <c r="F41" s="15" t="s">
        <v>7</v>
      </c>
      <c r="G41" s="14" t="s">
        <v>34</v>
      </c>
      <c r="H41" s="14" t="s">
        <v>49</v>
      </c>
      <c r="J41" s="7">
        <v>776794.58</v>
      </c>
      <c r="N41" s="7">
        <f t="shared" si="1"/>
        <v>330000</v>
      </c>
      <c r="P41" s="7">
        <v>330000</v>
      </c>
      <c r="R41" s="7">
        <v>315000</v>
      </c>
    </row>
    <row r="42" spans="1:18" s="7" customFormat="1" ht="12.75" hidden="1" customHeight="1" x14ac:dyDescent="0.2">
      <c r="A42" s="66" t="s">
        <v>149</v>
      </c>
      <c r="B42" s="40"/>
      <c r="C42" s="40"/>
      <c r="D42" s="14"/>
      <c r="E42" s="14">
        <v>5</v>
      </c>
      <c r="F42" s="15" t="s">
        <v>7</v>
      </c>
      <c r="G42" s="14" t="s">
        <v>29</v>
      </c>
      <c r="H42" s="14" t="s">
        <v>64</v>
      </c>
    </row>
    <row r="43" spans="1:18" s="7" customFormat="1" ht="18.95" customHeight="1" x14ac:dyDescent="0.2">
      <c r="A43" s="63" t="s">
        <v>36</v>
      </c>
      <c r="B43" s="26"/>
      <c r="C43" s="26"/>
      <c r="J43" s="22">
        <f>SUM(J17:J42)</f>
        <v>21210498.639999997</v>
      </c>
      <c r="K43" s="18"/>
      <c r="L43" s="22">
        <f>SUM(L17:L42)</f>
        <v>8913048.4499999993</v>
      </c>
      <c r="N43" s="22">
        <f>SUM(N17:N42)</f>
        <v>19040478.709999997</v>
      </c>
      <c r="P43" s="22">
        <f>SUM(P17:P42)</f>
        <v>27953527.16</v>
      </c>
      <c r="R43" s="22">
        <f>SUM(R17:R42)</f>
        <v>27408342.809999999</v>
      </c>
    </row>
    <row r="44" spans="1:18" s="7" customFormat="1" ht="6" customHeight="1" x14ac:dyDescent="0.2">
      <c r="A44" s="17"/>
      <c r="B44" s="17"/>
      <c r="C44" s="17"/>
      <c r="J44" s="18"/>
      <c r="K44" s="18"/>
    </row>
    <row r="45" spans="1:18" s="7" customFormat="1" ht="12.75" customHeight="1" x14ac:dyDescent="0.2">
      <c r="A45" s="68" t="s">
        <v>188</v>
      </c>
      <c r="B45" s="12"/>
      <c r="C45" s="12"/>
    </row>
    <row r="46" spans="1:18" s="7" customFormat="1" ht="6" customHeight="1" x14ac:dyDescent="0.2">
      <c r="A46" s="68"/>
      <c r="B46" s="12"/>
      <c r="C46" s="12"/>
    </row>
    <row r="47" spans="1:18" s="7" customFormat="1" ht="12.75" customHeight="1" x14ac:dyDescent="0.2">
      <c r="A47" s="66" t="s">
        <v>37</v>
      </c>
      <c r="B47" s="40"/>
      <c r="C47" s="40"/>
      <c r="D47" s="14"/>
      <c r="E47" s="14">
        <v>5</v>
      </c>
      <c r="F47" s="15" t="s">
        <v>12</v>
      </c>
      <c r="G47" s="14" t="s">
        <v>7</v>
      </c>
      <c r="H47" s="14" t="s">
        <v>8</v>
      </c>
      <c r="J47" s="7">
        <v>141392</v>
      </c>
      <c r="L47" s="7">
        <v>57947</v>
      </c>
      <c r="N47" s="7">
        <f t="shared" ref="N47:N77" si="2">P47-L47</f>
        <v>185653</v>
      </c>
      <c r="P47" s="7">
        <v>243600</v>
      </c>
      <c r="R47" s="7">
        <v>243600</v>
      </c>
    </row>
    <row r="48" spans="1:18" s="7" customFormat="1" ht="12.75" hidden="1" customHeight="1" x14ac:dyDescent="0.2">
      <c r="A48" s="66" t="s">
        <v>38</v>
      </c>
      <c r="B48" s="40"/>
      <c r="C48" s="40"/>
      <c r="E48" s="14">
        <v>5</v>
      </c>
      <c r="F48" s="15" t="s">
        <v>12</v>
      </c>
      <c r="G48" s="14" t="s">
        <v>7</v>
      </c>
      <c r="H48" s="14" t="s">
        <v>10</v>
      </c>
      <c r="N48" s="7">
        <f t="shared" si="2"/>
        <v>0</v>
      </c>
    </row>
    <row r="49" spans="1:18" s="7" customFormat="1" ht="12.75" customHeight="1" x14ac:dyDescent="0.2">
      <c r="A49" s="66" t="s">
        <v>39</v>
      </c>
      <c r="B49" s="40"/>
      <c r="C49" s="40"/>
      <c r="E49" s="14">
        <v>5</v>
      </c>
      <c r="F49" s="15" t="s">
        <v>12</v>
      </c>
      <c r="G49" s="14" t="s">
        <v>12</v>
      </c>
      <c r="H49" s="14" t="s">
        <v>8</v>
      </c>
      <c r="J49" s="7">
        <v>3420</v>
      </c>
      <c r="N49" s="7">
        <f t="shared" si="2"/>
        <v>30000</v>
      </c>
      <c r="P49" s="7">
        <v>30000</v>
      </c>
      <c r="R49" s="7">
        <v>95000</v>
      </c>
    </row>
    <row r="50" spans="1:18" s="7" customFormat="1" ht="12.75" hidden="1" customHeight="1" x14ac:dyDescent="0.2">
      <c r="A50" s="66" t="s">
        <v>142</v>
      </c>
      <c r="B50" s="40"/>
      <c r="C50" s="40"/>
      <c r="D50" s="14"/>
      <c r="E50" s="14">
        <v>5</v>
      </c>
      <c r="F50" s="15" t="s">
        <v>12</v>
      </c>
      <c r="G50" s="14" t="s">
        <v>12</v>
      </c>
      <c r="H50" s="14" t="s">
        <v>10</v>
      </c>
      <c r="N50" s="7">
        <f t="shared" si="2"/>
        <v>0</v>
      </c>
    </row>
    <row r="51" spans="1:18" s="7" customFormat="1" ht="12.75" hidden="1" customHeight="1" x14ac:dyDescent="0.2">
      <c r="A51" s="66" t="s">
        <v>41</v>
      </c>
      <c r="B51" s="40"/>
      <c r="C51" s="40"/>
      <c r="D51" s="14"/>
      <c r="E51" s="14">
        <v>5</v>
      </c>
      <c r="F51" s="15" t="s">
        <v>12</v>
      </c>
      <c r="G51" s="14" t="s">
        <v>29</v>
      </c>
      <c r="H51" s="14" t="s">
        <v>10</v>
      </c>
      <c r="N51" s="7">
        <f t="shared" si="2"/>
        <v>0</v>
      </c>
    </row>
    <row r="52" spans="1:18" s="7" customFormat="1" ht="12.75" hidden="1" customHeight="1" x14ac:dyDescent="0.2">
      <c r="A52" s="66" t="s">
        <v>42</v>
      </c>
      <c r="B52" s="40"/>
      <c r="C52" s="40"/>
      <c r="D52" s="14"/>
      <c r="E52" s="14">
        <v>5</v>
      </c>
      <c r="F52" s="15" t="s">
        <v>12</v>
      </c>
      <c r="G52" s="14" t="s">
        <v>29</v>
      </c>
      <c r="H52" s="14" t="s">
        <v>17</v>
      </c>
      <c r="N52" s="7">
        <f t="shared" si="2"/>
        <v>0</v>
      </c>
    </row>
    <row r="53" spans="1:18" s="7" customFormat="1" ht="12.75" hidden="1" customHeight="1" x14ac:dyDescent="0.2">
      <c r="A53" s="66" t="s">
        <v>43</v>
      </c>
      <c r="B53" s="40"/>
      <c r="C53" s="40"/>
      <c r="D53" s="14"/>
      <c r="E53" s="14">
        <v>5</v>
      </c>
      <c r="F53" s="15" t="s">
        <v>12</v>
      </c>
      <c r="G53" s="14" t="s">
        <v>29</v>
      </c>
      <c r="H53" s="14" t="s">
        <v>64</v>
      </c>
      <c r="N53" s="7">
        <f t="shared" si="2"/>
        <v>0</v>
      </c>
    </row>
    <row r="54" spans="1:18" s="7" customFormat="1" ht="12.75" hidden="1" customHeight="1" x14ac:dyDescent="0.2">
      <c r="A54" s="66" t="s">
        <v>88</v>
      </c>
      <c r="B54" s="40"/>
      <c r="C54" s="40"/>
      <c r="E54" s="14">
        <v>5</v>
      </c>
      <c r="F54" s="15" t="s">
        <v>12</v>
      </c>
      <c r="G54" s="14" t="s">
        <v>29</v>
      </c>
      <c r="H54" s="14" t="s">
        <v>60</v>
      </c>
      <c r="N54" s="7">
        <f t="shared" si="2"/>
        <v>0</v>
      </c>
    </row>
    <row r="55" spans="1:18" s="7" customFormat="1" ht="12.75" hidden="1" customHeight="1" x14ac:dyDescent="0.2">
      <c r="A55" s="66" t="s">
        <v>150</v>
      </c>
      <c r="B55" s="40"/>
      <c r="C55" s="40"/>
      <c r="D55" s="14"/>
      <c r="E55" s="14">
        <v>5</v>
      </c>
      <c r="F55" s="15" t="s">
        <v>12</v>
      </c>
      <c r="G55" s="14" t="s">
        <v>29</v>
      </c>
      <c r="H55" s="14" t="s">
        <v>19</v>
      </c>
      <c r="J55" s="19"/>
      <c r="K55" s="19"/>
      <c r="N55" s="7">
        <f t="shared" si="2"/>
        <v>0</v>
      </c>
    </row>
    <row r="56" spans="1:18" s="7" customFormat="1" ht="12.75" hidden="1" customHeight="1" x14ac:dyDescent="0.2">
      <c r="A56" s="66" t="s">
        <v>151</v>
      </c>
      <c r="B56" s="40"/>
      <c r="C56" s="40"/>
      <c r="D56" s="14"/>
      <c r="E56" s="14">
        <v>5</v>
      </c>
      <c r="F56" s="15" t="s">
        <v>12</v>
      </c>
      <c r="G56" s="14" t="s">
        <v>29</v>
      </c>
      <c r="H56" s="14" t="s">
        <v>82</v>
      </c>
      <c r="J56" s="19"/>
      <c r="K56" s="19"/>
      <c r="N56" s="7">
        <f t="shared" si="2"/>
        <v>0</v>
      </c>
    </row>
    <row r="57" spans="1:18" s="7" customFormat="1" ht="12.75" customHeight="1" x14ac:dyDescent="0.2">
      <c r="A57" s="66" t="s">
        <v>44</v>
      </c>
      <c r="B57" s="40"/>
      <c r="C57" s="40"/>
      <c r="D57" s="14"/>
      <c r="E57" s="14">
        <v>5</v>
      </c>
      <c r="F57" s="15" t="s">
        <v>12</v>
      </c>
      <c r="G57" s="14" t="s">
        <v>29</v>
      </c>
      <c r="H57" s="14" t="s">
        <v>45</v>
      </c>
      <c r="J57" s="19">
        <v>246209.73</v>
      </c>
      <c r="K57" s="19"/>
      <c r="L57" s="7">
        <v>49786.97</v>
      </c>
      <c r="N57" s="7">
        <f t="shared" si="2"/>
        <v>519013.03</v>
      </c>
      <c r="P57" s="7">
        <v>568800</v>
      </c>
      <c r="R57" s="7">
        <v>658800</v>
      </c>
    </row>
    <row r="58" spans="1:18" s="7" customFormat="1" ht="12.75" customHeight="1" x14ac:dyDescent="0.2">
      <c r="A58" s="66" t="s">
        <v>152</v>
      </c>
      <c r="B58" s="40"/>
      <c r="C58" s="40"/>
      <c r="D58" s="14"/>
      <c r="E58" s="14">
        <v>5</v>
      </c>
      <c r="F58" s="15" t="s">
        <v>12</v>
      </c>
      <c r="G58" s="14" t="s">
        <v>29</v>
      </c>
      <c r="H58" s="14" t="s">
        <v>102</v>
      </c>
      <c r="N58" s="7">
        <f t="shared" si="2"/>
        <v>200000</v>
      </c>
      <c r="P58" s="7">
        <v>200000</v>
      </c>
      <c r="R58" s="7">
        <v>200000</v>
      </c>
    </row>
    <row r="59" spans="1:18" s="7" customFormat="1" ht="12.75" hidden="1" customHeight="1" x14ac:dyDescent="0.2">
      <c r="A59" s="66" t="s">
        <v>153</v>
      </c>
      <c r="B59" s="40"/>
      <c r="C59" s="40"/>
      <c r="D59" s="14"/>
      <c r="E59" s="14">
        <v>5</v>
      </c>
      <c r="F59" s="15" t="s">
        <v>12</v>
      </c>
      <c r="G59" s="14" t="s">
        <v>29</v>
      </c>
      <c r="H59" s="14" t="s">
        <v>146</v>
      </c>
      <c r="N59" s="7">
        <f t="shared" si="2"/>
        <v>0</v>
      </c>
    </row>
    <row r="60" spans="1:18" s="7" customFormat="1" ht="12.75" hidden="1" customHeight="1" x14ac:dyDescent="0.2">
      <c r="A60" s="66" t="s">
        <v>46</v>
      </c>
      <c r="B60" s="40"/>
      <c r="C60" s="40"/>
      <c r="D60" s="14"/>
      <c r="E60" s="14">
        <v>5</v>
      </c>
      <c r="F60" s="15" t="s">
        <v>12</v>
      </c>
      <c r="G60" s="14" t="s">
        <v>29</v>
      </c>
      <c r="H60" s="14" t="s">
        <v>47</v>
      </c>
      <c r="N60" s="7">
        <f t="shared" si="2"/>
        <v>0</v>
      </c>
    </row>
    <row r="61" spans="1:18" s="7" customFormat="1" ht="12.75" hidden="1" customHeight="1" x14ac:dyDescent="0.2">
      <c r="A61" s="66" t="s">
        <v>154</v>
      </c>
      <c r="B61" s="40"/>
      <c r="C61" s="40"/>
      <c r="E61" s="14">
        <v>5</v>
      </c>
      <c r="F61" s="15" t="s">
        <v>12</v>
      </c>
      <c r="G61" s="14" t="s">
        <v>29</v>
      </c>
      <c r="H61" s="14" t="s">
        <v>15</v>
      </c>
      <c r="N61" s="7">
        <f t="shared" si="2"/>
        <v>0</v>
      </c>
    </row>
    <row r="62" spans="1:18" s="7" customFormat="1" ht="12.75" hidden="1" customHeight="1" x14ac:dyDescent="0.2">
      <c r="A62" s="66" t="s">
        <v>51</v>
      </c>
      <c r="B62" s="40"/>
      <c r="C62" s="40"/>
      <c r="D62" s="14"/>
      <c r="E62" s="14">
        <v>5</v>
      </c>
      <c r="F62" s="15" t="s">
        <v>12</v>
      </c>
      <c r="G62" s="14" t="s">
        <v>29</v>
      </c>
      <c r="H62" s="14" t="s">
        <v>24</v>
      </c>
      <c r="N62" s="7">
        <f t="shared" si="2"/>
        <v>0</v>
      </c>
    </row>
    <row r="63" spans="1:18" s="7" customFormat="1" ht="12.75" customHeight="1" x14ac:dyDescent="0.2">
      <c r="A63" s="66" t="s">
        <v>48</v>
      </c>
      <c r="B63" s="40"/>
      <c r="C63" s="40"/>
      <c r="E63" s="14">
        <v>5</v>
      </c>
      <c r="F63" s="15" t="s">
        <v>12</v>
      </c>
      <c r="G63" s="14" t="s">
        <v>29</v>
      </c>
      <c r="H63" s="16" t="s">
        <v>49</v>
      </c>
      <c r="N63" s="7">
        <f t="shared" si="2"/>
        <v>80000</v>
      </c>
      <c r="P63" s="7">
        <v>80000</v>
      </c>
      <c r="R63" s="7">
        <v>60000</v>
      </c>
    </row>
    <row r="64" spans="1:18" s="7" customFormat="1" ht="12.75" hidden="1" customHeight="1" x14ac:dyDescent="0.2">
      <c r="A64" s="66" t="s">
        <v>50</v>
      </c>
      <c r="B64" s="40"/>
      <c r="C64" s="40"/>
      <c r="D64" s="14"/>
      <c r="E64" s="14">
        <v>5</v>
      </c>
      <c r="F64" s="15" t="s">
        <v>12</v>
      </c>
      <c r="G64" s="14" t="s">
        <v>34</v>
      </c>
      <c r="H64" s="14" t="s">
        <v>8</v>
      </c>
      <c r="N64" s="7">
        <f t="shared" si="2"/>
        <v>0</v>
      </c>
    </row>
    <row r="65" spans="1:14" s="7" customFormat="1" ht="12.75" hidden="1" customHeight="1" x14ac:dyDescent="0.2">
      <c r="A65" s="66" t="s">
        <v>52</v>
      </c>
      <c r="B65" s="40"/>
      <c r="C65" s="40"/>
      <c r="D65" s="14"/>
      <c r="E65" s="14">
        <v>5</v>
      </c>
      <c r="F65" s="15" t="s">
        <v>12</v>
      </c>
      <c r="G65" s="14" t="s">
        <v>34</v>
      </c>
      <c r="H65" s="14" t="s">
        <v>10</v>
      </c>
      <c r="N65" s="7">
        <f t="shared" si="2"/>
        <v>0</v>
      </c>
    </row>
    <row r="66" spans="1:14" s="7" customFormat="1" ht="12.75" hidden="1" customHeight="1" x14ac:dyDescent="0.2">
      <c r="A66" s="66" t="s">
        <v>48</v>
      </c>
      <c r="B66" s="40"/>
      <c r="C66" s="40"/>
      <c r="D66" s="14"/>
      <c r="E66" s="14">
        <v>5</v>
      </c>
      <c r="F66" s="15" t="s">
        <v>12</v>
      </c>
      <c r="G66" s="14" t="s">
        <v>29</v>
      </c>
      <c r="H66" s="16" t="s">
        <v>49</v>
      </c>
      <c r="N66" s="7">
        <f t="shared" si="2"/>
        <v>0</v>
      </c>
    </row>
    <row r="67" spans="1:14" s="7" customFormat="1" ht="12.75" hidden="1" customHeight="1" x14ac:dyDescent="0.2">
      <c r="A67" s="66" t="s">
        <v>53</v>
      </c>
      <c r="B67" s="40"/>
      <c r="C67" s="40"/>
      <c r="E67" s="14">
        <v>5</v>
      </c>
      <c r="F67" s="15" t="s">
        <v>12</v>
      </c>
      <c r="G67" s="14" t="s">
        <v>54</v>
      </c>
      <c r="H67" s="14" t="s">
        <v>8</v>
      </c>
      <c r="N67" s="7">
        <f t="shared" si="2"/>
        <v>0</v>
      </c>
    </row>
    <row r="68" spans="1:14" s="7" customFormat="1" ht="12.75" hidden="1" customHeight="1" x14ac:dyDescent="0.2">
      <c r="A68" s="66" t="s">
        <v>55</v>
      </c>
      <c r="B68" s="40"/>
      <c r="C68" s="40"/>
      <c r="E68" s="14">
        <v>5</v>
      </c>
      <c r="F68" s="15" t="s">
        <v>12</v>
      </c>
      <c r="G68" s="14" t="s">
        <v>54</v>
      </c>
      <c r="H68" s="14" t="s">
        <v>10</v>
      </c>
      <c r="N68" s="7">
        <f t="shared" si="2"/>
        <v>0</v>
      </c>
    </row>
    <row r="69" spans="1:14" s="7" customFormat="1" ht="12.75" hidden="1" customHeight="1" x14ac:dyDescent="0.2">
      <c r="A69" s="66" t="s">
        <v>56</v>
      </c>
      <c r="B69" s="40"/>
      <c r="C69" s="40"/>
      <c r="E69" s="14">
        <v>5</v>
      </c>
      <c r="F69" s="15" t="s">
        <v>12</v>
      </c>
      <c r="G69" s="14" t="s">
        <v>54</v>
      </c>
      <c r="H69" s="14" t="s">
        <v>15</v>
      </c>
      <c r="N69" s="7">
        <f t="shared" si="2"/>
        <v>0</v>
      </c>
    </row>
    <row r="70" spans="1:14" s="7" customFormat="1" ht="12.75" hidden="1" customHeight="1" x14ac:dyDescent="0.2">
      <c r="A70" s="66" t="s">
        <v>57</v>
      </c>
      <c r="B70" s="40"/>
      <c r="C70" s="40"/>
      <c r="E70" s="14">
        <v>5</v>
      </c>
      <c r="F70" s="15" t="s">
        <v>12</v>
      </c>
      <c r="G70" s="14" t="s">
        <v>54</v>
      </c>
      <c r="H70" s="14" t="s">
        <v>17</v>
      </c>
      <c r="N70" s="7">
        <f t="shared" si="2"/>
        <v>0</v>
      </c>
    </row>
    <row r="71" spans="1:14" s="7" customFormat="1" ht="12.75" hidden="1" customHeight="1" x14ac:dyDescent="0.2">
      <c r="A71" s="66" t="s">
        <v>58</v>
      </c>
      <c r="B71" s="40"/>
      <c r="C71" s="40"/>
      <c r="E71" s="14">
        <v>5</v>
      </c>
      <c r="F71" s="14" t="s">
        <v>12</v>
      </c>
      <c r="G71" s="14" t="s">
        <v>59</v>
      </c>
      <c r="H71" s="14" t="s">
        <v>60</v>
      </c>
      <c r="N71" s="7">
        <f t="shared" si="2"/>
        <v>0</v>
      </c>
    </row>
    <row r="72" spans="1:14" s="7" customFormat="1" ht="12.75" hidden="1" customHeight="1" x14ac:dyDescent="0.2">
      <c r="A72" s="66" t="s">
        <v>66</v>
      </c>
      <c r="B72" s="40"/>
      <c r="C72" s="40"/>
      <c r="E72" s="14">
        <v>5</v>
      </c>
      <c r="F72" s="15" t="s">
        <v>12</v>
      </c>
      <c r="G72" s="14" t="s">
        <v>67</v>
      </c>
      <c r="H72" s="14" t="s">
        <v>8</v>
      </c>
      <c r="N72" s="7">
        <f t="shared" si="2"/>
        <v>0</v>
      </c>
    </row>
    <row r="73" spans="1:14" s="7" customFormat="1" ht="12.75" hidden="1" customHeight="1" x14ac:dyDescent="0.2">
      <c r="A73" s="66" t="s">
        <v>61</v>
      </c>
      <c r="B73" s="40"/>
      <c r="C73" s="40"/>
      <c r="E73" s="14">
        <v>5</v>
      </c>
      <c r="F73" s="15" t="s">
        <v>12</v>
      </c>
      <c r="G73" s="14" t="s">
        <v>59</v>
      </c>
      <c r="H73" s="14" t="s">
        <v>8</v>
      </c>
      <c r="N73" s="7">
        <f t="shared" si="2"/>
        <v>0</v>
      </c>
    </row>
    <row r="74" spans="1:14" s="7" customFormat="1" ht="12.75" hidden="1" customHeight="1" x14ac:dyDescent="0.2">
      <c r="A74" s="66" t="s">
        <v>62</v>
      </c>
      <c r="B74" s="40"/>
      <c r="C74" s="40"/>
      <c r="E74" s="14">
        <v>5</v>
      </c>
      <c r="F74" s="15" t="s">
        <v>12</v>
      </c>
      <c r="G74" s="14" t="s">
        <v>59</v>
      </c>
      <c r="H74" s="14" t="s">
        <v>10</v>
      </c>
      <c r="N74" s="7">
        <f t="shared" si="2"/>
        <v>0</v>
      </c>
    </row>
    <row r="75" spans="1:14" s="7" customFormat="1" ht="12.75" hidden="1" customHeight="1" x14ac:dyDescent="0.2">
      <c r="A75" s="66" t="s">
        <v>63</v>
      </c>
      <c r="B75" s="40"/>
      <c r="C75" s="40"/>
      <c r="E75" s="14">
        <v>5</v>
      </c>
      <c r="F75" s="15" t="s">
        <v>12</v>
      </c>
      <c r="G75" s="14" t="s">
        <v>59</v>
      </c>
      <c r="H75" s="14" t="s">
        <v>64</v>
      </c>
      <c r="N75" s="7">
        <f t="shared" si="2"/>
        <v>0</v>
      </c>
    </row>
    <row r="76" spans="1:14" s="7" customFormat="1" ht="12.75" hidden="1" customHeight="1" x14ac:dyDescent="0.2">
      <c r="A76" s="66" t="s">
        <v>155</v>
      </c>
      <c r="B76" s="40"/>
      <c r="C76" s="40"/>
      <c r="E76" s="14">
        <v>5</v>
      </c>
      <c r="F76" s="15" t="s">
        <v>12</v>
      </c>
      <c r="G76" s="14" t="s">
        <v>59</v>
      </c>
      <c r="H76" s="14" t="s">
        <v>15</v>
      </c>
      <c r="N76" s="7">
        <f t="shared" si="2"/>
        <v>0</v>
      </c>
    </row>
    <row r="77" spans="1:14" s="7" customFormat="1" ht="12.75" hidden="1" customHeight="1" x14ac:dyDescent="0.2">
      <c r="A77" s="66" t="s">
        <v>156</v>
      </c>
      <c r="B77" s="40"/>
      <c r="C77" s="40"/>
      <c r="E77" s="14">
        <v>5</v>
      </c>
      <c r="F77" s="14" t="s">
        <v>12</v>
      </c>
      <c r="G77" s="14" t="s">
        <v>59</v>
      </c>
      <c r="H77" s="14" t="s">
        <v>17</v>
      </c>
      <c r="N77" s="7">
        <f t="shared" si="2"/>
        <v>0</v>
      </c>
    </row>
    <row r="78" spans="1:14" s="7" customFormat="1" ht="12.75" hidden="1" customHeight="1" x14ac:dyDescent="0.2">
      <c r="A78" s="66" t="s">
        <v>63</v>
      </c>
      <c r="B78" s="40"/>
      <c r="C78" s="40"/>
      <c r="E78" s="14">
        <v>5</v>
      </c>
      <c r="F78" s="15" t="s">
        <v>12</v>
      </c>
      <c r="G78" s="14" t="s">
        <v>59</v>
      </c>
      <c r="H78" s="14" t="s">
        <v>64</v>
      </c>
      <c r="N78" s="7">
        <f t="shared" ref="N78:N112" si="3">P78-L78</f>
        <v>0</v>
      </c>
    </row>
    <row r="79" spans="1:14" s="7" customFormat="1" ht="12.75" hidden="1" customHeight="1" x14ac:dyDescent="0.2">
      <c r="A79" s="66" t="s">
        <v>65</v>
      </c>
      <c r="B79" s="40"/>
      <c r="C79" s="40"/>
      <c r="E79" s="14">
        <v>5</v>
      </c>
      <c r="F79" s="15" t="s">
        <v>12</v>
      </c>
      <c r="G79" s="14" t="s">
        <v>59</v>
      </c>
      <c r="H79" s="14" t="s">
        <v>19</v>
      </c>
      <c r="N79" s="7">
        <f t="shared" si="3"/>
        <v>0</v>
      </c>
    </row>
    <row r="80" spans="1:14" s="7" customFormat="1" ht="12.75" hidden="1" customHeight="1" x14ac:dyDescent="0.2">
      <c r="A80" s="66" t="s">
        <v>157</v>
      </c>
      <c r="B80" s="40"/>
      <c r="C80" s="40"/>
      <c r="E80" s="14">
        <v>5</v>
      </c>
      <c r="F80" s="15" t="s">
        <v>12</v>
      </c>
      <c r="G80" s="14" t="s">
        <v>93</v>
      </c>
      <c r="H80" s="14" t="s">
        <v>8</v>
      </c>
      <c r="N80" s="7">
        <f t="shared" si="3"/>
        <v>0</v>
      </c>
    </row>
    <row r="81" spans="1:14" s="7" customFormat="1" ht="12.75" hidden="1" customHeight="1" x14ac:dyDescent="0.2">
      <c r="A81" s="66" t="s">
        <v>66</v>
      </c>
      <c r="B81" s="40"/>
      <c r="C81" s="40"/>
      <c r="E81" s="14">
        <v>5</v>
      </c>
      <c r="F81" s="15" t="s">
        <v>12</v>
      </c>
      <c r="G81" s="14" t="s">
        <v>67</v>
      </c>
      <c r="H81" s="14" t="s">
        <v>8</v>
      </c>
      <c r="N81" s="7">
        <f t="shared" si="3"/>
        <v>0</v>
      </c>
    </row>
    <row r="82" spans="1:14" s="7" customFormat="1" ht="12.75" hidden="1" customHeight="1" x14ac:dyDescent="0.2">
      <c r="A82" s="66" t="s">
        <v>68</v>
      </c>
      <c r="B82" s="40"/>
      <c r="C82" s="40"/>
      <c r="E82" s="14">
        <v>5</v>
      </c>
      <c r="F82" s="15" t="s">
        <v>12</v>
      </c>
      <c r="G82" s="14" t="s">
        <v>67</v>
      </c>
      <c r="H82" s="14" t="s">
        <v>10</v>
      </c>
      <c r="N82" s="7">
        <f t="shared" si="3"/>
        <v>0</v>
      </c>
    </row>
    <row r="83" spans="1:14" s="7" customFormat="1" ht="12.75" hidden="1" customHeight="1" x14ac:dyDescent="0.2">
      <c r="A83" s="66" t="s">
        <v>158</v>
      </c>
      <c r="B83" s="40"/>
      <c r="C83" s="40"/>
      <c r="E83" s="14">
        <v>5</v>
      </c>
      <c r="F83" s="15" t="s">
        <v>12</v>
      </c>
      <c r="G83" s="14" t="s">
        <v>70</v>
      </c>
      <c r="H83" s="14" t="s">
        <v>8</v>
      </c>
      <c r="N83" s="7">
        <f t="shared" si="3"/>
        <v>0</v>
      </c>
    </row>
    <row r="84" spans="1:14" s="7" customFormat="1" ht="12.75" hidden="1" customHeight="1" x14ac:dyDescent="0.2">
      <c r="A84" s="66" t="s">
        <v>159</v>
      </c>
      <c r="B84" s="40"/>
      <c r="C84" s="40"/>
      <c r="E84" s="14">
        <v>5</v>
      </c>
      <c r="F84" s="15" t="s">
        <v>12</v>
      </c>
      <c r="G84" s="14" t="s">
        <v>70</v>
      </c>
      <c r="H84" s="14" t="s">
        <v>10</v>
      </c>
      <c r="N84" s="7">
        <f t="shared" si="3"/>
        <v>0</v>
      </c>
    </row>
    <row r="85" spans="1:14" s="7" customFormat="1" ht="12.75" hidden="1" customHeight="1" x14ac:dyDescent="0.2">
      <c r="A85" s="66" t="s">
        <v>69</v>
      </c>
      <c r="B85" s="40"/>
      <c r="C85" s="40"/>
      <c r="E85" s="14">
        <v>5</v>
      </c>
      <c r="F85" s="15" t="s">
        <v>12</v>
      </c>
      <c r="G85" s="14" t="s">
        <v>70</v>
      </c>
      <c r="H85" s="14" t="s">
        <v>15</v>
      </c>
      <c r="N85" s="7">
        <f t="shared" si="3"/>
        <v>0</v>
      </c>
    </row>
    <row r="86" spans="1:14" s="7" customFormat="1" ht="12.75" hidden="1" customHeight="1" x14ac:dyDescent="0.2">
      <c r="A86" s="66" t="s">
        <v>160</v>
      </c>
      <c r="B86" s="40"/>
      <c r="C86" s="40"/>
      <c r="E86" s="14">
        <v>5</v>
      </c>
      <c r="F86" s="15" t="s">
        <v>12</v>
      </c>
      <c r="G86" s="14" t="s">
        <v>163</v>
      </c>
      <c r="H86" s="14" t="s">
        <v>8</v>
      </c>
      <c r="N86" s="7">
        <f t="shared" si="3"/>
        <v>0</v>
      </c>
    </row>
    <row r="87" spans="1:14" s="7" customFormat="1" ht="12.75" hidden="1" customHeight="1" x14ac:dyDescent="0.2">
      <c r="A87" s="66" t="s">
        <v>161</v>
      </c>
      <c r="B87" s="40"/>
      <c r="C87" s="40"/>
      <c r="E87" s="14">
        <v>5</v>
      </c>
      <c r="F87" s="15" t="s">
        <v>12</v>
      </c>
      <c r="G87" s="14" t="s">
        <v>163</v>
      </c>
      <c r="H87" s="16" t="s">
        <v>49</v>
      </c>
      <c r="N87" s="7">
        <f t="shared" si="3"/>
        <v>0</v>
      </c>
    </row>
    <row r="88" spans="1:14" s="7" customFormat="1" ht="12.75" hidden="1" customHeight="1" x14ac:dyDescent="0.2">
      <c r="A88" s="66" t="s">
        <v>71</v>
      </c>
      <c r="B88" s="40"/>
      <c r="C88" s="40"/>
      <c r="E88" s="14">
        <v>5</v>
      </c>
      <c r="F88" s="15" t="s">
        <v>12</v>
      </c>
      <c r="G88" s="14" t="s">
        <v>163</v>
      </c>
      <c r="H88" s="14" t="s">
        <v>10</v>
      </c>
      <c r="N88" s="7">
        <f t="shared" si="3"/>
        <v>0</v>
      </c>
    </row>
    <row r="89" spans="1:14" s="7" customFormat="1" ht="12.75" hidden="1" customHeight="1" x14ac:dyDescent="0.2">
      <c r="A89" s="66" t="s">
        <v>162</v>
      </c>
      <c r="B89" s="40"/>
      <c r="C89" s="40"/>
      <c r="E89" s="14">
        <v>5</v>
      </c>
      <c r="F89" s="15" t="s">
        <v>12</v>
      </c>
      <c r="G89" s="14" t="s">
        <v>163</v>
      </c>
      <c r="H89" s="14" t="s">
        <v>15</v>
      </c>
      <c r="N89" s="7">
        <f t="shared" si="3"/>
        <v>0</v>
      </c>
    </row>
    <row r="90" spans="1:14" s="7" customFormat="1" ht="12.75" hidden="1" customHeight="1" x14ac:dyDescent="0.2">
      <c r="A90" s="66" t="s">
        <v>72</v>
      </c>
      <c r="B90" s="40"/>
      <c r="C90" s="40"/>
      <c r="E90" s="14">
        <v>5</v>
      </c>
      <c r="F90" s="15" t="s">
        <v>12</v>
      </c>
      <c r="G90" s="14" t="s">
        <v>70</v>
      </c>
      <c r="H90" s="14" t="s">
        <v>49</v>
      </c>
      <c r="N90" s="7">
        <f t="shared" si="3"/>
        <v>0</v>
      </c>
    </row>
    <row r="91" spans="1:14" s="7" customFormat="1" ht="12.75" hidden="1" customHeight="1" x14ac:dyDescent="0.2">
      <c r="A91" s="66" t="s">
        <v>164</v>
      </c>
      <c r="B91" s="40"/>
      <c r="C91" s="40"/>
      <c r="E91" s="14">
        <v>5</v>
      </c>
      <c r="F91" s="15" t="s">
        <v>12</v>
      </c>
      <c r="G91" s="14" t="s">
        <v>74</v>
      </c>
      <c r="H91" s="14" t="s">
        <v>10</v>
      </c>
      <c r="N91" s="7">
        <f t="shared" si="3"/>
        <v>0</v>
      </c>
    </row>
    <row r="92" spans="1:14" s="7" customFormat="1" ht="12.75" hidden="1" customHeight="1" x14ac:dyDescent="0.2">
      <c r="A92" s="66" t="s">
        <v>165</v>
      </c>
      <c r="B92" s="40"/>
      <c r="C92" s="40"/>
      <c r="E92" s="14">
        <v>5</v>
      </c>
      <c r="F92" s="15" t="s">
        <v>12</v>
      </c>
      <c r="G92" s="14" t="s">
        <v>74</v>
      </c>
      <c r="H92" s="14" t="s">
        <v>15</v>
      </c>
      <c r="N92" s="7">
        <f t="shared" si="3"/>
        <v>0</v>
      </c>
    </row>
    <row r="93" spans="1:14" s="7" customFormat="1" ht="12.75" hidden="1" customHeight="1" x14ac:dyDescent="0.2">
      <c r="A93" s="66" t="s">
        <v>166</v>
      </c>
      <c r="B93" s="40"/>
      <c r="C93" s="40"/>
      <c r="E93" s="14">
        <v>5</v>
      </c>
      <c r="F93" s="15" t="s">
        <v>12</v>
      </c>
      <c r="G93" s="14" t="s">
        <v>74</v>
      </c>
      <c r="H93" s="14" t="s">
        <v>17</v>
      </c>
      <c r="N93" s="7">
        <f t="shared" si="3"/>
        <v>0</v>
      </c>
    </row>
    <row r="94" spans="1:14" s="7" customFormat="1" ht="12.75" hidden="1" customHeight="1" x14ac:dyDescent="0.2">
      <c r="A94" s="66" t="s">
        <v>167</v>
      </c>
      <c r="B94" s="40"/>
      <c r="C94" s="40"/>
      <c r="E94" s="14">
        <v>5</v>
      </c>
      <c r="F94" s="15" t="s">
        <v>12</v>
      </c>
      <c r="G94" s="14" t="s">
        <v>74</v>
      </c>
      <c r="H94" s="14" t="s">
        <v>8</v>
      </c>
      <c r="N94" s="7">
        <f t="shared" si="3"/>
        <v>0</v>
      </c>
    </row>
    <row r="95" spans="1:14" s="7" customFormat="1" ht="12.75" hidden="1" customHeight="1" x14ac:dyDescent="0.2">
      <c r="A95" s="66" t="s">
        <v>168</v>
      </c>
      <c r="B95" s="40"/>
      <c r="C95" s="40"/>
      <c r="E95" s="14">
        <v>5</v>
      </c>
      <c r="F95" s="15" t="s">
        <v>12</v>
      </c>
      <c r="G95" s="14" t="s">
        <v>74</v>
      </c>
      <c r="H95" s="14" t="s">
        <v>45</v>
      </c>
      <c r="N95" s="7">
        <f t="shared" si="3"/>
        <v>0</v>
      </c>
    </row>
    <row r="96" spans="1:14" s="7" customFormat="1" ht="12.75" hidden="1" customHeight="1" x14ac:dyDescent="0.2">
      <c r="A96" s="66" t="s">
        <v>75</v>
      </c>
      <c r="B96" s="40"/>
      <c r="C96" s="40"/>
      <c r="E96" s="14">
        <v>5</v>
      </c>
      <c r="F96" s="15" t="s">
        <v>12</v>
      </c>
      <c r="G96" s="14" t="s">
        <v>74</v>
      </c>
      <c r="H96" s="14" t="s">
        <v>19</v>
      </c>
      <c r="N96" s="7">
        <f t="shared" si="3"/>
        <v>0</v>
      </c>
    </row>
    <row r="97" spans="1:18" s="7" customFormat="1" ht="12.75" hidden="1" customHeight="1" x14ac:dyDescent="0.2">
      <c r="A97" s="66" t="s">
        <v>76</v>
      </c>
      <c r="B97" s="40"/>
      <c r="C97" s="40"/>
      <c r="E97" s="14">
        <v>5</v>
      </c>
      <c r="F97" s="15" t="s">
        <v>12</v>
      </c>
      <c r="G97" s="14" t="s">
        <v>74</v>
      </c>
      <c r="H97" s="14" t="s">
        <v>60</v>
      </c>
      <c r="N97" s="7">
        <f t="shared" si="3"/>
        <v>0</v>
      </c>
    </row>
    <row r="98" spans="1:18" s="7" customFormat="1" ht="12.75" hidden="1" customHeight="1" x14ac:dyDescent="0.2">
      <c r="A98" s="66" t="s">
        <v>77</v>
      </c>
      <c r="B98" s="40"/>
      <c r="C98" s="40"/>
      <c r="E98" s="14">
        <v>5</v>
      </c>
      <c r="F98" s="15" t="s">
        <v>12</v>
      </c>
      <c r="G98" s="14" t="s">
        <v>74</v>
      </c>
      <c r="H98" s="14" t="s">
        <v>49</v>
      </c>
      <c r="N98" s="7">
        <f t="shared" si="3"/>
        <v>0</v>
      </c>
    </row>
    <row r="99" spans="1:18" s="7" customFormat="1" ht="12.75" hidden="1" customHeight="1" x14ac:dyDescent="0.2">
      <c r="A99" s="66" t="s">
        <v>165</v>
      </c>
      <c r="B99" s="40"/>
      <c r="C99" s="40"/>
      <c r="E99" s="14">
        <v>5</v>
      </c>
      <c r="F99" s="15" t="s">
        <v>12</v>
      </c>
      <c r="G99" s="14" t="s">
        <v>74</v>
      </c>
      <c r="H99" s="14" t="s">
        <v>15</v>
      </c>
      <c r="N99" s="7">
        <f t="shared" si="3"/>
        <v>0</v>
      </c>
    </row>
    <row r="100" spans="1:18" s="7" customFormat="1" ht="12.75" hidden="1" customHeight="1" x14ac:dyDescent="0.2">
      <c r="A100" s="66" t="s">
        <v>78</v>
      </c>
      <c r="B100" s="40"/>
      <c r="C100" s="40"/>
      <c r="E100" s="14">
        <v>5</v>
      </c>
      <c r="F100" s="15" t="s">
        <v>12</v>
      </c>
      <c r="G100" s="14" t="s">
        <v>79</v>
      </c>
      <c r="H100" s="14" t="s">
        <v>10</v>
      </c>
      <c r="N100" s="7">
        <f t="shared" si="3"/>
        <v>0</v>
      </c>
    </row>
    <row r="101" spans="1:18" s="7" customFormat="1" ht="12.75" hidden="1" customHeight="1" x14ac:dyDescent="0.2">
      <c r="A101" s="66" t="s">
        <v>80</v>
      </c>
      <c r="B101" s="40"/>
      <c r="C101" s="40"/>
      <c r="E101" s="14">
        <v>5</v>
      </c>
      <c r="F101" s="15" t="s">
        <v>12</v>
      </c>
      <c r="G101" s="14" t="s">
        <v>79</v>
      </c>
      <c r="H101" s="14" t="s">
        <v>15</v>
      </c>
      <c r="N101" s="7">
        <f t="shared" si="3"/>
        <v>0</v>
      </c>
    </row>
    <row r="102" spans="1:18" s="7" customFormat="1" ht="12.75" hidden="1" customHeight="1" x14ac:dyDescent="0.2">
      <c r="A102" s="66" t="s">
        <v>169</v>
      </c>
      <c r="B102" s="40"/>
      <c r="C102" s="40"/>
      <c r="E102" s="14">
        <v>5</v>
      </c>
      <c r="F102" s="15" t="s">
        <v>12</v>
      </c>
      <c r="G102" s="14" t="s">
        <v>79</v>
      </c>
      <c r="H102" s="15" t="s">
        <v>60</v>
      </c>
      <c r="N102" s="7">
        <f t="shared" si="3"/>
        <v>0</v>
      </c>
    </row>
    <row r="103" spans="1:18" s="7" customFormat="1" ht="12.75" hidden="1" customHeight="1" x14ac:dyDescent="0.2">
      <c r="A103" s="66" t="s">
        <v>170</v>
      </c>
      <c r="B103" s="40"/>
      <c r="C103" s="40"/>
      <c r="E103" s="14">
        <v>5</v>
      </c>
      <c r="F103" s="15" t="s">
        <v>12</v>
      </c>
      <c r="G103" s="14" t="s">
        <v>79</v>
      </c>
      <c r="H103" s="15" t="s">
        <v>19</v>
      </c>
      <c r="N103" s="7">
        <f t="shared" si="3"/>
        <v>0</v>
      </c>
    </row>
    <row r="104" spans="1:18" s="7" customFormat="1" ht="12.75" hidden="1" customHeight="1" x14ac:dyDescent="0.2">
      <c r="A104" s="66" t="s">
        <v>171</v>
      </c>
      <c r="B104" s="40"/>
      <c r="C104" s="40"/>
      <c r="E104" s="14">
        <v>5</v>
      </c>
      <c r="F104" s="15" t="s">
        <v>12</v>
      </c>
      <c r="G104" s="14" t="s">
        <v>79</v>
      </c>
      <c r="H104" s="15" t="s">
        <v>82</v>
      </c>
      <c r="N104" s="7">
        <f t="shared" si="3"/>
        <v>0</v>
      </c>
    </row>
    <row r="105" spans="1:18" s="7" customFormat="1" ht="12.75" hidden="1" customHeight="1" x14ac:dyDescent="0.2">
      <c r="A105" s="66" t="s">
        <v>81</v>
      </c>
      <c r="B105" s="40"/>
      <c r="C105" s="40"/>
      <c r="E105" s="14">
        <v>5</v>
      </c>
      <c r="F105" s="15" t="s">
        <v>12</v>
      </c>
      <c r="G105" s="14" t="s">
        <v>59</v>
      </c>
      <c r="H105" s="15" t="s">
        <v>82</v>
      </c>
      <c r="N105" s="7">
        <f t="shared" si="3"/>
        <v>0</v>
      </c>
    </row>
    <row r="106" spans="1:18" s="7" customFormat="1" ht="12.75" hidden="1" customHeight="1" x14ac:dyDescent="0.2">
      <c r="A106" s="66" t="s">
        <v>83</v>
      </c>
      <c r="B106" s="40"/>
      <c r="C106" s="40"/>
      <c r="E106" s="14">
        <v>5</v>
      </c>
      <c r="F106" s="15" t="s">
        <v>12</v>
      </c>
      <c r="G106" s="14" t="s">
        <v>84</v>
      </c>
      <c r="H106" s="15" t="s">
        <v>8</v>
      </c>
      <c r="N106" s="7">
        <f t="shared" si="3"/>
        <v>0</v>
      </c>
    </row>
    <row r="107" spans="1:18" s="7" customFormat="1" ht="12.75" hidden="1" customHeight="1" x14ac:dyDescent="0.2">
      <c r="A107" s="66" t="s">
        <v>85</v>
      </c>
      <c r="B107" s="40"/>
      <c r="C107" s="40"/>
      <c r="E107" s="14">
        <v>5</v>
      </c>
      <c r="F107" s="15" t="s">
        <v>12</v>
      </c>
      <c r="G107" s="14" t="s">
        <v>84</v>
      </c>
      <c r="H107" s="15" t="s">
        <v>10</v>
      </c>
      <c r="N107" s="7">
        <f t="shared" si="3"/>
        <v>0</v>
      </c>
    </row>
    <row r="108" spans="1:18" s="7" customFormat="1" ht="12.75" hidden="1" customHeight="1" x14ac:dyDescent="0.2">
      <c r="A108" s="66" t="s">
        <v>86</v>
      </c>
      <c r="B108" s="40"/>
      <c r="C108" s="40"/>
      <c r="E108" s="14">
        <v>5</v>
      </c>
      <c r="F108" s="15" t="s">
        <v>12</v>
      </c>
      <c r="G108" s="14" t="s">
        <v>84</v>
      </c>
      <c r="H108" s="15" t="s">
        <v>15</v>
      </c>
      <c r="N108" s="7">
        <f t="shared" si="3"/>
        <v>0</v>
      </c>
    </row>
    <row r="109" spans="1:18" s="7" customFormat="1" ht="12.75" hidden="1" customHeight="1" x14ac:dyDescent="0.2">
      <c r="A109" s="66" t="s">
        <v>172</v>
      </c>
      <c r="B109" s="40"/>
      <c r="C109" s="40"/>
      <c r="E109" s="14">
        <v>5</v>
      </c>
      <c r="F109" s="15" t="s">
        <v>12</v>
      </c>
      <c r="G109" s="14" t="s">
        <v>174</v>
      </c>
      <c r="H109" s="15" t="s">
        <v>8</v>
      </c>
      <c r="N109" s="7">
        <f t="shared" si="3"/>
        <v>0</v>
      </c>
    </row>
    <row r="110" spans="1:18" s="7" customFormat="1" ht="12.75" hidden="1" customHeight="1" x14ac:dyDescent="0.2">
      <c r="A110" s="66" t="s">
        <v>173</v>
      </c>
      <c r="B110" s="40"/>
      <c r="C110" s="40"/>
      <c r="E110" s="14">
        <v>5</v>
      </c>
      <c r="F110" s="15" t="s">
        <v>12</v>
      </c>
      <c r="G110" s="14" t="s">
        <v>174</v>
      </c>
      <c r="H110" s="15" t="s">
        <v>10</v>
      </c>
      <c r="N110" s="7">
        <f t="shared" si="3"/>
        <v>0</v>
      </c>
    </row>
    <row r="111" spans="1:18" s="7" customFormat="1" ht="12.75" hidden="1" customHeight="1" x14ac:dyDescent="0.2">
      <c r="A111" s="66" t="s">
        <v>87</v>
      </c>
      <c r="B111" s="40"/>
      <c r="C111" s="40"/>
      <c r="E111" s="14">
        <v>5</v>
      </c>
      <c r="F111" s="15" t="s">
        <v>12</v>
      </c>
      <c r="G111" s="14" t="s">
        <v>174</v>
      </c>
      <c r="H111" s="15" t="s">
        <v>15</v>
      </c>
      <c r="N111" s="7">
        <f t="shared" si="3"/>
        <v>0</v>
      </c>
    </row>
    <row r="112" spans="1:18" s="7" customFormat="1" ht="12.75" customHeight="1" x14ac:dyDescent="0.2">
      <c r="A112" s="66" t="s">
        <v>279</v>
      </c>
      <c r="B112" s="40"/>
      <c r="C112" s="40"/>
      <c r="E112" s="14">
        <v>5</v>
      </c>
      <c r="F112" s="15" t="s">
        <v>12</v>
      </c>
      <c r="G112" s="81">
        <v>99</v>
      </c>
      <c r="H112" s="85">
        <v>990</v>
      </c>
      <c r="N112" s="7">
        <f t="shared" si="3"/>
        <v>100000</v>
      </c>
      <c r="P112" s="7">
        <v>100000</v>
      </c>
      <c r="R112" s="7">
        <v>25000</v>
      </c>
    </row>
    <row r="113" spans="1:18" s="7" customFormat="1" ht="18.95" customHeight="1" x14ac:dyDescent="0.2">
      <c r="A113" s="213" t="s">
        <v>191</v>
      </c>
      <c r="B113" s="213"/>
      <c r="C113" s="213"/>
      <c r="J113" s="22">
        <f>SUM(J47:J112)</f>
        <v>391021.73</v>
      </c>
      <c r="K113" s="18"/>
      <c r="L113" s="22">
        <f>SUM(L47:L112)</f>
        <v>107733.97</v>
      </c>
      <c r="N113" s="22">
        <f>SUM(N47:N112)</f>
        <v>1114666.03</v>
      </c>
      <c r="P113" s="22">
        <f>SUM(P47:P112)</f>
        <v>1222400</v>
      </c>
      <c r="R113" s="22">
        <f>SUM(R47:R112)</f>
        <v>1282400</v>
      </c>
    </row>
    <row r="114" spans="1:18" s="7" customFormat="1" ht="6" hidden="1" customHeight="1" x14ac:dyDescent="0.2">
      <c r="A114" s="20"/>
      <c r="B114" s="20"/>
      <c r="C114" s="20"/>
      <c r="J114" s="18"/>
      <c r="K114" s="18"/>
    </row>
    <row r="115" spans="1:18" s="7" customFormat="1" ht="12" hidden="1" customHeight="1" x14ac:dyDescent="0.2">
      <c r="A115" s="69" t="s">
        <v>189</v>
      </c>
    </row>
    <row r="116" spans="1:18" s="7" customFormat="1" ht="12" hidden="1" customHeight="1" x14ac:dyDescent="0.2">
      <c r="A116" s="66" t="s">
        <v>109</v>
      </c>
      <c r="E116" s="14">
        <v>5</v>
      </c>
      <c r="F116" s="15" t="s">
        <v>29</v>
      </c>
      <c r="G116" s="14" t="s">
        <v>7</v>
      </c>
      <c r="H116" s="14" t="s">
        <v>17</v>
      </c>
    </row>
    <row r="117" spans="1:18" s="7" customFormat="1" ht="12" hidden="1" customHeight="1" x14ac:dyDescent="0.2">
      <c r="A117" s="66" t="s">
        <v>180</v>
      </c>
      <c r="E117" s="14">
        <v>5</v>
      </c>
      <c r="F117" s="15" t="s">
        <v>29</v>
      </c>
      <c r="G117" s="14" t="s">
        <v>7</v>
      </c>
      <c r="H117" s="14" t="s">
        <v>64</v>
      </c>
    </row>
    <row r="118" spans="1:18" s="7" customFormat="1" ht="12" hidden="1" customHeight="1" x14ac:dyDescent="0.2">
      <c r="A118" s="66" t="s">
        <v>181</v>
      </c>
      <c r="E118" s="14">
        <v>5</v>
      </c>
      <c r="F118" s="15" t="s">
        <v>29</v>
      </c>
      <c r="G118" s="14" t="s">
        <v>7</v>
      </c>
      <c r="H118" s="16" t="s">
        <v>49</v>
      </c>
    </row>
    <row r="119" spans="1:18" s="7" customFormat="1" ht="12" hidden="1" customHeight="1" x14ac:dyDescent="0.2">
      <c r="A119" s="66" t="s">
        <v>181</v>
      </c>
      <c r="E119" s="14">
        <v>5</v>
      </c>
      <c r="F119" s="15" t="s">
        <v>29</v>
      </c>
      <c r="G119" s="14" t="s">
        <v>7</v>
      </c>
      <c r="H119" s="16" t="s">
        <v>49</v>
      </c>
    </row>
    <row r="120" spans="1:18" s="7" customFormat="1" ht="12" hidden="1" customHeight="1" x14ac:dyDescent="0.2">
      <c r="A120" s="66" t="s">
        <v>182</v>
      </c>
      <c r="E120" s="14">
        <v>5</v>
      </c>
      <c r="F120" s="15" t="s">
        <v>29</v>
      </c>
      <c r="G120" s="14" t="s">
        <v>7</v>
      </c>
      <c r="H120" s="14" t="s">
        <v>10</v>
      </c>
    </row>
    <row r="121" spans="1:18" s="7" customFormat="1" ht="12" hidden="1" customHeight="1" x14ac:dyDescent="0.2">
      <c r="A121" s="66" t="s">
        <v>181</v>
      </c>
      <c r="E121" s="14">
        <v>5</v>
      </c>
      <c r="F121" s="15" t="s">
        <v>29</v>
      </c>
      <c r="G121" s="14" t="s">
        <v>7</v>
      </c>
      <c r="H121" s="16" t="s">
        <v>49</v>
      </c>
    </row>
    <row r="122" spans="1:18" s="7" customFormat="1" ht="12" hidden="1" customHeight="1" x14ac:dyDescent="0.2">
      <c r="A122" s="66" t="s">
        <v>183</v>
      </c>
      <c r="E122" s="14">
        <v>5</v>
      </c>
      <c r="F122" s="15" t="s">
        <v>29</v>
      </c>
      <c r="G122" s="14" t="s">
        <v>7</v>
      </c>
      <c r="H122" s="14" t="s">
        <v>8</v>
      </c>
    </row>
    <row r="123" spans="1:18" s="7" customFormat="1" ht="12" hidden="1" customHeight="1" x14ac:dyDescent="0.2">
      <c r="A123" s="66" t="s">
        <v>184</v>
      </c>
      <c r="E123" s="14">
        <v>5</v>
      </c>
      <c r="F123" s="15" t="s">
        <v>29</v>
      </c>
      <c r="G123" s="14" t="s">
        <v>7</v>
      </c>
      <c r="H123" s="14" t="s">
        <v>15</v>
      </c>
    </row>
    <row r="124" spans="1:18" s="7" customFormat="1" ht="18.95" hidden="1" customHeight="1" x14ac:dyDescent="0.2">
      <c r="A124" s="63" t="s">
        <v>185</v>
      </c>
      <c r="J124" s="64">
        <f>SUM(J116:J123)</f>
        <v>0</v>
      </c>
      <c r="K124" s="27"/>
      <c r="L124" s="64">
        <f>SUM(L116:L123)</f>
        <v>0</v>
      </c>
      <c r="M124" s="27"/>
      <c r="N124" s="64">
        <f>SUM(N116:N123)</f>
        <v>0</v>
      </c>
      <c r="O124" s="27"/>
      <c r="P124" s="64">
        <f>SUM(P116:P123)</f>
        <v>0</v>
      </c>
      <c r="Q124" s="27"/>
      <c r="R124" s="64">
        <f>SUM(R116:R123)</f>
        <v>0</v>
      </c>
    </row>
    <row r="125" spans="1:18" s="7" customFormat="1" ht="18.95" hidden="1" customHeight="1" x14ac:dyDescent="0.2">
      <c r="A125" s="63"/>
      <c r="J125" s="27"/>
      <c r="K125" s="27"/>
      <c r="L125" s="27"/>
      <c r="M125" s="27"/>
      <c r="N125" s="27"/>
      <c r="O125" s="27"/>
      <c r="P125" s="27"/>
      <c r="Q125" s="27"/>
      <c r="R125" s="27"/>
    </row>
    <row r="126" spans="1:18" s="7" customFormat="1" ht="12.75" hidden="1" customHeight="1" x14ac:dyDescent="0.2">
      <c r="A126" s="68" t="s">
        <v>190</v>
      </c>
      <c r="B126" s="11"/>
      <c r="C126" s="11"/>
    </row>
    <row r="127" spans="1:18" s="7" customFormat="1" ht="12.75" hidden="1" customHeight="1" x14ac:dyDescent="0.2">
      <c r="A127" s="11" t="s">
        <v>89</v>
      </c>
      <c r="B127" s="24"/>
      <c r="C127" s="24"/>
    </row>
    <row r="128" spans="1:18" s="7" customFormat="1" ht="12.75" hidden="1" customHeight="1" x14ac:dyDescent="0.2">
      <c r="A128" s="70" t="s">
        <v>90</v>
      </c>
      <c r="B128" s="9"/>
      <c r="C128" s="9"/>
      <c r="E128" s="14">
        <v>1</v>
      </c>
      <c r="F128" s="15" t="s">
        <v>12</v>
      </c>
      <c r="G128" s="14" t="s">
        <v>54</v>
      </c>
      <c r="H128" s="16" t="s">
        <v>10</v>
      </c>
    </row>
    <row r="129" spans="1:8" s="7" customFormat="1" ht="12.75" hidden="1" customHeight="1" x14ac:dyDescent="0.2">
      <c r="A129" s="66" t="s">
        <v>92</v>
      </c>
      <c r="B129" s="40"/>
      <c r="C129" s="40"/>
      <c r="E129" s="14">
        <v>1</v>
      </c>
      <c r="F129" s="15" t="s">
        <v>93</v>
      </c>
      <c r="G129" s="14" t="s">
        <v>7</v>
      </c>
      <c r="H129" s="14" t="s">
        <v>8</v>
      </c>
    </row>
    <row r="130" spans="1:8" s="7" customFormat="1" ht="12.75" hidden="1" customHeight="1" x14ac:dyDescent="0.2">
      <c r="A130" s="66" t="s">
        <v>94</v>
      </c>
      <c r="B130" s="40"/>
      <c r="C130" s="40"/>
      <c r="E130" s="14">
        <v>1</v>
      </c>
      <c r="F130" s="15" t="s">
        <v>93</v>
      </c>
      <c r="G130" s="14" t="s">
        <v>34</v>
      </c>
      <c r="H130" s="14" t="s">
        <v>8</v>
      </c>
    </row>
    <row r="131" spans="1:8" s="7" customFormat="1" ht="12.75" hidden="1" customHeight="1" x14ac:dyDescent="0.2">
      <c r="A131" s="66" t="s">
        <v>95</v>
      </c>
      <c r="B131" s="42"/>
      <c r="C131" s="42"/>
      <c r="E131" s="14">
        <v>1</v>
      </c>
      <c r="F131" s="15" t="s">
        <v>93</v>
      </c>
      <c r="G131" s="14" t="s">
        <v>34</v>
      </c>
      <c r="H131" s="14" t="s">
        <v>49</v>
      </c>
    </row>
    <row r="132" spans="1:8" s="7" customFormat="1" ht="12.75" hidden="1" customHeight="1" x14ac:dyDescent="0.2">
      <c r="A132" s="66" t="s">
        <v>96</v>
      </c>
      <c r="B132" s="42"/>
      <c r="C132" s="42"/>
      <c r="D132" s="15"/>
      <c r="E132" s="14">
        <v>1</v>
      </c>
      <c r="F132" s="15" t="s">
        <v>93</v>
      </c>
      <c r="G132" s="14" t="s">
        <v>54</v>
      </c>
      <c r="H132" s="14" t="s">
        <v>10</v>
      </c>
    </row>
    <row r="133" spans="1:8" s="7" customFormat="1" ht="12.75" hidden="1" customHeight="1" x14ac:dyDescent="0.2">
      <c r="A133" s="66" t="s">
        <v>97</v>
      </c>
      <c r="B133" s="40"/>
      <c r="C133" s="40"/>
      <c r="E133" s="14">
        <v>1</v>
      </c>
      <c r="F133" s="15" t="s">
        <v>93</v>
      </c>
      <c r="G133" s="14" t="s">
        <v>93</v>
      </c>
      <c r="H133" s="14" t="s">
        <v>8</v>
      </c>
    </row>
    <row r="134" spans="1:8" s="7" customFormat="1" ht="12.75" hidden="1" customHeight="1" x14ac:dyDescent="0.2">
      <c r="A134" s="66" t="s">
        <v>98</v>
      </c>
      <c r="B134" s="42"/>
      <c r="C134" s="42"/>
      <c r="E134" s="14">
        <v>1</v>
      </c>
      <c r="F134" s="15" t="s">
        <v>93</v>
      </c>
      <c r="G134" s="14" t="s">
        <v>54</v>
      </c>
      <c r="H134" s="14" t="s">
        <v>15</v>
      </c>
    </row>
    <row r="135" spans="1:8" s="7" customFormat="1" ht="12.75" hidden="1" customHeight="1" x14ac:dyDescent="0.2">
      <c r="A135" s="66" t="s">
        <v>99</v>
      </c>
      <c r="B135" s="42"/>
      <c r="C135" s="42"/>
      <c r="D135" s="15"/>
      <c r="E135" s="14">
        <v>1</v>
      </c>
      <c r="F135" s="15" t="s">
        <v>93</v>
      </c>
      <c r="G135" s="14" t="s">
        <v>93</v>
      </c>
      <c r="H135" s="14" t="s">
        <v>10</v>
      </c>
    </row>
    <row r="136" spans="1:8" s="7" customFormat="1" ht="12.75" hidden="1" customHeight="1" x14ac:dyDescent="0.2">
      <c r="A136" s="66" t="s">
        <v>100</v>
      </c>
      <c r="B136" s="40"/>
      <c r="C136" s="40"/>
      <c r="E136" s="14">
        <v>1</v>
      </c>
      <c r="F136" s="15" t="s">
        <v>93</v>
      </c>
      <c r="G136" s="14" t="s">
        <v>54</v>
      </c>
      <c r="H136" s="14" t="s">
        <v>19</v>
      </c>
    </row>
    <row r="137" spans="1:8" s="7" customFormat="1" ht="12.75" hidden="1" customHeight="1" x14ac:dyDescent="0.2">
      <c r="A137" s="66" t="s">
        <v>175</v>
      </c>
      <c r="B137" s="40"/>
      <c r="C137" s="40"/>
      <c r="E137" s="14">
        <v>1</v>
      </c>
      <c r="F137" s="15" t="s">
        <v>93</v>
      </c>
      <c r="G137" s="14" t="s">
        <v>54</v>
      </c>
      <c r="H137" s="14" t="s">
        <v>82</v>
      </c>
    </row>
    <row r="138" spans="1:8" s="7" customFormat="1" ht="12.75" hidden="1" customHeight="1" x14ac:dyDescent="0.2">
      <c r="A138" s="66" t="s">
        <v>176</v>
      </c>
      <c r="B138" s="40"/>
      <c r="C138" s="40"/>
      <c r="E138" s="14">
        <v>1</v>
      </c>
      <c r="F138" s="15" t="s">
        <v>93</v>
      </c>
      <c r="G138" s="14" t="s">
        <v>54</v>
      </c>
      <c r="H138" s="14" t="s">
        <v>45</v>
      </c>
    </row>
    <row r="139" spans="1:8" s="7" customFormat="1" ht="12.75" hidden="1" customHeight="1" x14ac:dyDescent="0.2">
      <c r="A139" s="66" t="s">
        <v>177</v>
      </c>
      <c r="B139" s="40"/>
      <c r="C139" s="40"/>
      <c r="E139" s="14">
        <v>1</v>
      </c>
      <c r="F139" s="15" t="s">
        <v>93</v>
      </c>
      <c r="G139" s="14" t="s">
        <v>54</v>
      </c>
      <c r="H139" s="14" t="s">
        <v>146</v>
      </c>
    </row>
    <row r="140" spans="1:8" s="7" customFormat="1" ht="12.75" hidden="1" customHeight="1" x14ac:dyDescent="0.2">
      <c r="A140" s="66" t="s">
        <v>101</v>
      </c>
      <c r="B140" s="40"/>
      <c r="C140" s="40"/>
      <c r="E140" s="14">
        <v>1</v>
      </c>
      <c r="F140" s="15" t="s">
        <v>93</v>
      </c>
      <c r="G140" s="14" t="s">
        <v>54</v>
      </c>
      <c r="H140" s="14" t="s">
        <v>102</v>
      </c>
    </row>
    <row r="141" spans="1:8" s="7" customFormat="1" ht="12.75" hidden="1" customHeight="1" x14ac:dyDescent="0.2">
      <c r="A141" s="66" t="s">
        <v>103</v>
      </c>
      <c r="B141" s="40"/>
      <c r="C141" s="40"/>
      <c r="E141" s="14">
        <v>1</v>
      </c>
      <c r="F141" s="15" t="s">
        <v>93</v>
      </c>
      <c r="G141" s="14" t="s">
        <v>54</v>
      </c>
      <c r="H141" s="14" t="s">
        <v>24</v>
      </c>
    </row>
    <row r="142" spans="1:8" s="7" customFormat="1" ht="12.75" hidden="1" customHeight="1" x14ac:dyDescent="0.2">
      <c r="A142" s="66" t="s">
        <v>104</v>
      </c>
      <c r="B142" s="40"/>
      <c r="C142" s="40"/>
      <c r="E142" s="14">
        <v>1</v>
      </c>
      <c r="F142" s="15" t="s">
        <v>93</v>
      </c>
      <c r="G142" s="14" t="s">
        <v>54</v>
      </c>
      <c r="H142" s="14" t="s">
        <v>28</v>
      </c>
    </row>
    <row r="143" spans="1:8" s="7" customFormat="1" ht="12.75" hidden="1" customHeight="1" x14ac:dyDescent="0.2">
      <c r="A143" s="66" t="s">
        <v>105</v>
      </c>
      <c r="B143" s="40"/>
      <c r="C143" s="40"/>
      <c r="D143" s="15"/>
      <c r="E143" s="14">
        <v>1</v>
      </c>
      <c r="F143" s="15" t="s">
        <v>93</v>
      </c>
      <c r="G143" s="14" t="s">
        <v>54</v>
      </c>
      <c r="H143" s="16" t="s">
        <v>49</v>
      </c>
    </row>
    <row r="144" spans="1:8" s="7" customFormat="1" ht="12.75" hidden="1" customHeight="1" x14ac:dyDescent="0.2">
      <c r="A144" s="66" t="s">
        <v>106</v>
      </c>
      <c r="B144" s="40"/>
      <c r="C144" s="40"/>
      <c r="D144" s="15"/>
      <c r="E144" s="14">
        <v>1</v>
      </c>
      <c r="F144" s="15" t="s">
        <v>93</v>
      </c>
      <c r="G144" s="14" t="s">
        <v>67</v>
      </c>
      <c r="H144" s="14" t="s">
        <v>8</v>
      </c>
    </row>
    <row r="145" spans="1:18" s="7" customFormat="1" ht="12.75" hidden="1" customHeight="1" x14ac:dyDescent="0.2">
      <c r="A145" s="66" t="s">
        <v>107</v>
      </c>
      <c r="B145" s="40"/>
      <c r="C145" s="40"/>
      <c r="D145" s="15"/>
      <c r="E145" s="14">
        <v>1</v>
      </c>
      <c r="F145" s="15" t="s">
        <v>93</v>
      </c>
      <c r="G145" s="14" t="s">
        <v>59</v>
      </c>
      <c r="H145" s="16" t="s">
        <v>49</v>
      </c>
    </row>
    <row r="146" spans="1:18" s="7" customFormat="1" ht="12.75" hidden="1" customHeight="1" x14ac:dyDescent="0.2">
      <c r="A146" s="66" t="s">
        <v>178</v>
      </c>
      <c r="B146" s="40"/>
      <c r="C146" s="40"/>
      <c r="D146" s="15"/>
      <c r="E146" s="14">
        <v>1</v>
      </c>
      <c r="F146" s="15" t="s">
        <v>93</v>
      </c>
      <c r="G146" s="14" t="s">
        <v>29</v>
      </c>
      <c r="H146" s="14" t="s">
        <v>8</v>
      </c>
    </row>
    <row r="147" spans="1:18" s="7" customFormat="1" ht="12.75" hidden="1" customHeight="1" x14ac:dyDescent="0.2">
      <c r="A147" s="66" t="s">
        <v>179</v>
      </c>
      <c r="B147" s="40"/>
      <c r="C147" s="40"/>
      <c r="D147" s="15"/>
      <c r="E147" s="14">
        <v>1</v>
      </c>
      <c r="F147" s="15" t="s">
        <v>93</v>
      </c>
      <c r="G147" s="14" t="s">
        <v>29</v>
      </c>
      <c r="H147" s="14" t="s">
        <v>45</v>
      </c>
    </row>
    <row r="148" spans="1:18" s="27" customFormat="1" ht="18.95" hidden="1" customHeight="1" x14ac:dyDescent="0.2">
      <c r="A148" s="63" t="s">
        <v>108</v>
      </c>
      <c r="B148" s="26"/>
      <c r="C148" s="26"/>
      <c r="J148" s="21">
        <f>SUM(J129:J147)</f>
        <v>0</v>
      </c>
      <c r="K148" s="23"/>
      <c r="L148" s="21">
        <f>SUM(L129:L143)</f>
        <v>0</v>
      </c>
      <c r="N148" s="21">
        <f>SUM(N129:N143)</f>
        <v>0</v>
      </c>
      <c r="P148" s="21">
        <f>SUM(P129:P143)</f>
        <v>0</v>
      </c>
      <c r="R148" s="21">
        <f>SUM(R129:R143)</f>
        <v>0</v>
      </c>
    </row>
    <row r="149" spans="1:18" s="7" customFormat="1" ht="6" customHeight="1" x14ac:dyDescent="0.2"/>
    <row r="150" spans="1:18" s="7" customFormat="1" ht="20.100000000000001" customHeight="1" thickBot="1" x14ac:dyDescent="0.25">
      <c r="A150" s="11" t="s">
        <v>110</v>
      </c>
      <c r="B150" s="28"/>
      <c r="C150" s="28"/>
      <c r="J150" s="29">
        <f>J43+J113+J124+J148</f>
        <v>21601520.369999997</v>
      </c>
      <c r="K150" s="23"/>
      <c r="L150" s="29">
        <f>L43+L113+L124+L148</f>
        <v>9020782.4199999999</v>
      </c>
      <c r="N150" s="29">
        <f>N43+N113+N124+N148</f>
        <v>20155144.739999998</v>
      </c>
      <c r="P150" s="29">
        <f>P43+P113+P124+P148</f>
        <v>29175927.16</v>
      </c>
      <c r="R150" s="29">
        <f>R43+R113+R124+R148</f>
        <v>28690742.809999999</v>
      </c>
    </row>
    <row r="151" spans="1:18" s="7" customFormat="1" ht="13.5" thickTop="1" x14ac:dyDescent="0.2">
      <c r="A151" s="31"/>
      <c r="B151" s="31"/>
      <c r="C151" s="31"/>
      <c r="D151" s="34"/>
      <c r="E151" s="31"/>
      <c r="F151" s="31"/>
      <c r="H151" s="35"/>
      <c r="I151" s="35"/>
      <c r="J151" s="35"/>
      <c r="K151" s="35"/>
      <c r="L151" s="35"/>
      <c r="M151" s="35"/>
    </row>
    <row r="152" spans="1:18" s="7" customFormat="1" x14ac:dyDescent="0.2"/>
    <row r="153" spans="1:18" s="7" customFormat="1" x14ac:dyDescent="0.2"/>
    <row r="154" spans="1:18" x14ac:dyDescent="0.2">
      <c r="A154" s="76" t="s">
        <v>133</v>
      </c>
      <c r="D154" s="33"/>
      <c r="E154" s="32"/>
      <c r="G154" s="31"/>
      <c r="I154" s="31"/>
      <c r="J154" s="211" t="s">
        <v>297</v>
      </c>
      <c r="K154" s="211"/>
      <c r="L154" s="211"/>
      <c r="M154" s="47"/>
      <c r="N154" s="49"/>
      <c r="O154" s="49"/>
      <c r="P154" s="48" t="s">
        <v>135</v>
      </c>
    </row>
    <row r="155" spans="1:18" x14ac:dyDescent="0.2">
      <c r="A155" s="76"/>
      <c r="D155" s="33"/>
      <c r="E155" s="32"/>
      <c r="G155" s="31"/>
      <c r="I155" s="31"/>
      <c r="J155" s="103"/>
      <c r="K155" s="103"/>
      <c r="L155" s="103"/>
      <c r="M155" s="47"/>
      <c r="N155" s="49"/>
      <c r="O155" s="49"/>
      <c r="P155" s="48"/>
    </row>
    <row r="156" spans="1:18" x14ac:dyDescent="0.2">
      <c r="A156" s="50"/>
      <c r="D156" s="33"/>
      <c r="E156" s="51"/>
      <c r="G156" s="31"/>
      <c r="I156" s="31"/>
      <c r="J156" s="30"/>
      <c r="M156" s="30"/>
      <c r="N156" s="36"/>
      <c r="O156" s="36"/>
      <c r="P156" s="51"/>
    </row>
    <row r="157" spans="1:18" x14ac:dyDescent="0.2">
      <c r="A157" s="52"/>
      <c r="D157" s="31"/>
      <c r="E157" s="53"/>
      <c r="G157" s="31"/>
      <c r="I157" s="31"/>
      <c r="J157" s="31"/>
      <c r="M157" s="31"/>
      <c r="P157" s="53"/>
    </row>
    <row r="158" spans="1:18" x14ac:dyDescent="0.2">
      <c r="A158" s="77" t="s">
        <v>217</v>
      </c>
      <c r="D158" s="55"/>
      <c r="E158" s="56"/>
      <c r="G158" s="31"/>
      <c r="I158" s="31"/>
      <c r="J158" s="212" t="s">
        <v>319</v>
      </c>
      <c r="K158" s="212"/>
      <c r="L158" s="212"/>
      <c r="M158" s="57"/>
      <c r="N158" s="59"/>
      <c r="O158" s="59"/>
      <c r="P158" s="58" t="s">
        <v>137</v>
      </c>
    </row>
    <row r="159" spans="1:18" x14ac:dyDescent="0.2">
      <c r="A159" s="46" t="s">
        <v>330</v>
      </c>
      <c r="D159" s="31"/>
      <c r="E159" s="32"/>
      <c r="G159" s="31"/>
      <c r="I159" s="31"/>
      <c r="J159" s="211" t="s">
        <v>288</v>
      </c>
      <c r="K159" s="211"/>
      <c r="L159" s="211"/>
      <c r="M159" s="33"/>
      <c r="N159" s="35"/>
      <c r="O159" s="35"/>
      <c r="P159" s="60" t="s">
        <v>139</v>
      </c>
    </row>
    <row r="165" spans="18:18" x14ac:dyDescent="0.2">
      <c r="R165" s="1">
        <f>R150+'8721'!R150+'8751'!R154+'3361 (1)'!R122+'3361 (2)'!R109</f>
        <v>142720229.17000002</v>
      </c>
    </row>
  </sheetData>
  <customSheetViews>
    <customSheetView guid="{1998FCB8-1FEB-4076-ACE6-A225EE4366B3}" showPageBreaks="1" printArea="1" hiddenRows="1" view="pageBreakPreview">
      <pane xSplit="1" ySplit="14" topLeftCell="B56" activePane="bottomRight" state="frozen"/>
      <selection pane="bottomRight" activeCell="Q123" sqref="Q123"/>
      <pageMargins left="0.75" right="0.5" top="1" bottom="1" header="0.75" footer="0.5"/>
      <printOptions horizontalCentered="1"/>
      <pageSetup paperSize="5" scale="90" orientation="landscape" horizontalDpi="4294967292" verticalDpi="300" r:id="rId1"/>
      <headerFooter alignWithMargins="0">
        <oddHeader xml:space="preserve">&amp;L&amp;"Arial,Regular"&amp;9               LBP Form No. 2&amp;R&amp;"Arial,Bold"&amp;10Annex E                         </oddHeader>
        <oddFooter>&amp;C&amp;10Page &amp;P of &amp;N</oddFooter>
      </headerFooter>
    </customSheetView>
    <customSheetView guid="{EE975321-C15E-44A7-AFC6-A307116A4F6E}" showPageBreaks="1" printArea="1" hiddenRows="1" view="pageBreakPreview">
      <pane xSplit="1" ySplit="14" topLeftCell="B15" activePane="bottomRight" state="frozen"/>
      <selection pane="bottomRight" activeCell="R16" sqref="R16"/>
      <pageMargins left="0.75" right="0.5" top="1" bottom="1" header="0.75" footer="0.5"/>
      <printOptions horizontalCentered="1"/>
      <pageSetup paperSize="5" scale="90" orientation="landscape" horizontalDpi="4294967292" verticalDpi="300" r:id="rId2"/>
      <headerFooter alignWithMargins="0">
        <oddHeader xml:space="preserve">&amp;L&amp;"Arial,Regular"&amp;9               LBP Form No. 2&amp;R&amp;"Arial,Bold"&amp;10Annex D                         </oddHeader>
        <oddFooter>&amp;C&amp;10Page &amp;P of &amp;N</oddFooter>
      </headerFooter>
    </customSheetView>
    <customSheetView guid="{DE3A1FFE-44A0-41BD-98AB-2A2226968564}" showPageBreaks="1" printArea="1" hiddenRows="1" view="pageBreakPreview">
      <pane xSplit="1" ySplit="14" topLeftCell="B124" activePane="bottomRight" state="frozen"/>
      <selection pane="bottomRight" activeCell="R153" sqref="R153"/>
      <pageMargins left="0.75" right="0.5" top="1" bottom="1" header="0.75" footer="0.5"/>
      <printOptions horizontalCentered="1"/>
      <pageSetup paperSize="5" scale="90" orientation="landscape" horizontalDpi="4294967292" verticalDpi="300" r:id="rId3"/>
      <headerFooter alignWithMargins="0">
        <oddHeader xml:space="preserve">&amp;L&amp;"Arial,Regular"&amp;9               LBP Form No. 2&amp;R&amp;"Arial,Bold"&amp;10Annex D                         </oddHeader>
        <oddFooter>&amp;C&amp;10Page &amp;P of &amp;N</oddFooter>
      </headerFooter>
    </customSheetView>
    <customSheetView guid="{870B4CCF-089A-4C19-A059-259DAAB1F3BC}" showPageBreaks="1" printArea="1" hiddenRows="1" view="pageBreakPreview">
      <pane xSplit="1" ySplit="14" topLeftCell="B15" activePane="bottomRight" state="frozen"/>
      <selection pane="bottomRight" activeCell="C149" sqref="C149"/>
      <pageMargins left="0.75" right="0.5" top="1" bottom="1" header="0.75" footer="0.5"/>
      <printOptions horizontalCentered="1"/>
      <pageSetup paperSize="5" scale="90" orientation="landscape" horizontalDpi="4294967292" verticalDpi="300" r:id="rId4"/>
      <headerFooter alignWithMargins="0">
        <oddHeader xml:space="preserve">&amp;L&amp;"Arial,Regular"&amp;9               LBP Form No. 2&amp;R&amp;"Arial,Bold"&amp;10Annex D                         </oddHeader>
        <oddFooter>&amp;C&amp;10Page &amp;P of &amp;N</oddFooter>
      </headerFooter>
    </customSheetView>
    <customSheetView guid="{B830B613-BE6E-4840-91D7-D447FD1BCCD2}" showPageBreaks="1" printArea="1" hiddenRows="1" view="pageBreakPreview">
      <pane xSplit="1" ySplit="14" topLeftCell="B61" activePane="bottomRight" state="frozen"/>
      <selection pane="bottomRight" activeCell="N38" sqref="N38"/>
      <pageMargins left="0.75" right="0.5" top="1" bottom="1" header="0.75" footer="0.5"/>
      <printOptions horizontalCentered="1"/>
      <pageSetup paperSize="5" scale="90" orientation="landscape" horizontalDpi="4294967292" verticalDpi="300" r:id="rId5"/>
      <headerFooter alignWithMargins="0">
        <oddHeader xml:space="preserve">&amp;L&amp;"Arial,Regular"&amp;9               LBP Form No. 2&amp;R&amp;"Arial,Bold"&amp;10Annex D                         </oddHeader>
        <oddFooter>&amp;C&amp;10Page &amp;P of &amp;N</oddFooter>
      </headerFooter>
    </customSheetView>
  </customSheetViews>
  <mergeCells count="12">
    <mergeCell ref="J154:L154"/>
    <mergeCell ref="J158:L158"/>
    <mergeCell ref="J159:L159"/>
    <mergeCell ref="A13:C13"/>
    <mergeCell ref="E13:H13"/>
    <mergeCell ref="A113:C113"/>
    <mergeCell ref="A1:S1"/>
    <mergeCell ref="A2:S2"/>
    <mergeCell ref="L9:P9"/>
    <mergeCell ref="A11:C11"/>
    <mergeCell ref="E11:H11"/>
    <mergeCell ref="P10:P12"/>
  </mergeCells>
  <printOptions horizontalCentered="1"/>
  <pageMargins left="0.75" right="0.5" top="1" bottom="1" header="0.75" footer="0.5"/>
  <pageSetup paperSize="5" scale="90" orientation="landscape" horizontalDpi="4294967292" verticalDpi="300" r:id="rId6"/>
  <headerFooter alignWithMargins="0">
    <oddHeader xml:space="preserve">&amp;L&amp;"Arial,Regular"&amp;9               LBP Form No. 2&amp;R&amp;"Arial,Bold"&amp;10Annex E                         </oddHeader>
    <oddFooter>&amp;C&amp;10Page &amp;P of &amp;N</oddFooter>
  </headerFooter>
  <rowBreaks count="1" manualBreakCount="1">
    <brk id="62" max="18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499984740745262"/>
  </sheetPr>
  <dimension ref="A1:S159"/>
  <sheetViews>
    <sheetView view="pageBreakPreview" zoomScaleNormal="85" zoomScaleSheetLayoutView="100" workbookViewId="0">
      <pane xSplit="1" ySplit="14" topLeftCell="B52" activePane="bottomRight" state="frozen"/>
      <selection pane="topRight" activeCell="B1" sqref="B1"/>
      <selection pane="bottomLeft" activeCell="A15" sqref="A15"/>
      <selection pane="bottomRight" activeCell="H154" sqref="H154"/>
    </sheetView>
  </sheetViews>
  <sheetFormatPr defaultRowHeight="12.75" x14ac:dyDescent="0.2"/>
  <cols>
    <col min="1" max="1" width="16.77734375" style="1" customWidth="1"/>
    <col min="2" max="2" width="1.21875" style="1" customWidth="1"/>
    <col min="3" max="3" width="26.77734375" style="1" customWidth="1"/>
    <col min="4" max="4" width="1" style="1" customWidth="1"/>
    <col min="5" max="7" width="2.88671875" style="1" customWidth="1"/>
    <col min="8" max="8" width="3.77734375" style="1" customWidth="1"/>
    <col min="9" max="9" width="0.88671875" style="1" customWidth="1"/>
    <col min="10" max="10" width="13.77734375" style="1" customWidth="1"/>
    <col min="11" max="11" width="0.88671875" style="1" customWidth="1"/>
    <col min="12" max="12" width="13.77734375" style="1" customWidth="1"/>
    <col min="13" max="13" width="0.88671875" style="1" customWidth="1"/>
    <col min="14" max="14" width="13.77734375" style="1" customWidth="1"/>
    <col min="15" max="15" width="0.88671875" style="1" customWidth="1"/>
    <col min="16" max="16" width="13.77734375" style="1" customWidth="1"/>
    <col min="17" max="17" width="0.88671875" style="1" customWidth="1"/>
    <col min="18" max="18" width="13.77734375" style="1" customWidth="1"/>
    <col min="19" max="16384" width="8.88671875" style="1"/>
  </cols>
  <sheetData>
    <row r="1" spans="1:19" ht="15.75" x14ac:dyDescent="0.25">
      <c r="A1" s="203" t="s">
        <v>111</v>
      </c>
      <c r="B1" s="203"/>
      <c r="C1" s="203"/>
      <c r="D1" s="203"/>
      <c r="E1" s="203"/>
      <c r="F1" s="203"/>
      <c r="G1" s="203"/>
      <c r="H1" s="203"/>
      <c r="I1" s="203"/>
      <c r="J1" s="203"/>
      <c r="K1" s="203"/>
      <c r="L1" s="203"/>
      <c r="M1" s="203"/>
      <c r="N1" s="203"/>
      <c r="O1" s="203"/>
      <c r="P1" s="203"/>
      <c r="Q1" s="203"/>
      <c r="R1" s="203"/>
      <c r="S1" s="203"/>
    </row>
    <row r="2" spans="1:19" ht="15.75" customHeight="1" x14ac:dyDescent="0.2">
      <c r="A2" s="204" t="s">
        <v>0</v>
      </c>
      <c r="B2" s="204"/>
      <c r="C2" s="204"/>
      <c r="D2" s="204"/>
      <c r="E2" s="204"/>
      <c r="F2" s="204"/>
      <c r="G2" s="204"/>
      <c r="H2" s="204"/>
      <c r="I2" s="204"/>
      <c r="J2" s="204"/>
      <c r="K2" s="204"/>
      <c r="L2" s="204"/>
      <c r="M2" s="204"/>
      <c r="N2" s="204"/>
      <c r="O2" s="204"/>
      <c r="P2" s="204"/>
      <c r="Q2" s="204"/>
      <c r="R2" s="204"/>
      <c r="S2" s="204"/>
    </row>
    <row r="3" spans="1:19" ht="9" customHeight="1" x14ac:dyDescent="0.2"/>
    <row r="4" spans="1:19" ht="15" customHeight="1" x14ac:dyDescent="0.25">
      <c r="A4" s="2" t="s">
        <v>118</v>
      </c>
      <c r="B4" s="2" t="s">
        <v>113</v>
      </c>
      <c r="C4" s="73" t="s">
        <v>221</v>
      </c>
      <c r="H4" s="3"/>
      <c r="I4" s="3"/>
      <c r="R4" s="78">
        <v>8721</v>
      </c>
    </row>
    <row r="5" spans="1:19" ht="15" customHeight="1" x14ac:dyDescent="0.2">
      <c r="A5" s="5" t="s">
        <v>119</v>
      </c>
      <c r="B5" s="2" t="s">
        <v>113</v>
      </c>
      <c r="C5" s="5" t="s">
        <v>219</v>
      </c>
    </row>
    <row r="6" spans="1:19" ht="15" customHeight="1" x14ac:dyDescent="0.2">
      <c r="A6" s="5" t="s">
        <v>120</v>
      </c>
      <c r="B6" s="2" t="s">
        <v>113</v>
      </c>
      <c r="C6" s="5" t="s">
        <v>222</v>
      </c>
    </row>
    <row r="7" spans="1:19" ht="15" customHeight="1" x14ac:dyDescent="0.2">
      <c r="A7" s="6" t="s">
        <v>121</v>
      </c>
      <c r="B7" s="2" t="s">
        <v>113</v>
      </c>
      <c r="C7" s="6" t="s">
        <v>117</v>
      </c>
    </row>
    <row r="8" spans="1:19" ht="9" customHeight="1" x14ac:dyDescent="0.2">
      <c r="A8" s="6"/>
      <c r="B8" s="2"/>
      <c r="C8" s="6"/>
    </row>
    <row r="9" spans="1:19" ht="15" customHeight="1" x14ac:dyDescent="0.2">
      <c r="L9" s="207" t="s">
        <v>122</v>
      </c>
      <c r="M9" s="207"/>
      <c r="N9" s="207"/>
      <c r="O9" s="207"/>
      <c r="P9" s="207"/>
      <c r="Q9" s="65"/>
    </row>
    <row r="10" spans="1:19" ht="15" customHeight="1" x14ac:dyDescent="0.2">
      <c r="H10" s="8"/>
      <c r="I10" s="8"/>
      <c r="J10" s="8" t="s">
        <v>287</v>
      </c>
      <c r="K10" s="8"/>
      <c r="L10" s="62" t="s">
        <v>123</v>
      </c>
      <c r="M10" s="62"/>
      <c r="N10" s="62" t="s">
        <v>125</v>
      </c>
      <c r="O10" s="62"/>
      <c r="P10" s="209" t="s">
        <v>127</v>
      </c>
      <c r="Q10" s="45"/>
      <c r="R10" s="129" t="s">
        <v>132</v>
      </c>
    </row>
    <row r="11" spans="1:19" ht="15" customHeight="1" x14ac:dyDescent="0.2">
      <c r="A11" s="205" t="s">
        <v>186</v>
      </c>
      <c r="B11" s="205"/>
      <c r="C11" s="205"/>
      <c r="D11" s="9"/>
      <c r="E11" s="205" t="s">
        <v>112</v>
      </c>
      <c r="F11" s="205"/>
      <c r="G11" s="205"/>
      <c r="H11" s="205"/>
      <c r="I11" s="8"/>
      <c r="J11" s="93" t="s">
        <v>305</v>
      </c>
      <c r="K11" s="44"/>
      <c r="L11" s="44" t="s">
        <v>318</v>
      </c>
      <c r="M11" s="44"/>
      <c r="N11" s="44" t="s">
        <v>318</v>
      </c>
      <c r="O11" s="44"/>
      <c r="P11" s="210"/>
      <c r="Q11" s="45"/>
      <c r="R11" s="44">
        <v>2020</v>
      </c>
    </row>
    <row r="12" spans="1:19" ht="15" customHeight="1" x14ac:dyDescent="0.2">
      <c r="A12" s="91"/>
      <c r="B12" s="91"/>
      <c r="C12" s="91"/>
      <c r="D12" s="9"/>
      <c r="E12" s="91"/>
      <c r="F12" s="91"/>
      <c r="G12" s="91"/>
      <c r="H12" s="91"/>
      <c r="I12" s="8"/>
      <c r="J12" s="44" t="s">
        <v>124</v>
      </c>
      <c r="K12" s="44"/>
      <c r="L12" s="44" t="s">
        <v>124</v>
      </c>
      <c r="M12" s="44"/>
      <c r="N12" s="44" t="s">
        <v>126</v>
      </c>
      <c r="O12" s="44"/>
      <c r="P12" s="210"/>
      <c r="Q12" s="45"/>
      <c r="R12" s="130" t="s">
        <v>2</v>
      </c>
    </row>
    <row r="13" spans="1:19" ht="15" customHeight="1" x14ac:dyDescent="0.2">
      <c r="A13" s="206" t="s">
        <v>3</v>
      </c>
      <c r="B13" s="206"/>
      <c r="C13" s="206"/>
      <c r="D13" s="7"/>
      <c r="E13" s="208" t="s">
        <v>4</v>
      </c>
      <c r="F13" s="208"/>
      <c r="G13" s="208"/>
      <c r="H13" s="208"/>
      <c r="J13" s="10" t="s">
        <v>5</v>
      </c>
      <c r="K13" s="61"/>
      <c r="L13" s="10" t="s">
        <v>128</v>
      </c>
      <c r="M13" s="61"/>
      <c r="N13" s="10" t="s">
        <v>129</v>
      </c>
      <c r="O13" s="61"/>
      <c r="P13" s="10" t="s">
        <v>130</v>
      </c>
      <c r="Q13" s="61"/>
      <c r="R13" s="10" t="s">
        <v>131</v>
      </c>
    </row>
    <row r="14" spans="1:19" ht="6" customHeight="1" x14ac:dyDescent="0.2">
      <c r="K14" s="7"/>
      <c r="M14" s="7"/>
      <c r="O14" s="7"/>
      <c r="Q14" s="7"/>
    </row>
    <row r="15" spans="1:19" s="7" customFormat="1" ht="12.75" customHeight="1" x14ac:dyDescent="0.2">
      <c r="A15" s="68" t="s">
        <v>187</v>
      </c>
      <c r="B15" s="12"/>
      <c r="C15" s="12"/>
      <c r="J15" s="13"/>
      <c r="K15" s="13"/>
    </row>
    <row r="16" spans="1:19" s="7" customFormat="1" ht="6" customHeight="1" x14ac:dyDescent="0.2">
      <c r="A16" s="68"/>
      <c r="B16" s="12"/>
      <c r="C16" s="12"/>
      <c r="J16" s="13"/>
      <c r="K16" s="13"/>
    </row>
    <row r="17" spans="1:18" s="7" customFormat="1" ht="12.75" customHeight="1" x14ac:dyDescent="0.2">
      <c r="A17" s="66" t="s">
        <v>6</v>
      </c>
      <c r="B17" s="40"/>
      <c r="C17" s="40"/>
      <c r="D17" s="14"/>
      <c r="E17" s="14">
        <v>5</v>
      </c>
      <c r="F17" s="15" t="s">
        <v>7</v>
      </c>
      <c r="G17" s="14" t="s">
        <v>7</v>
      </c>
      <c r="H17" s="14" t="s">
        <v>8</v>
      </c>
      <c r="I17" s="14"/>
      <c r="J17" s="13">
        <v>6846601.7300000004</v>
      </c>
      <c r="K17" s="13"/>
      <c r="L17" s="7">
        <v>3827687.41</v>
      </c>
      <c r="N17" s="7">
        <f>P17-L17</f>
        <v>5974385.6799999997</v>
      </c>
      <c r="P17" s="7">
        <v>9802073.0899999999</v>
      </c>
      <c r="R17" s="7">
        <v>9817404.3800000008</v>
      </c>
    </row>
    <row r="18" spans="1:18" s="7" customFormat="1" ht="12.75" hidden="1" customHeight="1" x14ac:dyDescent="0.2">
      <c r="A18" s="67" t="s">
        <v>9</v>
      </c>
      <c r="B18" s="41"/>
      <c r="C18" s="41"/>
      <c r="E18" s="38">
        <v>5</v>
      </c>
      <c r="F18" s="37" t="s">
        <v>7</v>
      </c>
      <c r="G18" s="38" t="s">
        <v>7</v>
      </c>
      <c r="H18" s="38" t="s">
        <v>10</v>
      </c>
      <c r="J18" s="39"/>
      <c r="K18" s="39"/>
    </row>
    <row r="19" spans="1:18" s="7" customFormat="1" ht="12.75" customHeight="1" x14ac:dyDescent="0.2">
      <c r="A19" s="66" t="s">
        <v>11</v>
      </c>
      <c r="B19" s="40"/>
      <c r="C19" s="40"/>
      <c r="D19" s="14"/>
      <c r="E19" s="14">
        <v>5</v>
      </c>
      <c r="F19" s="15" t="s">
        <v>7</v>
      </c>
      <c r="G19" s="14" t="s">
        <v>12</v>
      </c>
      <c r="H19" s="14" t="s">
        <v>8</v>
      </c>
      <c r="J19" s="13">
        <v>588894.74</v>
      </c>
      <c r="K19" s="13"/>
      <c r="L19" s="7">
        <v>312000</v>
      </c>
      <c r="N19" s="7">
        <f t="shared" ref="N19:N22" si="0">P19-L19</f>
        <v>480000</v>
      </c>
      <c r="P19" s="7">
        <v>792000</v>
      </c>
      <c r="R19" s="7">
        <v>792000</v>
      </c>
    </row>
    <row r="20" spans="1:18" s="7" customFormat="1" ht="12.75" customHeight="1" x14ac:dyDescent="0.2">
      <c r="A20" s="66" t="s">
        <v>13</v>
      </c>
      <c r="B20" s="40"/>
      <c r="C20" s="40"/>
      <c r="D20" s="14"/>
      <c r="E20" s="14">
        <v>5</v>
      </c>
      <c r="F20" s="15" t="s">
        <v>7</v>
      </c>
      <c r="G20" s="14" t="s">
        <v>12</v>
      </c>
      <c r="H20" s="14" t="s">
        <v>10</v>
      </c>
      <c r="J20" s="13">
        <v>102000</v>
      </c>
      <c r="K20" s="13"/>
      <c r="L20" s="7">
        <v>51000</v>
      </c>
      <c r="N20" s="7">
        <f t="shared" si="0"/>
        <v>51000</v>
      </c>
      <c r="P20" s="7">
        <v>102000</v>
      </c>
      <c r="R20" s="7">
        <v>102000</v>
      </c>
    </row>
    <row r="21" spans="1:18" s="7" customFormat="1" ht="12.75" customHeight="1" x14ac:dyDescent="0.2">
      <c r="A21" s="66" t="s">
        <v>14</v>
      </c>
      <c r="B21" s="40"/>
      <c r="C21" s="40"/>
      <c r="D21" s="14"/>
      <c r="E21" s="14">
        <v>5</v>
      </c>
      <c r="F21" s="15" t="s">
        <v>7</v>
      </c>
      <c r="G21" s="14" t="s">
        <v>12</v>
      </c>
      <c r="H21" s="14" t="s">
        <v>15</v>
      </c>
      <c r="J21" s="13"/>
      <c r="K21" s="13"/>
      <c r="N21" s="7">
        <f t="shared" si="0"/>
        <v>25500</v>
      </c>
      <c r="P21" s="7">
        <v>25500</v>
      </c>
      <c r="R21" s="7">
        <v>25500</v>
      </c>
    </row>
    <row r="22" spans="1:18" s="7" customFormat="1" ht="12.75" customHeight="1" x14ac:dyDescent="0.2">
      <c r="A22" s="66" t="s">
        <v>16</v>
      </c>
      <c r="B22" s="40"/>
      <c r="C22" s="40"/>
      <c r="D22" s="14"/>
      <c r="E22" s="14">
        <v>5</v>
      </c>
      <c r="F22" s="15" t="s">
        <v>7</v>
      </c>
      <c r="G22" s="14" t="s">
        <v>12</v>
      </c>
      <c r="H22" s="14" t="s">
        <v>17</v>
      </c>
      <c r="J22" s="13">
        <v>149000</v>
      </c>
      <c r="K22" s="13"/>
      <c r="L22" s="7">
        <v>156000</v>
      </c>
      <c r="N22" s="7">
        <f t="shared" si="0"/>
        <v>42000</v>
      </c>
      <c r="P22" s="7">
        <v>198000</v>
      </c>
      <c r="R22" s="7">
        <v>198000</v>
      </c>
    </row>
    <row r="23" spans="1:18" s="7" customFormat="1" ht="12.75" hidden="1" customHeight="1" x14ac:dyDescent="0.2">
      <c r="A23" s="66" t="s">
        <v>141</v>
      </c>
      <c r="B23" s="40"/>
      <c r="C23" s="40"/>
      <c r="D23" s="14"/>
      <c r="E23" s="14">
        <v>5</v>
      </c>
      <c r="F23" s="15" t="s">
        <v>7</v>
      </c>
      <c r="G23" s="14" t="s">
        <v>12</v>
      </c>
      <c r="H23" s="14" t="s">
        <v>64</v>
      </c>
      <c r="J23" s="13"/>
      <c r="K23" s="13"/>
    </row>
    <row r="24" spans="1:18" s="7" customFormat="1" ht="12.75" hidden="1" customHeight="1" x14ac:dyDescent="0.2">
      <c r="A24" s="66" t="s">
        <v>143</v>
      </c>
      <c r="B24" s="40"/>
      <c r="C24" s="40"/>
      <c r="E24" s="14">
        <v>5</v>
      </c>
      <c r="F24" s="15" t="s">
        <v>7</v>
      </c>
      <c r="G24" s="14" t="s">
        <v>12</v>
      </c>
      <c r="H24" s="14" t="s">
        <v>45</v>
      </c>
      <c r="J24" s="13"/>
      <c r="K24" s="13"/>
    </row>
    <row r="25" spans="1:18" s="7" customFormat="1" ht="12.75" hidden="1" customHeight="1" x14ac:dyDescent="0.2">
      <c r="A25" s="66" t="s">
        <v>144</v>
      </c>
      <c r="B25" s="40"/>
      <c r="C25" s="40"/>
      <c r="D25" s="14"/>
      <c r="E25" s="14">
        <v>5</v>
      </c>
      <c r="F25" s="15" t="s">
        <v>7</v>
      </c>
      <c r="G25" s="14" t="s">
        <v>12</v>
      </c>
      <c r="H25" s="14" t="s">
        <v>60</v>
      </c>
      <c r="J25" s="13"/>
      <c r="K25" s="13"/>
      <c r="N25" s="7">
        <f t="shared" ref="N25:N41" si="1">P25-L25</f>
        <v>0</v>
      </c>
    </row>
    <row r="26" spans="1:18" s="7" customFormat="1" ht="12.75" hidden="1" customHeight="1" x14ac:dyDescent="0.2">
      <c r="A26" s="66" t="s">
        <v>18</v>
      </c>
      <c r="B26" s="40"/>
      <c r="C26" s="40"/>
      <c r="D26" s="14"/>
      <c r="E26" s="14">
        <v>5</v>
      </c>
      <c r="F26" s="15" t="s">
        <v>7</v>
      </c>
      <c r="G26" s="14" t="s">
        <v>12</v>
      </c>
      <c r="H26" s="14" t="s">
        <v>19</v>
      </c>
      <c r="J26" s="13"/>
      <c r="K26" s="13"/>
      <c r="N26" s="7">
        <f t="shared" si="1"/>
        <v>0</v>
      </c>
    </row>
    <row r="27" spans="1:18" s="7" customFormat="1" ht="12.75" hidden="1" customHeight="1" x14ac:dyDescent="0.2">
      <c r="A27" s="66" t="s">
        <v>21</v>
      </c>
      <c r="B27" s="40"/>
      <c r="C27" s="40"/>
      <c r="D27" s="14"/>
      <c r="E27" s="14">
        <v>5</v>
      </c>
      <c r="F27" s="15" t="s">
        <v>7</v>
      </c>
      <c r="G27" s="14" t="s">
        <v>12</v>
      </c>
      <c r="H27" s="14" t="s">
        <v>102</v>
      </c>
      <c r="J27" s="13"/>
      <c r="K27" s="13"/>
      <c r="N27" s="7">
        <f t="shared" si="1"/>
        <v>0</v>
      </c>
    </row>
    <row r="28" spans="1:18" s="7" customFormat="1" ht="12.75" hidden="1" customHeight="1" x14ac:dyDescent="0.2">
      <c r="A28" s="66" t="s">
        <v>22</v>
      </c>
      <c r="B28" s="40"/>
      <c r="C28" s="40"/>
      <c r="D28" s="14"/>
      <c r="E28" s="14">
        <v>5</v>
      </c>
      <c r="F28" s="15" t="s">
        <v>7</v>
      </c>
      <c r="G28" s="14" t="s">
        <v>12</v>
      </c>
      <c r="H28" s="16" t="s">
        <v>146</v>
      </c>
      <c r="J28" s="13"/>
      <c r="K28" s="13"/>
      <c r="N28" s="7">
        <f t="shared" si="1"/>
        <v>0</v>
      </c>
    </row>
    <row r="29" spans="1:18" s="7" customFormat="1" ht="12.75" hidden="1" customHeight="1" x14ac:dyDescent="0.2">
      <c r="A29" s="66" t="s">
        <v>145</v>
      </c>
      <c r="B29" s="40"/>
      <c r="C29" s="40"/>
      <c r="D29" s="14"/>
      <c r="E29" s="14">
        <v>5</v>
      </c>
      <c r="F29" s="15" t="s">
        <v>7</v>
      </c>
      <c r="G29" s="14" t="s">
        <v>12</v>
      </c>
      <c r="H29" s="16" t="s">
        <v>47</v>
      </c>
      <c r="N29" s="7">
        <f t="shared" si="1"/>
        <v>0</v>
      </c>
    </row>
    <row r="30" spans="1:18" s="7" customFormat="1" ht="12.75" hidden="1" customHeight="1" x14ac:dyDescent="0.2">
      <c r="A30" s="66" t="s">
        <v>23</v>
      </c>
      <c r="B30" s="40"/>
      <c r="C30" s="40"/>
      <c r="D30" s="14"/>
      <c r="E30" s="14">
        <v>5</v>
      </c>
      <c r="F30" s="15" t="s">
        <v>7</v>
      </c>
      <c r="G30" s="14" t="s">
        <v>12</v>
      </c>
      <c r="H30" s="16" t="s">
        <v>24</v>
      </c>
      <c r="N30" s="7">
        <f t="shared" si="1"/>
        <v>0</v>
      </c>
    </row>
    <row r="31" spans="1:18" s="7" customFormat="1" ht="12.75" customHeight="1" x14ac:dyDescent="0.2">
      <c r="A31" s="66" t="s">
        <v>27</v>
      </c>
      <c r="B31" s="40"/>
      <c r="C31" s="40"/>
      <c r="D31" s="14"/>
      <c r="E31" s="14">
        <v>5</v>
      </c>
      <c r="F31" s="15" t="s">
        <v>7</v>
      </c>
      <c r="G31" s="14" t="s">
        <v>12</v>
      </c>
      <c r="H31" s="16" t="s">
        <v>28</v>
      </c>
      <c r="J31" s="7">
        <v>585502</v>
      </c>
      <c r="N31" s="7">
        <f t="shared" ref="N31" si="2">P31-L31</f>
        <v>817862</v>
      </c>
      <c r="P31" s="7">
        <v>817862</v>
      </c>
      <c r="R31" s="7">
        <v>819011</v>
      </c>
    </row>
    <row r="32" spans="1:18" s="7" customFormat="1" ht="12.75" customHeight="1" x14ac:dyDescent="0.2">
      <c r="A32" s="66" t="s">
        <v>25</v>
      </c>
      <c r="B32" s="40"/>
      <c r="C32" s="40"/>
      <c r="D32" s="14"/>
      <c r="E32" s="14">
        <v>5</v>
      </c>
      <c r="F32" s="15" t="s">
        <v>7</v>
      </c>
      <c r="G32" s="14" t="s">
        <v>12</v>
      </c>
      <c r="H32" s="16" t="s">
        <v>26</v>
      </c>
      <c r="J32" s="7">
        <v>125000</v>
      </c>
      <c r="N32" s="7">
        <f t="shared" si="1"/>
        <v>165000</v>
      </c>
      <c r="P32" s="7">
        <v>165000</v>
      </c>
      <c r="R32" s="7">
        <v>165000</v>
      </c>
    </row>
    <row r="33" spans="1:18" s="7" customFormat="1" ht="12.75" customHeight="1" x14ac:dyDescent="0.2">
      <c r="A33" s="66" t="s">
        <v>140</v>
      </c>
      <c r="B33" s="40"/>
      <c r="C33" s="40"/>
      <c r="D33" s="14"/>
      <c r="E33" s="14">
        <v>5</v>
      </c>
      <c r="F33" s="15" t="s">
        <v>7</v>
      </c>
      <c r="G33" s="14" t="s">
        <v>12</v>
      </c>
      <c r="H33" s="16" t="s">
        <v>49</v>
      </c>
      <c r="J33" s="13">
        <v>553243</v>
      </c>
      <c r="K33" s="13"/>
      <c r="L33" s="7">
        <v>638965</v>
      </c>
      <c r="N33" s="7">
        <f>P33-L33</f>
        <v>178897</v>
      </c>
      <c r="P33" s="7">
        <v>817862</v>
      </c>
      <c r="R33" s="7">
        <v>819011</v>
      </c>
    </row>
    <row r="34" spans="1:18" s="7" customFormat="1" ht="12.75" customHeight="1" x14ac:dyDescent="0.2">
      <c r="A34" s="66" t="s">
        <v>282</v>
      </c>
      <c r="B34" s="40"/>
      <c r="C34" s="40"/>
      <c r="D34" s="14"/>
      <c r="E34" s="14">
        <v>5</v>
      </c>
      <c r="F34" s="15" t="s">
        <v>7</v>
      </c>
      <c r="G34" s="14" t="s">
        <v>29</v>
      </c>
      <c r="H34" s="14" t="s">
        <v>8</v>
      </c>
      <c r="J34" s="7">
        <v>821634.64</v>
      </c>
      <c r="L34" s="7">
        <v>459885.84</v>
      </c>
      <c r="N34" s="7">
        <f t="shared" si="1"/>
        <v>717835.44</v>
      </c>
      <c r="P34" s="7">
        <v>1177721.28</v>
      </c>
      <c r="R34" s="7">
        <v>1179375.8400000001</v>
      </c>
    </row>
    <row r="35" spans="1:18" s="7" customFormat="1" ht="12.75" customHeight="1" x14ac:dyDescent="0.2">
      <c r="A35" s="66" t="s">
        <v>30</v>
      </c>
      <c r="B35" s="40"/>
      <c r="C35" s="40"/>
      <c r="D35" s="14"/>
      <c r="E35" s="14">
        <v>5</v>
      </c>
      <c r="F35" s="15" t="s">
        <v>7</v>
      </c>
      <c r="G35" s="14" t="s">
        <v>29</v>
      </c>
      <c r="H35" s="14" t="s">
        <v>10</v>
      </c>
      <c r="J35" s="7">
        <v>29400</v>
      </c>
      <c r="L35" s="7">
        <v>15600</v>
      </c>
      <c r="N35" s="7">
        <f t="shared" si="1"/>
        <v>24000</v>
      </c>
      <c r="P35" s="7">
        <v>39600</v>
      </c>
      <c r="R35" s="7">
        <v>39600</v>
      </c>
    </row>
    <row r="36" spans="1:18" s="7" customFormat="1" ht="12.75" customHeight="1" x14ac:dyDescent="0.2">
      <c r="A36" s="66" t="s">
        <v>31</v>
      </c>
      <c r="B36" s="40"/>
      <c r="C36" s="40"/>
      <c r="D36" s="14"/>
      <c r="E36" s="14">
        <v>5</v>
      </c>
      <c r="F36" s="15" t="s">
        <v>7</v>
      </c>
      <c r="G36" s="14" t="s">
        <v>29</v>
      </c>
      <c r="H36" s="14" t="s">
        <v>15</v>
      </c>
      <c r="J36" s="7">
        <v>81674</v>
      </c>
      <c r="L36" s="7">
        <v>43720.38</v>
      </c>
      <c r="N36" s="7">
        <f t="shared" si="1"/>
        <v>69836.25</v>
      </c>
      <c r="P36" s="7">
        <v>113556.63</v>
      </c>
      <c r="R36" s="7">
        <v>134886.78</v>
      </c>
    </row>
    <row r="37" spans="1:18" s="7" customFormat="1" ht="12.75" customHeight="1" x14ac:dyDescent="0.2">
      <c r="A37" s="66" t="s">
        <v>32</v>
      </c>
      <c r="B37" s="40"/>
      <c r="C37" s="40"/>
      <c r="D37" s="14"/>
      <c r="E37" s="14">
        <v>5</v>
      </c>
      <c r="F37" s="15" t="s">
        <v>7</v>
      </c>
      <c r="G37" s="14" t="s">
        <v>29</v>
      </c>
      <c r="H37" s="14" t="s">
        <v>17</v>
      </c>
      <c r="J37" s="7">
        <v>29445.17</v>
      </c>
      <c r="L37" s="7">
        <v>15600</v>
      </c>
      <c r="N37" s="7">
        <f t="shared" si="1"/>
        <v>24000</v>
      </c>
      <c r="P37" s="7">
        <v>39600</v>
      </c>
      <c r="R37" s="7">
        <v>39600</v>
      </c>
    </row>
    <row r="38" spans="1:18" s="7" customFormat="1" ht="12.75" hidden="1" customHeight="1" x14ac:dyDescent="0.2">
      <c r="A38" s="66" t="s">
        <v>147</v>
      </c>
      <c r="B38" s="40"/>
      <c r="C38" s="40"/>
      <c r="D38" s="14"/>
      <c r="E38" s="14">
        <v>5</v>
      </c>
      <c r="F38" s="15" t="s">
        <v>7</v>
      </c>
      <c r="G38" s="14" t="s">
        <v>34</v>
      </c>
      <c r="H38" s="14" t="s">
        <v>8</v>
      </c>
      <c r="N38" s="7">
        <f t="shared" si="1"/>
        <v>0</v>
      </c>
    </row>
    <row r="39" spans="1:18" s="7" customFormat="1" ht="12.75" hidden="1" customHeight="1" x14ac:dyDescent="0.2">
      <c r="A39" s="66" t="s">
        <v>148</v>
      </c>
      <c r="B39" s="40"/>
      <c r="C39" s="40"/>
      <c r="D39" s="14"/>
      <c r="E39" s="14">
        <v>5</v>
      </c>
      <c r="F39" s="15" t="s">
        <v>7</v>
      </c>
      <c r="G39" s="14" t="s">
        <v>34</v>
      </c>
      <c r="H39" s="14" t="s">
        <v>10</v>
      </c>
      <c r="N39" s="7">
        <f t="shared" si="1"/>
        <v>0</v>
      </c>
    </row>
    <row r="40" spans="1:18" s="7" customFormat="1" ht="12.75" customHeight="1" x14ac:dyDescent="0.2">
      <c r="A40" s="66" t="s">
        <v>33</v>
      </c>
      <c r="B40" s="40"/>
      <c r="C40" s="40"/>
      <c r="D40" s="14"/>
      <c r="E40" s="14">
        <v>5</v>
      </c>
      <c r="F40" s="15" t="s">
        <v>7</v>
      </c>
      <c r="G40" s="14" t="s">
        <v>34</v>
      </c>
      <c r="H40" s="14" t="s">
        <v>15</v>
      </c>
      <c r="J40" s="7">
        <v>605874.82999999996</v>
      </c>
      <c r="N40" s="7">
        <f t="shared" si="1"/>
        <v>559110.62</v>
      </c>
      <c r="P40" s="7">
        <v>559110.62</v>
      </c>
    </row>
    <row r="41" spans="1:18" s="7" customFormat="1" ht="12.75" customHeight="1" x14ac:dyDescent="0.2">
      <c r="A41" s="66" t="s">
        <v>35</v>
      </c>
      <c r="B41" s="40"/>
      <c r="C41" s="40"/>
      <c r="D41" s="14"/>
      <c r="E41" s="14">
        <v>5</v>
      </c>
      <c r="F41" s="15" t="s">
        <v>7</v>
      </c>
      <c r="G41" s="14" t="s">
        <v>34</v>
      </c>
      <c r="H41" s="14" t="s">
        <v>49</v>
      </c>
      <c r="J41" s="7">
        <v>404761.14</v>
      </c>
      <c r="N41" s="7">
        <f t="shared" si="1"/>
        <v>165000</v>
      </c>
      <c r="P41" s="7">
        <v>165000</v>
      </c>
      <c r="R41" s="7">
        <v>165000</v>
      </c>
    </row>
    <row r="42" spans="1:18" s="7" customFormat="1" ht="12.75" hidden="1" customHeight="1" x14ac:dyDescent="0.2">
      <c r="A42" s="66" t="s">
        <v>149</v>
      </c>
      <c r="B42" s="40"/>
      <c r="C42" s="40"/>
      <c r="D42" s="14"/>
      <c r="E42" s="14">
        <v>5</v>
      </c>
      <c r="F42" s="15" t="s">
        <v>7</v>
      </c>
      <c r="G42" s="14" t="s">
        <v>29</v>
      </c>
      <c r="H42" s="14" t="s">
        <v>64</v>
      </c>
    </row>
    <row r="43" spans="1:18" s="7" customFormat="1" ht="18.95" customHeight="1" x14ac:dyDescent="0.2">
      <c r="A43" s="63" t="s">
        <v>36</v>
      </c>
      <c r="B43" s="26"/>
      <c r="C43" s="26"/>
      <c r="J43" s="22">
        <f>SUM(J17:J42)</f>
        <v>10923031.250000002</v>
      </c>
      <c r="K43" s="18"/>
      <c r="L43" s="22">
        <f>SUM(L17:L42)</f>
        <v>5520458.6299999999</v>
      </c>
      <c r="N43" s="22">
        <f>SUM(N17:N42)</f>
        <v>9294426.9899999984</v>
      </c>
      <c r="P43" s="22">
        <f>SUM(P17:P42)</f>
        <v>14814885.619999999</v>
      </c>
      <c r="R43" s="87">
        <f>SUM(R17:R42)</f>
        <v>14296389</v>
      </c>
    </row>
    <row r="44" spans="1:18" s="7" customFormat="1" ht="6" customHeight="1" x14ac:dyDescent="0.2">
      <c r="A44" s="17"/>
      <c r="B44" s="17"/>
      <c r="C44" s="17"/>
      <c r="J44" s="18"/>
      <c r="K44" s="18"/>
    </row>
    <row r="45" spans="1:18" s="7" customFormat="1" ht="12.75" customHeight="1" x14ac:dyDescent="0.2">
      <c r="A45" s="68" t="s">
        <v>188</v>
      </c>
      <c r="B45" s="12"/>
      <c r="C45" s="12"/>
    </row>
    <row r="46" spans="1:18" s="7" customFormat="1" ht="6" customHeight="1" x14ac:dyDescent="0.2">
      <c r="A46" s="68"/>
      <c r="B46" s="12"/>
      <c r="C46" s="12"/>
    </row>
    <row r="47" spans="1:18" s="7" customFormat="1" ht="12.75" customHeight="1" x14ac:dyDescent="0.2">
      <c r="A47" s="66" t="s">
        <v>37</v>
      </c>
      <c r="B47" s="40"/>
      <c r="C47" s="40"/>
      <c r="D47" s="14"/>
      <c r="E47" s="14">
        <v>5</v>
      </c>
      <c r="F47" s="15" t="s">
        <v>12</v>
      </c>
      <c r="G47" s="14" t="s">
        <v>7</v>
      </c>
      <c r="H47" s="14" t="s">
        <v>8</v>
      </c>
      <c r="J47" s="7">
        <v>164130</v>
      </c>
      <c r="L47" s="7">
        <v>74192</v>
      </c>
      <c r="N47" s="7">
        <f t="shared" ref="N47:N108" si="3">P47-L47</f>
        <v>194608</v>
      </c>
      <c r="P47" s="7">
        <v>268800</v>
      </c>
      <c r="R47" s="7">
        <v>268800</v>
      </c>
    </row>
    <row r="48" spans="1:18" s="7" customFormat="1" ht="12.75" hidden="1" customHeight="1" x14ac:dyDescent="0.2">
      <c r="A48" s="66" t="s">
        <v>38</v>
      </c>
      <c r="B48" s="40"/>
      <c r="C48" s="40"/>
      <c r="E48" s="14">
        <v>5</v>
      </c>
      <c r="F48" s="15" t="s">
        <v>12</v>
      </c>
      <c r="G48" s="14" t="s">
        <v>7</v>
      </c>
      <c r="H48" s="14" t="s">
        <v>10</v>
      </c>
      <c r="N48" s="7">
        <f t="shared" si="3"/>
        <v>0</v>
      </c>
    </row>
    <row r="49" spans="1:18" s="7" customFormat="1" ht="12.75" customHeight="1" x14ac:dyDescent="0.2">
      <c r="A49" s="66" t="s">
        <v>39</v>
      </c>
      <c r="B49" s="40"/>
      <c r="C49" s="40"/>
      <c r="E49" s="14">
        <v>5</v>
      </c>
      <c r="F49" s="15" t="s">
        <v>12</v>
      </c>
      <c r="G49" s="14" t="s">
        <v>12</v>
      </c>
      <c r="H49" s="14" t="s">
        <v>8</v>
      </c>
      <c r="N49" s="7">
        <f t="shared" si="3"/>
        <v>50000</v>
      </c>
      <c r="P49" s="7">
        <v>50000</v>
      </c>
      <c r="R49" s="7">
        <v>320000</v>
      </c>
    </row>
    <row r="50" spans="1:18" s="7" customFormat="1" ht="12.75" hidden="1" customHeight="1" x14ac:dyDescent="0.2">
      <c r="A50" s="66" t="s">
        <v>142</v>
      </c>
      <c r="B50" s="40"/>
      <c r="C50" s="40"/>
      <c r="D50" s="14"/>
      <c r="E50" s="14">
        <v>5</v>
      </c>
      <c r="F50" s="15" t="s">
        <v>12</v>
      </c>
      <c r="G50" s="14" t="s">
        <v>12</v>
      </c>
      <c r="H50" s="14" t="s">
        <v>10</v>
      </c>
      <c r="N50" s="7">
        <f t="shared" si="3"/>
        <v>0</v>
      </c>
    </row>
    <row r="51" spans="1:18" s="7" customFormat="1" ht="12.75" hidden="1" customHeight="1" x14ac:dyDescent="0.2">
      <c r="A51" s="66" t="s">
        <v>41</v>
      </c>
      <c r="B51" s="40"/>
      <c r="C51" s="40"/>
      <c r="D51" s="14"/>
      <c r="E51" s="14">
        <v>5</v>
      </c>
      <c r="F51" s="15" t="s">
        <v>12</v>
      </c>
      <c r="G51" s="14" t="s">
        <v>29</v>
      </c>
      <c r="H51" s="14" t="s">
        <v>10</v>
      </c>
      <c r="N51" s="7">
        <f t="shared" si="3"/>
        <v>0</v>
      </c>
    </row>
    <row r="52" spans="1:18" s="7" customFormat="1" ht="12.75" customHeight="1" x14ac:dyDescent="0.2">
      <c r="A52" s="66" t="s">
        <v>42</v>
      </c>
      <c r="B52" s="40"/>
      <c r="C52" s="40"/>
      <c r="D52" s="14"/>
      <c r="E52" s="14">
        <v>5</v>
      </c>
      <c r="F52" s="15" t="s">
        <v>12</v>
      </c>
      <c r="G52" s="14" t="s">
        <v>29</v>
      </c>
      <c r="H52" s="14" t="s">
        <v>17</v>
      </c>
      <c r="J52" s="7">
        <v>13700</v>
      </c>
      <c r="N52" s="7">
        <f t="shared" si="3"/>
        <v>50000</v>
      </c>
      <c r="P52" s="7">
        <v>50000</v>
      </c>
      <c r="R52" s="7">
        <v>50000</v>
      </c>
    </row>
    <row r="53" spans="1:18" s="7" customFormat="1" ht="12.75" hidden="1" customHeight="1" x14ac:dyDescent="0.2">
      <c r="A53" s="66" t="s">
        <v>43</v>
      </c>
      <c r="B53" s="40"/>
      <c r="C53" s="40"/>
      <c r="D53" s="14"/>
      <c r="E53" s="14">
        <v>5</v>
      </c>
      <c r="F53" s="15" t="s">
        <v>12</v>
      </c>
      <c r="G53" s="14" t="s">
        <v>29</v>
      </c>
      <c r="H53" s="14" t="s">
        <v>64</v>
      </c>
      <c r="N53" s="7">
        <f t="shared" si="3"/>
        <v>0</v>
      </c>
    </row>
    <row r="54" spans="1:18" s="7" customFormat="1" ht="12.75" hidden="1" customHeight="1" x14ac:dyDescent="0.2">
      <c r="A54" s="66" t="s">
        <v>88</v>
      </c>
      <c r="B54" s="40"/>
      <c r="C54" s="40"/>
      <c r="E54" s="14">
        <v>5</v>
      </c>
      <c r="F54" s="15" t="s">
        <v>12</v>
      </c>
      <c r="G54" s="14" t="s">
        <v>29</v>
      </c>
      <c r="H54" s="14" t="s">
        <v>60</v>
      </c>
      <c r="N54" s="7">
        <f t="shared" si="3"/>
        <v>0</v>
      </c>
    </row>
    <row r="55" spans="1:18" s="7" customFormat="1" ht="12.75" customHeight="1" x14ac:dyDescent="0.2">
      <c r="A55" s="66" t="s">
        <v>150</v>
      </c>
      <c r="B55" s="40"/>
      <c r="C55" s="40"/>
      <c r="D55" s="14"/>
      <c r="E55" s="14">
        <v>5</v>
      </c>
      <c r="F55" s="15" t="s">
        <v>12</v>
      </c>
      <c r="G55" s="14" t="s">
        <v>29</v>
      </c>
      <c r="H55" s="14" t="s">
        <v>19</v>
      </c>
      <c r="J55" s="19">
        <v>93070</v>
      </c>
      <c r="K55" s="19"/>
      <c r="L55" s="7">
        <v>145600</v>
      </c>
      <c r="N55" s="7">
        <f t="shared" si="3"/>
        <v>54400</v>
      </c>
      <c r="P55" s="7">
        <v>200000</v>
      </c>
      <c r="R55" s="7">
        <v>420000</v>
      </c>
    </row>
    <row r="56" spans="1:18" s="7" customFormat="1" ht="12.75" customHeight="1" x14ac:dyDescent="0.2">
      <c r="A56" s="66" t="s">
        <v>151</v>
      </c>
      <c r="B56" s="40"/>
      <c r="C56" s="40"/>
      <c r="D56" s="14"/>
      <c r="E56" s="14">
        <v>5</v>
      </c>
      <c r="F56" s="15" t="s">
        <v>12</v>
      </c>
      <c r="G56" s="14" t="s">
        <v>29</v>
      </c>
      <c r="H56" s="14" t="s">
        <v>82</v>
      </c>
      <c r="J56" s="19"/>
      <c r="K56" s="19"/>
      <c r="N56" s="7">
        <f t="shared" si="3"/>
        <v>75000</v>
      </c>
      <c r="P56" s="7">
        <v>75000</v>
      </c>
      <c r="R56" s="7">
        <v>75000</v>
      </c>
    </row>
    <row r="57" spans="1:18" s="7" customFormat="1" ht="12.75" customHeight="1" x14ac:dyDescent="0.2">
      <c r="A57" s="66" t="s">
        <v>44</v>
      </c>
      <c r="B57" s="40"/>
      <c r="C57" s="40"/>
      <c r="D57" s="14"/>
      <c r="E57" s="14">
        <v>5</v>
      </c>
      <c r="F57" s="15" t="s">
        <v>12</v>
      </c>
      <c r="G57" s="14" t="s">
        <v>29</v>
      </c>
      <c r="H57" s="14" t="s">
        <v>45</v>
      </c>
      <c r="J57" s="19">
        <v>113313.21</v>
      </c>
      <c r="K57" s="19"/>
      <c r="L57" s="7">
        <v>54700.63</v>
      </c>
      <c r="N57" s="7">
        <f t="shared" si="3"/>
        <v>86571.4</v>
      </c>
      <c r="P57" s="7">
        <v>141272.03</v>
      </c>
      <c r="R57" s="7">
        <v>144000</v>
      </c>
    </row>
    <row r="58" spans="1:18" s="7" customFormat="1" ht="12.75" customHeight="1" x14ac:dyDescent="0.2">
      <c r="A58" s="66" t="s">
        <v>152</v>
      </c>
      <c r="B58" s="40"/>
      <c r="C58" s="40"/>
      <c r="D58" s="14"/>
      <c r="E58" s="14">
        <v>5</v>
      </c>
      <c r="F58" s="15" t="s">
        <v>12</v>
      </c>
      <c r="G58" s="14" t="s">
        <v>29</v>
      </c>
      <c r="H58" s="14" t="s">
        <v>102</v>
      </c>
      <c r="N58" s="7">
        <f t="shared" si="3"/>
        <v>75000</v>
      </c>
      <c r="P58" s="7">
        <v>75000</v>
      </c>
      <c r="R58" s="7">
        <v>75000</v>
      </c>
    </row>
    <row r="59" spans="1:18" s="7" customFormat="1" ht="12.75" hidden="1" customHeight="1" x14ac:dyDescent="0.2">
      <c r="A59" s="66" t="s">
        <v>153</v>
      </c>
      <c r="B59" s="40"/>
      <c r="C59" s="40"/>
      <c r="D59" s="14"/>
      <c r="E59" s="14">
        <v>5</v>
      </c>
      <c r="F59" s="15" t="s">
        <v>12</v>
      </c>
      <c r="G59" s="14" t="s">
        <v>29</v>
      </c>
      <c r="H59" s="14" t="s">
        <v>146</v>
      </c>
      <c r="N59" s="7">
        <f t="shared" si="3"/>
        <v>0</v>
      </c>
    </row>
    <row r="60" spans="1:18" s="7" customFormat="1" ht="12.75" hidden="1" customHeight="1" x14ac:dyDescent="0.2">
      <c r="A60" s="66" t="s">
        <v>46</v>
      </c>
      <c r="B60" s="40"/>
      <c r="C60" s="40"/>
      <c r="D60" s="14"/>
      <c r="E60" s="14">
        <v>5</v>
      </c>
      <c r="F60" s="15" t="s">
        <v>12</v>
      </c>
      <c r="G60" s="14" t="s">
        <v>29</v>
      </c>
      <c r="H60" s="14" t="s">
        <v>47</v>
      </c>
      <c r="N60" s="7">
        <f t="shared" si="3"/>
        <v>0</v>
      </c>
    </row>
    <row r="61" spans="1:18" s="7" customFormat="1" ht="12.75" hidden="1" customHeight="1" x14ac:dyDescent="0.2">
      <c r="A61" s="66" t="s">
        <v>154</v>
      </c>
      <c r="B61" s="40"/>
      <c r="C61" s="40"/>
      <c r="E61" s="14">
        <v>5</v>
      </c>
      <c r="F61" s="15" t="s">
        <v>12</v>
      </c>
      <c r="G61" s="14" t="s">
        <v>29</v>
      </c>
      <c r="H61" s="14" t="s">
        <v>15</v>
      </c>
      <c r="N61" s="7">
        <f t="shared" si="3"/>
        <v>0</v>
      </c>
    </row>
    <row r="62" spans="1:18" s="7" customFormat="1" ht="12.75" hidden="1" customHeight="1" x14ac:dyDescent="0.2">
      <c r="A62" s="66" t="s">
        <v>51</v>
      </c>
      <c r="B62" s="40"/>
      <c r="C62" s="40"/>
      <c r="D62" s="14"/>
      <c r="E62" s="14">
        <v>5</v>
      </c>
      <c r="F62" s="15" t="s">
        <v>12</v>
      </c>
      <c r="G62" s="14" t="s">
        <v>29</v>
      </c>
      <c r="H62" s="14" t="s">
        <v>24</v>
      </c>
      <c r="N62" s="7">
        <f t="shared" si="3"/>
        <v>0</v>
      </c>
    </row>
    <row r="63" spans="1:18" s="7" customFormat="1" ht="12.75" customHeight="1" x14ac:dyDescent="0.2">
      <c r="A63" s="66" t="s">
        <v>48</v>
      </c>
      <c r="B63" s="40"/>
      <c r="C63" s="40"/>
      <c r="E63" s="14">
        <v>5</v>
      </c>
      <c r="F63" s="15" t="s">
        <v>12</v>
      </c>
      <c r="G63" s="14" t="s">
        <v>29</v>
      </c>
      <c r="H63" s="16" t="s">
        <v>49</v>
      </c>
      <c r="J63" s="7">
        <v>133750</v>
      </c>
      <c r="N63" s="7">
        <f t="shared" si="3"/>
        <v>360000</v>
      </c>
      <c r="P63" s="7">
        <v>360000</v>
      </c>
      <c r="R63" s="7">
        <v>240000</v>
      </c>
    </row>
    <row r="64" spans="1:18" s="7" customFormat="1" ht="12.75" hidden="1" customHeight="1" x14ac:dyDescent="0.2">
      <c r="A64" s="66" t="s">
        <v>50</v>
      </c>
      <c r="B64" s="40"/>
      <c r="C64" s="40"/>
      <c r="D64" s="14"/>
      <c r="E64" s="14">
        <v>5</v>
      </c>
      <c r="F64" s="15" t="s">
        <v>12</v>
      </c>
      <c r="G64" s="14" t="s">
        <v>34</v>
      </c>
      <c r="H64" s="14" t="s">
        <v>8</v>
      </c>
      <c r="N64" s="7">
        <f t="shared" si="3"/>
        <v>0</v>
      </c>
    </row>
    <row r="65" spans="1:14" s="7" customFormat="1" ht="12.75" hidden="1" customHeight="1" x14ac:dyDescent="0.2">
      <c r="A65" s="66" t="s">
        <v>52</v>
      </c>
      <c r="B65" s="40"/>
      <c r="C65" s="40"/>
      <c r="D65" s="14"/>
      <c r="E65" s="14">
        <v>5</v>
      </c>
      <c r="F65" s="15" t="s">
        <v>12</v>
      </c>
      <c r="G65" s="14" t="s">
        <v>34</v>
      </c>
      <c r="H65" s="14" t="s">
        <v>10</v>
      </c>
      <c r="N65" s="7">
        <f t="shared" si="3"/>
        <v>0</v>
      </c>
    </row>
    <row r="66" spans="1:14" s="7" customFormat="1" ht="12.75" hidden="1" customHeight="1" x14ac:dyDescent="0.2">
      <c r="A66" s="66" t="s">
        <v>48</v>
      </c>
      <c r="B66" s="40"/>
      <c r="C66" s="40"/>
      <c r="D66" s="14"/>
      <c r="E66" s="14">
        <v>5</v>
      </c>
      <c r="F66" s="15" t="s">
        <v>12</v>
      </c>
      <c r="G66" s="14" t="s">
        <v>29</v>
      </c>
      <c r="H66" s="16" t="s">
        <v>49</v>
      </c>
      <c r="N66" s="7">
        <f t="shared" si="3"/>
        <v>0</v>
      </c>
    </row>
    <row r="67" spans="1:14" s="7" customFormat="1" ht="12.75" hidden="1" customHeight="1" x14ac:dyDescent="0.2">
      <c r="A67" s="66" t="s">
        <v>53</v>
      </c>
      <c r="B67" s="40"/>
      <c r="C67" s="40"/>
      <c r="E67" s="14">
        <v>5</v>
      </c>
      <c r="F67" s="15" t="s">
        <v>12</v>
      </c>
      <c r="G67" s="14" t="s">
        <v>54</v>
      </c>
      <c r="H67" s="14" t="s">
        <v>8</v>
      </c>
      <c r="N67" s="7">
        <f t="shared" si="3"/>
        <v>0</v>
      </c>
    </row>
    <row r="68" spans="1:14" s="7" customFormat="1" ht="12.75" hidden="1" customHeight="1" x14ac:dyDescent="0.2">
      <c r="A68" s="66" t="s">
        <v>55</v>
      </c>
      <c r="B68" s="40"/>
      <c r="C68" s="40"/>
      <c r="E68" s="14">
        <v>5</v>
      </c>
      <c r="F68" s="15" t="s">
        <v>12</v>
      </c>
      <c r="G68" s="14" t="s">
        <v>54</v>
      </c>
      <c r="H68" s="14" t="s">
        <v>10</v>
      </c>
      <c r="N68" s="7">
        <f t="shared" si="3"/>
        <v>0</v>
      </c>
    </row>
    <row r="69" spans="1:14" s="7" customFormat="1" ht="12.75" hidden="1" customHeight="1" x14ac:dyDescent="0.2">
      <c r="A69" s="66" t="s">
        <v>56</v>
      </c>
      <c r="B69" s="40"/>
      <c r="C69" s="40"/>
      <c r="E69" s="14">
        <v>5</v>
      </c>
      <c r="F69" s="15" t="s">
        <v>12</v>
      </c>
      <c r="G69" s="14" t="s">
        <v>54</v>
      </c>
      <c r="H69" s="14" t="s">
        <v>15</v>
      </c>
      <c r="N69" s="7">
        <f t="shared" si="3"/>
        <v>0</v>
      </c>
    </row>
    <row r="70" spans="1:14" s="7" customFormat="1" ht="12.75" hidden="1" customHeight="1" x14ac:dyDescent="0.2">
      <c r="A70" s="66" t="s">
        <v>57</v>
      </c>
      <c r="B70" s="40"/>
      <c r="C70" s="40"/>
      <c r="E70" s="14">
        <v>5</v>
      </c>
      <c r="F70" s="15" t="s">
        <v>12</v>
      </c>
      <c r="G70" s="14" t="s">
        <v>54</v>
      </c>
      <c r="H70" s="14" t="s">
        <v>17</v>
      </c>
      <c r="N70" s="7">
        <f t="shared" si="3"/>
        <v>0</v>
      </c>
    </row>
    <row r="71" spans="1:14" s="7" customFormat="1" ht="12.75" hidden="1" customHeight="1" x14ac:dyDescent="0.2">
      <c r="A71" s="66" t="s">
        <v>58</v>
      </c>
      <c r="B71" s="40"/>
      <c r="C71" s="40"/>
      <c r="E71" s="14">
        <v>5</v>
      </c>
      <c r="F71" s="14" t="s">
        <v>12</v>
      </c>
      <c r="G71" s="14" t="s">
        <v>59</v>
      </c>
      <c r="H71" s="14" t="s">
        <v>60</v>
      </c>
      <c r="N71" s="7">
        <f t="shared" si="3"/>
        <v>0</v>
      </c>
    </row>
    <row r="72" spans="1:14" s="7" customFormat="1" ht="12.75" hidden="1" customHeight="1" x14ac:dyDescent="0.2">
      <c r="A72" s="66" t="s">
        <v>66</v>
      </c>
      <c r="B72" s="40"/>
      <c r="C72" s="40"/>
      <c r="E72" s="14">
        <v>5</v>
      </c>
      <c r="F72" s="15" t="s">
        <v>12</v>
      </c>
      <c r="G72" s="14" t="s">
        <v>67</v>
      </c>
      <c r="H72" s="14" t="s">
        <v>8</v>
      </c>
      <c r="N72" s="7">
        <f t="shared" si="3"/>
        <v>0</v>
      </c>
    </row>
    <row r="73" spans="1:14" s="7" customFormat="1" ht="12.75" hidden="1" customHeight="1" x14ac:dyDescent="0.2">
      <c r="A73" s="66" t="s">
        <v>61</v>
      </c>
      <c r="B73" s="40"/>
      <c r="C73" s="40"/>
      <c r="E73" s="14">
        <v>5</v>
      </c>
      <c r="F73" s="15" t="s">
        <v>12</v>
      </c>
      <c r="G73" s="14" t="s">
        <v>59</v>
      </c>
      <c r="H73" s="14" t="s">
        <v>8</v>
      </c>
      <c r="N73" s="7">
        <f t="shared" si="3"/>
        <v>0</v>
      </c>
    </row>
    <row r="74" spans="1:14" s="7" customFormat="1" ht="12.75" hidden="1" customHeight="1" x14ac:dyDescent="0.2">
      <c r="A74" s="66" t="s">
        <v>62</v>
      </c>
      <c r="B74" s="40"/>
      <c r="C74" s="40"/>
      <c r="E74" s="14">
        <v>5</v>
      </c>
      <c r="F74" s="15" t="s">
        <v>12</v>
      </c>
      <c r="G74" s="14" t="s">
        <v>59</v>
      </c>
      <c r="H74" s="14" t="s">
        <v>10</v>
      </c>
      <c r="N74" s="7">
        <f t="shared" si="3"/>
        <v>0</v>
      </c>
    </row>
    <row r="75" spans="1:14" s="7" customFormat="1" ht="12.75" hidden="1" customHeight="1" x14ac:dyDescent="0.2">
      <c r="A75" s="66" t="s">
        <v>63</v>
      </c>
      <c r="B75" s="40"/>
      <c r="C75" s="40"/>
      <c r="E75" s="14">
        <v>5</v>
      </c>
      <c r="F75" s="15" t="s">
        <v>12</v>
      </c>
      <c r="G75" s="14" t="s">
        <v>59</v>
      </c>
      <c r="H75" s="14" t="s">
        <v>64</v>
      </c>
      <c r="N75" s="7">
        <f t="shared" si="3"/>
        <v>0</v>
      </c>
    </row>
    <row r="76" spans="1:14" s="7" customFormat="1" ht="12.75" hidden="1" customHeight="1" x14ac:dyDescent="0.2">
      <c r="A76" s="66" t="s">
        <v>155</v>
      </c>
      <c r="B76" s="40"/>
      <c r="C76" s="40"/>
      <c r="E76" s="14">
        <v>5</v>
      </c>
      <c r="F76" s="15" t="s">
        <v>12</v>
      </c>
      <c r="G76" s="14" t="s">
        <v>59</v>
      </c>
      <c r="H76" s="14" t="s">
        <v>15</v>
      </c>
      <c r="N76" s="7">
        <f t="shared" si="3"/>
        <v>0</v>
      </c>
    </row>
    <row r="77" spans="1:14" s="7" customFormat="1" ht="12.75" hidden="1" customHeight="1" x14ac:dyDescent="0.2">
      <c r="A77" s="66" t="s">
        <v>156</v>
      </c>
      <c r="B77" s="40"/>
      <c r="C77" s="40"/>
      <c r="E77" s="14">
        <v>5</v>
      </c>
      <c r="F77" s="14" t="s">
        <v>12</v>
      </c>
      <c r="G77" s="14" t="s">
        <v>59</v>
      </c>
      <c r="H77" s="14" t="s">
        <v>17</v>
      </c>
      <c r="N77" s="7">
        <f t="shared" si="3"/>
        <v>0</v>
      </c>
    </row>
    <row r="78" spans="1:14" s="7" customFormat="1" ht="12.75" hidden="1" customHeight="1" x14ac:dyDescent="0.2">
      <c r="A78" s="66" t="s">
        <v>63</v>
      </c>
      <c r="B78" s="40"/>
      <c r="C78" s="40"/>
      <c r="E78" s="14">
        <v>5</v>
      </c>
      <c r="F78" s="15" t="s">
        <v>12</v>
      </c>
      <c r="G78" s="14" t="s">
        <v>59</v>
      </c>
      <c r="H78" s="14" t="s">
        <v>64</v>
      </c>
      <c r="N78" s="7">
        <f t="shared" si="3"/>
        <v>0</v>
      </c>
    </row>
    <row r="79" spans="1:14" s="7" customFormat="1" ht="12.75" hidden="1" customHeight="1" x14ac:dyDescent="0.2">
      <c r="A79" s="66" t="s">
        <v>65</v>
      </c>
      <c r="B79" s="40"/>
      <c r="C79" s="40"/>
      <c r="E79" s="14">
        <v>5</v>
      </c>
      <c r="F79" s="15" t="s">
        <v>12</v>
      </c>
      <c r="G79" s="14" t="s">
        <v>59</v>
      </c>
      <c r="H79" s="14" t="s">
        <v>19</v>
      </c>
      <c r="N79" s="7">
        <f t="shared" si="3"/>
        <v>0</v>
      </c>
    </row>
    <row r="80" spans="1:14" s="7" customFormat="1" ht="12.75" hidden="1" customHeight="1" x14ac:dyDescent="0.2">
      <c r="A80" s="66" t="s">
        <v>157</v>
      </c>
      <c r="B80" s="40"/>
      <c r="C80" s="40"/>
      <c r="E80" s="14">
        <v>5</v>
      </c>
      <c r="F80" s="15" t="s">
        <v>12</v>
      </c>
      <c r="G80" s="14" t="s">
        <v>93</v>
      </c>
      <c r="H80" s="14" t="s">
        <v>8</v>
      </c>
      <c r="N80" s="7">
        <f t="shared" si="3"/>
        <v>0</v>
      </c>
    </row>
    <row r="81" spans="1:14" s="7" customFormat="1" ht="12.75" hidden="1" customHeight="1" x14ac:dyDescent="0.2">
      <c r="A81" s="66" t="s">
        <v>66</v>
      </c>
      <c r="B81" s="40"/>
      <c r="C81" s="40"/>
      <c r="E81" s="14">
        <v>5</v>
      </c>
      <c r="F81" s="15" t="s">
        <v>12</v>
      </c>
      <c r="G81" s="14" t="s">
        <v>67</v>
      </c>
      <c r="H81" s="14" t="s">
        <v>8</v>
      </c>
      <c r="N81" s="7">
        <f t="shared" si="3"/>
        <v>0</v>
      </c>
    </row>
    <row r="82" spans="1:14" s="7" customFormat="1" ht="12.75" hidden="1" customHeight="1" x14ac:dyDescent="0.2">
      <c r="A82" s="66" t="s">
        <v>68</v>
      </c>
      <c r="B82" s="40"/>
      <c r="C82" s="40"/>
      <c r="E82" s="14">
        <v>5</v>
      </c>
      <c r="F82" s="15" t="s">
        <v>12</v>
      </c>
      <c r="G82" s="14" t="s">
        <v>67</v>
      </c>
      <c r="H82" s="14" t="s">
        <v>10</v>
      </c>
      <c r="N82" s="7">
        <f t="shared" si="3"/>
        <v>0</v>
      </c>
    </row>
    <row r="83" spans="1:14" s="7" customFormat="1" ht="12.75" hidden="1" customHeight="1" x14ac:dyDescent="0.2">
      <c r="A83" s="66" t="s">
        <v>158</v>
      </c>
      <c r="B83" s="40"/>
      <c r="C83" s="40"/>
      <c r="E83" s="14">
        <v>5</v>
      </c>
      <c r="F83" s="15" t="s">
        <v>12</v>
      </c>
      <c r="G83" s="14" t="s">
        <v>70</v>
      </c>
      <c r="H83" s="14" t="s">
        <v>8</v>
      </c>
      <c r="N83" s="7">
        <f t="shared" si="3"/>
        <v>0</v>
      </c>
    </row>
    <row r="84" spans="1:14" s="7" customFormat="1" ht="12.75" hidden="1" customHeight="1" x14ac:dyDescent="0.2">
      <c r="A84" s="66" t="s">
        <v>159</v>
      </c>
      <c r="B84" s="40"/>
      <c r="C84" s="40"/>
      <c r="E84" s="14">
        <v>5</v>
      </c>
      <c r="F84" s="15" t="s">
        <v>12</v>
      </c>
      <c r="G84" s="14" t="s">
        <v>70</v>
      </c>
      <c r="H84" s="14" t="s">
        <v>10</v>
      </c>
      <c r="N84" s="7">
        <f t="shared" si="3"/>
        <v>0</v>
      </c>
    </row>
    <row r="85" spans="1:14" s="7" customFormat="1" ht="12.75" hidden="1" customHeight="1" x14ac:dyDescent="0.2">
      <c r="A85" s="66" t="s">
        <v>69</v>
      </c>
      <c r="B85" s="40"/>
      <c r="C85" s="40"/>
      <c r="E85" s="14">
        <v>5</v>
      </c>
      <c r="F85" s="15" t="s">
        <v>12</v>
      </c>
      <c r="G85" s="14" t="s">
        <v>70</v>
      </c>
      <c r="H85" s="14" t="s">
        <v>15</v>
      </c>
      <c r="N85" s="7">
        <f t="shared" si="3"/>
        <v>0</v>
      </c>
    </row>
    <row r="86" spans="1:14" s="7" customFormat="1" ht="12.75" hidden="1" customHeight="1" x14ac:dyDescent="0.2">
      <c r="A86" s="66" t="s">
        <v>160</v>
      </c>
      <c r="B86" s="40"/>
      <c r="C86" s="40"/>
      <c r="E86" s="14">
        <v>5</v>
      </c>
      <c r="F86" s="15" t="s">
        <v>12</v>
      </c>
      <c r="G86" s="14" t="s">
        <v>163</v>
      </c>
      <c r="H86" s="14" t="s">
        <v>8</v>
      </c>
      <c r="N86" s="7">
        <f t="shared" si="3"/>
        <v>0</v>
      </c>
    </row>
    <row r="87" spans="1:14" s="7" customFormat="1" ht="12.75" hidden="1" customHeight="1" x14ac:dyDescent="0.2">
      <c r="A87" s="66" t="s">
        <v>161</v>
      </c>
      <c r="B87" s="40"/>
      <c r="C87" s="40"/>
      <c r="E87" s="14">
        <v>5</v>
      </c>
      <c r="F87" s="15" t="s">
        <v>12</v>
      </c>
      <c r="G87" s="14" t="s">
        <v>163</v>
      </c>
      <c r="H87" s="16" t="s">
        <v>49</v>
      </c>
      <c r="N87" s="7">
        <f t="shared" si="3"/>
        <v>0</v>
      </c>
    </row>
    <row r="88" spans="1:14" s="7" customFormat="1" ht="12.75" hidden="1" customHeight="1" x14ac:dyDescent="0.2">
      <c r="A88" s="66" t="s">
        <v>71</v>
      </c>
      <c r="B88" s="40"/>
      <c r="C88" s="40"/>
      <c r="E88" s="14">
        <v>5</v>
      </c>
      <c r="F88" s="15" t="s">
        <v>12</v>
      </c>
      <c r="G88" s="14" t="s">
        <v>163</v>
      </c>
      <c r="H88" s="14" t="s">
        <v>10</v>
      </c>
      <c r="N88" s="7">
        <f t="shared" si="3"/>
        <v>0</v>
      </c>
    </row>
    <row r="89" spans="1:14" s="7" customFormat="1" ht="12.75" hidden="1" customHeight="1" x14ac:dyDescent="0.2">
      <c r="A89" s="66" t="s">
        <v>162</v>
      </c>
      <c r="B89" s="40"/>
      <c r="C89" s="40"/>
      <c r="E89" s="14">
        <v>5</v>
      </c>
      <c r="F89" s="15" t="s">
        <v>12</v>
      </c>
      <c r="G89" s="14" t="s">
        <v>163</v>
      </c>
      <c r="H89" s="14" t="s">
        <v>15</v>
      </c>
      <c r="N89" s="7">
        <f t="shared" si="3"/>
        <v>0</v>
      </c>
    </row>
    <row r="90" spans="1:14" s="7" customFormat="1" ht="12.75" hidden="1" customHeight="1" x14ac:dyDescent="0.2">
      <c r="A90" s="66" t="s">
        <v>72</v>
      </c>
      <c r="B90" s="40"/>
      <c r="C90" s="40"/>
      <c r="E90" s="14">
        <v>5</v>
      </c>
      <c r="F90" s="15" t="s">
        <v>12</v>
      </c>
      <c r="G90" s="14" t="s">
        <v>70</v>
      </c>
      <c r="H90" s="14" t="s">
        <v>49</v>
      </c>
      <c r="N90" s="7">
        <f t="shared" si="3"/>
        <v>0</v>
      </c>
    </row>
    <row r="91" spans="1:14" s="7" customFormat="1" ht="12.75" hidden="1" customHeight="1" x14ac:dyDescent="0.2">
      <c r="A91" s="66" t="s">
        <v>164</v>
      </c>
      <c r="B91" s="40"/>
      <c r="C91" s="40"/>
      <c r="E91" s="14">
        <v>5</v>
      </c>
      <c r="F91" s="15" t="s">
        <v>12</v>
      </c>
      <c r="G91" s="14" t="s">
        <v>74</v>
      </c>
      <c r="H91" s="14" t="s">
        <v>10</v>
      </c>
      <c r="N91" s="7">
        <f t="shared" si="3"/>
        <v>0</v>
      </c>
    </row>
    <row r="92" spans="1:14" s="7" customFormat="1" ht="12.75" hidden="1" customHeight="1" x14ac:dyDescent="0.2">
      <c r="A92" s="66" t="s">
        <v>165</v>
      </c>
      <c r="B92" s="40"/>
      <c r="C92" s="40"/>
      <c r="E92" s="14">
        <v>5</v>
      </c>
      <c r="F92" s="15" t="s">
        <v>12</v>
      </c>
      <c r="G92" s="14" t="s">
        <v>74</v>
      </c>
      <c r="H92" s="14" t="s">
        <v>15</v>
      </c>
      <c r="N92" s="7">
        <f t="shared" si="3"/>
        <v>0</v>
      </c>
    </row>
    <row r="93" spans="1:14" s="7" customFormat="1" ht="12.75" hidden="1" customHeight="1" x14ac:dyDescent="0.2">
      <c r="A93" s="66" t="s">
        <v>166</v>
      </c>
      <c r="B93" s="40"/>
      <c r="C93" s="40"/>
      <c r="E93" s="14">
        <v>5</v>
      </c>
      <c r="F93" s="15" t="s">
        <v>12</v>
      </c>
      <c r="G93" s="14" t="s">
        <v>74</v>
      </c>
      <c r="H93" s="14" t="s">
        <v>17</v>
      </c>
      <c r="N93" s="7">
        <f t="shared" si="3"/>
        <v>0</v>
      </c>
    </row>
    <row r="94" spans="1:14" s="7" customFormat="1" ht="12.75" hidden="1" customHeight="1" x14ac:dyDescent="0.2">
      <c r="A94" s="66" t="s">
        <v>167</v>
      </c>
      <c r="B94" s="40"/>
      <c r="C94" s="40"/>
      <c r="E94" s="14">
        <v>5</v>
      </c>
      <c r="F94" s="15" t="s">
        <v>12</v>
      </c>
      <c r="G94" s="14" t="s">
        <v>74</v>
      </c>
      <c r="H94" s="14" t="s">
        <v>8</v>
      </c>
      <c r="N94" s="7">
        <f t="shared" si="3"/>
        <v>0</v>
      </c>
    </row>
    <row r="95" spans="1:14" s="7" customFormat="1" ht="12.75" hidden="1" customHeight="1" x14ac:dyDescent="0.2">
      <c r="A95" s="66" t="s">
        <v>168</v>
      </c>
      <c r="B95" s="40"/>
      <c r="C95" s="40"/>
      <c r="E95" s="14">
        <v>5</v>
      </c>
      <c r="F95" s="15" t="s">
        <v>12</v>
      </c>
      <c r="G95" s="14" t="s">
        <v>74</v>
      </c>
      <c r="H95" s="14" t="s">
        <v>45</v>
      </c>
      <c r="N95" s="7">
        <f t="shared" si="3"/>
        <v>0</v>
      </c>
    </row>
    <row r="96" spans="1:14" s="7" customFormat="1" ht="12.75" hidden="1" customHeight="1" x14ac:dyDescent="0.2">
      <c r="A96" s="66" t="s">
        <v>75</v>
      </c>
      <c r="B96" s="40"/>
      <c r="C96" s="40"/>
      <c r="E96" s="14">
        <v>5</v>
      </c>
      <c r="F96" s="15" t="s">
        <v>12</v>
      </c>
      <c r="G96" s="14" t="s">
        <v>74</v>
      </c>
      <c r="H96" s="14" t="s">
        <v>19</v>
      </c>
      <c r="N96" s="7">
        <f t="shared" si="3"/>
        <v>0</v>
      </c>
    </row>
    <row r="97" spans="1:18" s="7" customFormat="1" ht="12.75" hidden="1" customHeight="1" x14ac:dyDescent="0.2">
      <c r="A97" s="66" t="s">
        <v>76</v>
      </c>
      <c r="B97" s="40"/>
      <c r="C97" s="40"/>
      <c r="E97" s="14">
        <v>5</v>
      </c>
      <c r="F97" s="15" t="s">
        <v>12</v>
      </c>
      <c r="G97" s="14" t="s">
        <v>74</v>
      </c>
      <c r="H97" s="14" t="s">
        <v>60</v>
      </c>
      <c r="N97" s="7">
        <f t="shared" si="3"/>
        <v>0</v>
      </c>
    </row>
    <row r="98" spans="1:18" s="7" customFormat="1" ht="12.75" hidden="1" customHeight="1" x14ac:dyDescent="0.2">
      <c r="A98" s="66" t="s">
        <v>77</v>
      </c>
      <c r="B98" s="40"/>
      <c r="C98" s="40"/>
      <c r="E98" s="14">
        <v>5</v>
      </c>
      <c r="F98" s="15" t="s">
        <v>12</v>
      </c>
      <c r="G98" s="14" t="s">
        <v>74</v>
      </c>
      <c r="H98" s="14" t="s">
        <v>49</v>
      </c>
      <c r="N98" s="7">
        <f t="shared" si="3"/>
        <v>0</v>
      </c>
    </row>
    <row r="99" spans="1:18" s="7" customFormat="1" ht="12.75" hidden="1" customHeight="1" x14ac:dyDescent="0.2">
      <c r="A99" s="66" t="s">
        <v>165</v>
      </c>
      <c r="B99" s="40"/>
      <c r="C99" s="40"/>
      <c r="E99" s="14">
        <v>5</v>
      </c>
      <c r="F99" s="15" t="s">
        <v>12</v>
      </c>
      <c r="G99" s="14" t="s">
        <v>74</v>
      </c>
      <c r="H99" s="14" t="s">
        <v>15</v>
      </c>
      <c r="N99" s="7">
        <f t="shared" si="3"/>
        <v>0</v>
      </c>
    </row>
    <row r="100" spans="1:18" s="7" customFormat="1" ht="12.75" hidden="1" customHeight="1" x14ac:dyDescent="0.2">
      <c r="A100" s="66" t="s">
        <v>78</v>
      </c>
      <c r="B100" s="40"/>
      <c r="C100" s="40"/>
      <c r="E100" s="14">
        <v>5</v>
      </c>
      <c r="F100" s="15" t="s">
        <v>12</v>
      </c>
      <c r="G100" s="14" t="s">
        <v>79</v>
      </c>
      <c r="H100" s="14" t="s">
        <v>10</v>
      </c>
      <c r="N100" s="7">
        <f t="shared" si="3"/>
        <v>0</v>
      </c>
    </row>
    <row r="101" spans="1:18" s="7" customFormat="1" ht="12.75" hidden="1" customHeight="1" x14ac:dyDescent="0.2">
      <c r="A101" s="66" t="s">
        <v>80</v>
      </c>
      <c r="B101" s="40"/>
      <c r="C101" s="40"/>
      <c r="E101" s="14">
        <v>5</v>
      </c>
      <c r="F101" s="15" t="s">
        <v>12</v>
      </c>
      <c r="G101" s="14" t="s">
        <v>79</v>
      </c>
      <c r="H101" s="14" t="s">
        <v>15</v>
      </c>
      <c r="N101" s="7">
        <f t="shared" si="3"/>
        <v>0</v>
      </c>
    </row>
    <row r="102" spans="1:18" s="7" customFormat="1" ht="12.75" hidden="1" customHeight="1" x14ac:dyDescent="0.2">
      <c r="A102" s="66" t="s">
        <v>169</v>
      </c>
      <c r="B102" s="40"/>
      <c r="C102" s="40"/>
      <c r="E102" s="14">
        <v>5</v>
      </c>
      <c r="F102" s="15" t="s">
        <v>12</v>
      </c>
      <c r="G102" s="14" t="s">
        <v>79</v>
      </c>
      <c r="H102" s="15" t="s">
        <v>60</v>
      </c>
      <c r="N102" s="7">
        <f t="shared" si="3"/>
        <v>0</v>
      </c>
    </row>
    <row r="103" spans="1:18" s="7" customFormat="1" ht="12.75" hidden="1" customHeight="1" x14ac:dyDescent="0.2">
      <c r="A103" s="66" t="s">
        <v>170</v>
      </c>
      <c r="B103" s="40"/>
      <c r="C103" s="40"/>
      <c r="E103" s="14">
        <v>5</v>
      </c>
      <c r="F103" s="15" t="s">
        <v>12</v>
      </c>
      <c r="G103" s="14" t="s">
        <v>79</v>
      </c>
      <c r="H103" s="15" t="s">
        <v>19</v>
      </c>
      <c r="N103" s="7">
        <f t="shared" si="3"/>
        <v>0</v>
      </c>
    </row>
    <row r="104" spans="1:18" s="7" customFormat="1" ht="12.75" hidden="1" customHeight="1" x14ac:dyDescent="0.2">
      <c r="A104" s="66" t="s">
        <v>171</v>
      </c>
      <c r="B104" s="40"/>
      <c r="C104" s="40"/>
      <c r="E104" s="14">
        <v>5</v>
      </c>
      <c r="F104" s="15" t="s">
        <v>12</v>
      </c>
      <c r="G104" s="14" t="s">
        <v>79</v>
      </c>
      <c r="H104" s="15" t="s">
        <v>82</v>
      </c>
      <c r="N104" s="7">
        <f t="shared" si="3"/>
        <v>0</v>
      </c>
    </row>
    <row r="105" spans="1:18" s="7" customFormat="1" ht="12.75" hidden="1" customHeight="1" x14ac:dyDescent="0.2">
      <c r="A105" s="66" t="s">
        <v>81</v>
      </c>
      <c r="B105" s="40"/>
      <c r="C105" s="40"/>
      <c r="E105" s="14">
        <v>5</v>
      </c>
      <c r="F105" s="15" t="s">
        <v>12</v>
      </c>
      <c r="G105" s="14" t="s">
        <v>59</v>
      </c>
      <c r="H105" s="15" t="s">
        <v>82</v>
      </c>
      <c r="N105" s="7">
        <f t="shared" si="3"/>
        <v>0</v>
      </c>
    </row>
    <row r="106" spans="1:18" s="7" customFormat="1" ht="12.75" hidden="1" customHeight="1" x14ac:dyDescent="0.2">
      <c r="A106" s="66" t="s">
        <v>83</v>
      </c>
      <c r="B106" s="40"/>
      <c r="C106" s="40"/>
      <c r="E106" s="14">
        <v>5</v>
      </c>
      <c r="F106" s="15" t="s">
        <v>12</v>
      </c>
      <c r="G106" s="14" t="s">
        <v>84</v>
      </c>
      <c r="H106" s="15" t="s">
        <v>8</v>
      </c>
      <c r="N106" s="7">
        <f t="shared" si="3"/>
        <v>0</v>
      </c>
    </row>
    <row r="107" spans="1:18" s="7" customFormat="1" ht="12.75" hidden="1" customHeight="1" x14ac:dyDescent="0.2">
      <c r="A107" s="66" t="s">
        <v>85</v>
      </c>
      <c r="B107" s="40"/>
      <c r="C107" s="40"/>
      <c r="E107" s="14">
        <v>5</v>
      </c>
      <c r="F107" s="15" t="s">
        <v>12</v>
      </c>
      <c r="G107" s="14" t="s">
        <v>84</v>
      </c>
      <c r="H107" s="15" t="s">
        <v>10</v>
      </c>
      <c r="N107" s="7">
        <f t="shared" si="3"/>
        <v>0</v>
      </c>
    </row>
    <row r="108" spans="1:18" s="7" customFormat="1" ht="12.75" hidden="1" customHeight="1" x14ac:dyDescent="0.2">
      <c r="A108" s="66" t="s">
        <v>86</v>
      </c>
      <c r="B108" s="40"/>
      <c r="C108" s="40"/>
      <c r="E108" s="14">
        <v>5</v>
      </c>
      <c r="F108" s="15" t="s">
        <v>12</v>
      </c>
      <c r="G108" s="14" t="s">
        <v>84</v>
      </c>
      <c r="H108" s="15" t="s">
        <v>15</v>
      </c>
      <c r="N108" s="7">
        <f t="shared" si="3"/>
        <v>0</v>
      </c>
    </row>
    <row r="109" spans="1:18" s="7" customFormat="1" ht="12.75" hidden="1" customHeight="1" x14ac:dyDescent="0.2">
      <c r="A109" s="66" t="s">
        <v>172</v>
      </c>
      <c r="B109" s="40"/>
      <c r="C109" s="40"/>
      <c r="E109" s="14">
        <v>5</v>
      </c>
      <c r="F109" s="15" t="s">
        <v>12</v>
      </c>
      <c r="G109" s="14" t="s">
        <v>174</v>
      </c>
      <c r="H109" s="15" t="s">
        <v>8</v>
      </c>
      <c r="N109" s="7">
        <f t="shared" ref="N109:N112" si="4">P109-L109</f>
        <v>0</v>
      </c>
    </row>
    <row r="110" spans="1:18" s="7" customFormat="1" ht="12.75" hidden="1" customHeight="1" x14ac:dyDescent="0.2">
      <c r="A110" s="66" t="s">
        <v>173</v>
      </c>
      <c r="B110" s="40"/>
      <c r="C110" s="40"/>
      <c r="E110" s="14">
        <v>5</v>
      </c>
      <c r="F110" s="15" t="s">
        <v>12</v>
      </c>
      <c r="G110" s="14" t="s">
        <v>174</v>
      </c>
      <c r="H110" s="15" t="s">
        <v>10</v>
      </c>
      <c r="N110" s="7">
        <f t="shared" si="4"/>
        <v>0</v>
      </c>
    </row>
    <row r="111" spans="1:18" s="7" customFormat="1" ht="12.75" hidden="1" customHeight="1" x14ac:dyDescent="0.2">
      <c r="A111" s="66" t="s">
        <v>87</v>
      </c>
      <c r="B111" s="40"/>
      <c r="C111" s="40"/>
      <c r="E111" s="14">
        <v>5</v>
      </c>
      <c r="F111" s="15" t="s">
        <v>12</v>
      </c>
      <c r="G111" s="14" t="s">
        <v>174</v>
      </c>
      <c r="H111" s="15" t="s">
        <v>15</v>
      </c>
      <c r="N111" s="7">
        <f t="shared" si="4"/>
        <v>0</v>
      </c>
    </row>
    <row r="112" spans="1:18" s="7" customFormat="1" ht="12.75" customHeight="1" x14ac:dyDescent="0.2">
      <c r="A112" s="66" t="s">
        <v>279</v>
      </c>
      <c r="B112" s="40"/>
      <c r="C112" s="40"/>
      <c r="E112" s="14">
        <v>5</v>
      </c>
      <c r="F112" s="15" t="s">
        <v>12</v>
      </c>
      <c r="G112" s="81">
        <v>99</v>
      </c>
      <c r="H112" s="85">
        <v>990</v>
      </c>
      <c r="N112" s="7">
        <f t="shared" si="4"/>
        <v>215000</v>
      </c>
      <c r="P112" s="7">
        <v>215000</v>
      </c>
      <c r="R112" s="7">
        <v>15000</v>
      </c>
    </row>
    <row r="113" spans="1:18" s="7" customFormat="1" ht="18.95" customHeight="1" x14ac:dyDescent="0.2">
      <c r="A113" s="213" t="s">
        <v>191</v>
      </c>
      <c r="B113" s="213"/>
      <c r="C113" s="213"/>
      <c r="J113" s="22">
        <f>SUM(J47:J112)</f>
        <v>517963.21</v>
      </c>
      <c r="K113" s="18"/>
      <c r="L113" s="22">
        <f>SUM(L47:L112)</f>
        <v>274492.63</v>
      </c>
      <c r="N113" s="22">
        <f>SUM(N47:N112)</f>
        <v>1160579.3999999999</v>
      </c>
      <c r="P113" s="22">
        <f>SUM(P47:P112)</f>
        <v>1435072.03</v>
      </c>
      <c r="R113" s="22">
        <f>SUM(R47:R112)</f>
        <v>1607800</v>
      </c>
    </row>
    <row r="114" spans="1:18" s="7" customFormat="1" ht="6" hidden="1" customHeight="1" x14ac:dyDescent="0.2">
      <c r="A114" s="20"/>
      <c r="B114" s="20"/>
      <c r="C114" s="20"/>
      <c r="J114" s="18"/>
      <c r="K114" s="18"/>
    </row>
    <row r="115" spans="1:18" s="7" customFormat="1" ht="12" hidden="1" customHeight="1" x14ac:dyDescent="0.2">
      <c r="A115" s="69" t="s">
        <v>189</v>
      </c>
    </row>
    <row r="116" spans="1:18" s="7" customFormat="1" ht="12" hidden="1" customHeight="1" x14ac:dyDescent="0.2">
      <c r="A116" s="66" t="s">
        <v>109</v>
      </c>
      <c r="E116" s="14">
        <v>5</v>
      </c>
      <c r="F116" s="15" t="s">
        <v>29</v>
      </c>
      <c r="G116" s="14" t="s">
        <v>7</v>
      </c>
      <c r="H116" s="14" t="s">
        <v>17</v>
      </c>
    </row>
    <row r="117" spans="1:18" s="7" customFormat="1" ht="12" hidden="1" customHeight="1" x14ac:dyDescent="0.2">
      <c r="A117" s="66" t="s">
        <v>180</v>
      </c>
      <c r="E117" s="14">
        <v>5</v>
      </c>
      <c r="F117" s="15" t="s">
        <v>29</v>
      </c>
      <c r="G117" s="14" t="s">
        <v>7</v>
      </c>
      <c r="H117" s="14" t="s">
        <v>64</v>
      </c>
    </row>
    <row r="118" spans="1:18" s="7" customFormat="1" ht="12" hidden="1" customHeight="1" x14ac:dyDescent="0.2">
      <c r="A118" s="66" t="s">
        <v>181</v>
      </c>
      <c r="E118" s="14">
        <v>5</v>
      </c>
      <c r="F118" s="15" t="s">
        <v>29</v>
      </c>
      <c r="G118" s="14" t="s">
        <v>7</v>
      </c>
      <c r="H118" s="16" t="s">
        <v>49</v>
      </c>
    </row>
    <row r="119" spans="1:18" s="7" customFormat="1" ht="12" hidden="1" customHeight="1" x14ac:dyDescent="0.2">
      <c r="A119" s="66" t="s">
        <v>181</v>
      </c>
      <c r="E119" s="14">
        <v>5</v>
      </c>
      <c r="F119" s="15" t="s">
        <v>29</v>
      </c>
      <c r="G119" s="14" t="s">
        <v>7</v>
      </c>
      <c r="H119" s="16" t="s">
        <v>49</v>
      </c>
    </row>
    <row r="120" spans="1:18" s="7" customFormat="1" ht="12" hidden="1" customHeight="1" x14ac:dyDescent="0.2">
      <c r="A120" s="66" t="s">
        <v>182</v>
      </c>
      <c r="E120" s="14">
        <v>5</v>
      </c>
      <c r="F120" s="15" t="s">
        <v>29</v>
      </c>
      <c r="G120" s="14" t="s">
        <v>7</v>
      </c>
      <c r="H120" s="14" t="s">
        <v>10</v>
      </c>
    </row>
    <row r="121" spans="1:18" s="7" customFormat="1" ht="12" hidden="1" customHeight="1" x14ac:dyDescent="0.2">
      <c r="A121" s="66" t="s">
        <v>181</v>
      </c>
      <c r="E121" s="14">
        <v>5</v>
      </c>
      <c r="F121" s="15" t="s">
        <v>29</v>
      </c>
      <c r="G121" s="14" t="s">
        <v>7</v>
      </c>
      <c r="H121" s="16" t="s">
        <v>49</v>
      </c>
    </row>
    <row r="122" spans="1:18" s="7" customFormat="1" ht="12" hidden="1" customHeight="1" x14ac:dyDescent="0.2">
      <c r="A122" s="66" t="s">
        <v>183</v>
      </c>
      <c r="E122" s="14">
        <v>5</v>
      </c>
      <c r="F122" s="15" t="s">
        <v>29</v>
      </c>
      <c r="G122" s="14" t="s">
        <v>7</v>
      </c>
      <c r="H122" s="14" t="s">
        <v>8</v>
      </c>
    </row>
    <row r="123" spans="1:18" s="7" customFormat="1" ht="12" hidden="1" customHeight="1" x14ac:dyDescent="0.2">
      <c r="A123" s="66" t="s">
        <v>184</v>
      </c>
      <c r="E123" s="14">
        <v>5</v>
      </c>
      <c r="F123" s="15" t="s">
        <v>29</v>
      </c>
      <c r="G123" s="14" t="s">
        <v>7</v>
      </c>
      <c r="H123" s="14" t="s">
        <v>15</v>
      </c>
    </row>
    <row r="124" spans="1:18" s="7" customFormat="1" ht="18.95" hidden="1" customHeight="1" x14ac:dyDescent="0.2">
      <c r="A124" s="63" t="s">
        <v>185</v>
      </c>
      <c r="J124" s="64">
        <f>SUM(J116:J123)</f>
        <v>0</v>
      </c>
      <c r="K124" s="27"/>
      <c r="L124" s="64">
        <f>SUM(L116:L123)</f>
        <v>0</v>
      </c>
      <c r="M124" s="27"/>
      <c r="N124" s="64">
        <f>SUM(N116:N123)</f>
        <v>0</v>
      </c>
      <c r="O124" s="27"/>
      <c r="P124" s="64">
        <f>SUM(P116:P123)</f>
        <v>0</v>
      </c>
      <c r="Q124" s="27"/>
      <c r="R124" s="64">
        <f>SUM(R116:R123)</f>
        <v>0</v>
      </c>
    </row>
    <row r="125" spans="1:18" s="7" customFormat="1" ht="6" customHeight="1" x14ac:dyDescent="0.2"/>
    <row r="126" spans="1:18" s="7" customFormat="1" ht="12" hidden="1" customHeight="1" x14ac:dyDescent="0.2">
      <c r="A126" s="68" t="s">
        <v>190</v>
      </c>
      <c r="B126" s="11"/>
      <c r="C126" s="11"/>
    </row>
    <row r="127" spans="1:18" s="7" customFormat="1" ht="12.75" hidden="1" customHeight="1" x14ac:dyDescent="0.2">
      <c r="A127" s="11" t="s">
        <v>89</v>
      </c>
      <c r="B127" s="24"/>
      <c r="C127" s="24"/>
    </row>
    <row r="128" spans="1:18" s="7" customFormat="1" ht="12.75" hidden="1" customHeight="1" x14ac:dyDescent="0.2">
      <c r="A128" s="70" t="s">
        <v>90</v>
      </c>
      <c r="B128" s="9"/>
      <c r="C128" s="9"/>
      <c r="E128" s="14">
        <v>1</v>
      </c>
      <c r="F128" s="15" t="s">
        <v>12</v>
      </c>
      <c r="G128" s="14" t="s">
        <v>54</v>
      </c>
      <c r="H128" s="16" t="s">
        <v>10</v>
      </c>
    </row>
    <row r="129" spans="1:8" s="7" customFormat="1" ht="12.75" hidden="1" customHeight="1" x14ac:dyDescent="0.2">
      <c r="A129" s="66" t="s">
        <v>92</v>
      </c>
      <c r="B129" s="40"/>
      <c r="C129" s="40"/>
      <c r="E129" s="14">
        <v>1</v>
      </c>
      <c r="F129" s="15" t="s">
        <v>93</v>
      </c>
      <c r="G129" s="14" t="s">
        <v>7</v>
      </c>
      <c r="H129" s="14" t="s">
        <v>8</v>
      </c>
    </row>
    <row r="130" spans="1:8" s="7" customFormat="1" ht="12.75" hidden="1" customHeight="1" x14ac:dyDescent="0.2">
      <c r="A130" s="66" t="s">
        <v>94</v>
      </c>
      <c r="B130" s="40"/>
      <c r="C130" s="40"/>
      <c r="E130" s="14">
        <v>1</v>
      </c>
      <c r="F130" s="15" t="s">
        <v>93</v>
      </c>
      <c r="G130" s="14" t="s">
        <v>34</v>
      </c>
      <c r="H130" s="14" t="s">
        <v>8</v>
      </c>
    </row>
    <row r="131" spans="1:8" s="7" customFormat="1" ht="12.75" hidden="1" customHeight="1" x14ac:dyDescent="0.2">
      <c r="A131" s="66" t="s">
        <v>95</v>
      </c>
      <c r="B131" s="42"/>
      <c r="C131" s="42"/>
      <c r="E131" s="14">
        <v>1</v>
      </c>
      <c r="F131" s="15" t="s">
        <v>93</v>
      </c>
      <c r="G131" s="14" t="s">
        <v>34</v>
      </c>
      <c r="H131" s="14" t="s">
        <v>49</v>
      </c>
    </row>
    <row r="132" spans="1:8" s="7" customFormat="1" ht="12.75" hidden="1" customHeight="1" x14ac:dyDescent="0.2">
      <c r="A132" s="66" t="s">
        <v>96</v>
      </c>
      <c r="B132" s="42"/>
      <c r="C132" s="42"/>
      <c r="D132" s="15"/>
      <c r="E132" s="14">
        <v>1</v>
      </c>
      <c r="F132" s="15" t="s">
        <v>93</v>
      </c>
      <c r="G132" s="14" t="s">
        <v>54</v>
      </c>
      <c r="H132" s="14" t="s">
        <v>10</v>
      </c>
    </row>
    <row r="133" spans="1:8" s="7" customFormat="1" ht="12.75" hidden="1" customHeight="1" x14ac:dyDescent="0.2">
      <c r="A133" s="66" t="s">
        <v>97</v>
      </c>
      <c r="B133" s="40"/>
      <c r="C133" s="40"/>
      <c r="E133" s="14">
        <v>1</v>
      </c>
      <c r="F133" s="15" t="s">
        <v>93</v>
      </c>
      <c r="G133" s="14" t="s">
        <v>93</v>
      </c>
      <c r="H133" s="14" t="s">
        <v>8</v>
      </c>
    </row>
    <row r="134" spans="1:8" s="7" customFormat="1" ht="12.75" hidden="1" customHeight="1" x14ac:dyDescent="0.2">
      <c r="A134" s="66" t="s">
        <v>98</v>
      </c>
      <c r="B134" s="42"/>
      <c r="C134" s="42"/>
      <c r="E134" s="14">
        <v>1</v>
      </c>
      <c r="F134" s="15" t="s">
        <v>93</v>
      </c>
      <c r="G134" s="14" t="s">
        <v>54</v>
      </c>
      <c r="H134" s="14" t="s">
        <v>15</v>
      </c>
    </row>
    <row r="135" spans="1:8" s="7" customFormat="1" ht="12.75" hidden="1" customHeight="1" x14ac:dyDescent="0.2">
      <c r="A135" s="66" t="s">
        <v>99</v>
      </c>
      <c r="B135" s="42"/>
      <c r="C135" s="42"/>
      <c r="D135" s="15"/>
      <c r="E135" s="14">
        <v>1</v>
      </c>
      <c r="F135" s="15" t="s">
        <v>93</v>
      </c>
      <c r="G135" s="14" t="s">
        <v>93</v>
      </c>
      <c r="H135" s="14" t="s">
        <v>10</v>
      </c>
    </row>
    <row r="136" spans="1:8" s="7" customFormat="1" ht="12.75" hidden="1" customHeight="1" x14ac:dyDescent="0.2">
      <c r="A136" s="66" t="s">
        <v>100</v>
      </c>
      <c r="B136" s="40"/>
      <c r="C136" s="40"/>
      <c r="E136" s="14">
        <v>1</v>
      </c>
      <c r="F136" s="15" t="s">
        <v>93</v>
      </c>
      <c r="G136" s="14" t="s">
        <v>54</v>
      </c>
      <c r="H136" s="14" t="s">
        <v>19</v>
      </c>
    </row>
    <row r="137" spans="1:8" s="7" customFormat="1" ht="12.75" hidden="1" customHeight="1" x14ac:dyDescent="0.2">
      <c r="A137" s="66" t="s">
        <v>175</v>
      </c>
      <c r="B137" s="40"/>
      <c r="C137" s="40"/>
      <c r="E137" s="14">
        <v>1</v>
      </c>
      <c r="F137" s="15" t="s">
        <v>93</v>
      </c>
      <c r="G137" s="14" t="s">
        <v>54</v>
      </c>
      <c r="H137" s="14" t="s">
        <v>82</v>
      </c>
    </row>
    <row r="138" spans="1:8" s="7" customFormat="1" ht="12.75" hidden="1" customHeight="1" x14ac:dyDescent="0.2">
      <c r="A138" s="66" t="s">
        <v>176</v>
      </c>
      <c r="B138" s="40"/>
      <c r="C138" s="40"/>
      <c r="E138" s="14">
        <v>1</v>
      </c>
      <c r="F138" s="15" t="s">
        <v>93</v>
      </c>
      <c r="G138" s="14" t="s">
        <v>54</v>
      </c>
      <c r="H138" s="14" t="s">
        <v>45</v>
      </c>
    </row>
    <row r="139" spans="1:8" s="7" customFormat="1" ht="12.75" hidden="1" customHeight="1" x14ac:dyDescent="0.2">
      <c r="A139" s="66" t="s">
        <v>177</v>
      </c>
      <c r="B139" s="40"/>
      <c r="C139" s="40"/>
      <c r="E139" s="14">
        <v>1</v>
      </c>
      <c r="F139" s="15" t="s">
        <v>93</v>
      </c>
      <c r="G139" s="14" t="s">
        <v>54</v>
      </c>
      <c r="H139" s="14" t="s">
        <v>146</v>
      </c>
    </row>
    <row r="140" spans="1:8" s="7" customFormat="1" ht="12.75" hidden="1" customHeight="1" x14ac:dyDescent="0.2">
      <c r="A140" s="66" t="s">
        <v>101</v>
      </c>
      <c r="B140" s="40"/>
      <c r="C140" s="40"/>
      <c r="E140" s="14">
        <v>1</v>
      </c>
      <c r="F140" s="15" t="s">
        <v>93</v>
      </c>
      <c r="G140" s="14" t="s">
        <v>54</v>
      </c>
      <c r="H140" s="14" t="s">
        <v>102</v>
      </c>
    </row>
    <row r="141" spans="1:8" s="7" customFormat="1" ht="12.75" hidden="1" customHeight="1" x14ac:dyDescent="0.2">
      <c r="A141" s="66" t="s">
        <v>103</v>
      </c>
      <c r="B141" s="40"/>
      <c r="C141" s="40"/>
      <c r="E141" s="14">
        <v>1</v>
      </c>
      <c r="F141" s="15" t="s">
        <v>93</v>
      </c>
      <c r="G141" s="14" t="s">
        <v>54</v>
      </c>
      <c r="H141" s="14" t="s">
        <v>24</v>
      </c>
    </row>
    <row r="142" spans="1:8" s="7" customFormat="1" ht="12.75" hidden="1" customHeight="1" x14ac:dyDescent="0.2">
      <c r="A142" s="66" t="s">
        <v>104</v>
      </c>
      <c r="B142" s="40"/>
      <c r="C142" s="40"/>
      <c r="E142" s="14">
        <v>1</v>
      </c>
      <c r="F142" s="15" t="s">
        <v>93</v>
      </c>
      <c r="G142" s="14" t="s">
        <v>54</v>
      </c>
      <c r="H142" s="14" t="s">
        <v>28</v>
      </c>
    </row>
    <row r="143" spans="1:8" s="7" customFormat="1" ht="12.75" hidden="1" customHeight="1" x14ac:dyDescent="0.2">
      <c r="A143" s="66" t="s">
        <v>105</v>
      </c>
      <c r="B143" s="40"/>
      <c r="C143" s="40"/>
      <c r="D143" s="15"/>
      <c r="E143" s="14">
        <v>1</v>
      </c>
      <c r="F143" s="15" t="s">
        <v>93</v>
      </c>
      <c r="G143" s="14" t="s">
        <v>54</v>
      </c>
      <c r="H143" s="16" t="s">
        <v>49</v>
      </c>
    </row>
    <row r="144" spans="1:8" s="7" customFormat="1" ht="12.75" hidden="1" customHeight="1" x14ac:dyDescent="0.2">
      <c r="A144" s="66" t="s">
        <v>106</v>
      </c>
      <c r="B144" s="40"/>
      <c r="C144" s="40"/>
      <c r="D144" s="15"/>
      <c r="E144" s="14">
        <v>1</v>
      </c>
      <c r="F144" s="15" t="s">
        <v>93</v>
      </c>
      <c r="G144" s="14" t="s">
        <v>67</v>
      </c>
      <c r="H144" s="14" t="s">
        <v>8</v>
      </c>
    </row>
    <row r="145" spans="1:18" s="7" customFormat="1" ht="12.75" hidden="1" customHeight="1" x14ac:dyDescent="0.2">
      <c r="A145" s="66" t="s">
        <v>107</v>
      </c>
      <c r="B145" s="40"/>
      <c r="C145" s="40"/>
      <c r="D145" s="15"/>
      <c r="E145" s="14">
        <v>1</v>
      </c>
      <c r="F145" s="15" t="s">
        <v>93</v>
      </c>
      <c r="G145" s="14" t="s">
        <v>59</v>
      </c>
      <c r="H145" s="16" t="s">
        <v>49</v>
      </c>
    </row>
    <row r="146" spans="1:18" s="7" customFormat="1" ht="12.75" hidden="1" customHeight="1" x14ac:dyDescent="0.2">
      <c r="A146" s="66" t="s">
        <v>178</v>
      </c>
      <c r="B146" s="40"/>
      <c r="C146" s="40"/>
      <c r="D146" s="15"/>
      <c r="E146" s="14">
        <v>1</v>
      </c>
      <c r="F146" s="15" t="s">
        <v>93</v>
      </c>
      <c r="G146" s="14" t="s">
        <v>29</v>
      </c>
      <c r="H146" s="14" t="s">
        <v>8</v>
      </c>
    </row>
    <row r="147" spans="1:18" s="7" customFormat="1" ht="12.75" hidden="1" customHeight="1" x14ac:dyDescent="0.2">
      <c r="A147" s="66" t="s">
        <v>179</v>
      </c>
      <c r="B147" s="40"/>
      <c r="C147" s="40"/>
      <c r="D147" s="15"/>
      <c r="E147" s="14">
        <v>1</v>
      </c>
      <c r="F147" s="15" t="s">
        <v>93</v>
      </c>
      <c r="G147" s="14" t="s">
        <v>29</v>
      </c>
      <c r="H147" s="14" t="s">
        <v>45</v>
      </c>
    </row>
    <row r="148" spans="1:18" s="27" customFormat="1" ht="18.95" hidden="1" customHeight="1" x14ac:dyDescent="0.2">
      <c r="A148" s="63" t="s">
        <v>108</v>
      </c>
      <c r="B148" s="26"/>
      <c r="C148" s="26"/>
      <c r="J148" s="21">
        <f>SUM(J129:J147)</f>
        <v>0</v>
      </c>
      <c r="K148" s="23"/>
      <c r="L148" s="21">
        <f>SUM(L129:L143)</f>
        <v>0</v>
      </c>
      <c r="N148" s="21">
        <f>SUM(N129:N143)</f>
        <v>0</v>
      </c>
      <c r="P148" s="21">
        <f>SUM(P129:P143)</f>
        <v>0</v>
      </c>
      <c r="R148" s="21">
        <f>SUM(R129:R143)</f>
        <v>0</v>
      </c>
    </row>
    <row r="149" spans="1:18" s="7" customFormat="1" ht="6" hidden="1" customHeight="1" x14ac:dyDescent="0.2"/>
    <row r="150" spans="1:18" s="7" customFormat="1" ht="20.100000000000001" customHeight="1" thickBot="1" x14ac:dyDescent="0.25">
      <c r="A150" s="11" t="s">
        <v>110</v>
      </c>
      <c r="B150" s="28"/>
      <c r="C150" s="28"/>
      <c r="J150" s="29">
        <f>J43+J113+J124+J148</f>
        <v>11440994.460000003</v>
      </c>
      <c r="K150" s="23"/>
      <c r="L150" s="29">
        <f>L43+L113+L124+L148</f>
        <v>5794951.2599999998</v>
      </c>
      <c r="N150" s="29">
        <f>N43+N113+N124+N148</f>
        <v>10455006.389999999</v>
      </c>
      <c r="P150" s="29">
        <f>P43+P113+P124+P148</f>
        <v>16249957.649999999</v>
      </c>
      <c r="R150" s="29">
        <f>R43+R113+R124+R148</f>
        <v>15904189</v>
      </c>
    </row>
    <row r="151" spans="1:18" s="7" customFormat="1" ht="13.5" thickTop="1" x14ac:dyDescent="0.2">
      <c r="A151" s="31"/>
      <c r="B151" s="31"/>
      <c r="C151" s="31"/>
      <c r="D151" s="34"/>
      <c r="E151" s="31"/>
      <c r="F151" s="31"/>
      <c r="H151" s="35"/>
      <c r="I151" s="35"/>
      <c r="J151" s="35"/>
      <c r="K151" s="35"/>
      <c r="L151" s="35"/>
      <c r="M151" s="35"/>
    </row>
    <row r="152" spans="1:18" s="7" customFormat="1" x14ac:dyDescent="0.2"/>
    <row r="153" spans="1:18" s="7" customFormat="1" x14ac:dyDescent="0.2"/>
    <row r="154" spans="1:18" x14ac:dyDescent="0.2">
      <c r="A154" s="76" t="s">
        <v>133</v>
      </c>
      <c r="D154" s="33"/>
      <c r="E154" s="32"/>
      <c r="G154" s="31"/>
      <c r="I154" s="31"/>
      <c r="J154" s="211" t="s">
        <v>297</v>
      </c>
      <c r="K154" s="211"/>
      <c r="L154" s="211"/>
      <c r="M154" s="47"/>
      <c r="N154" s="49"/>
      <c r="O154" s="49"/>
      <c r="P154" s="48" t="s">
        <v>135</v>
      </c>
    </row>
    <row r="155" spans="1:18" x14ac:dyDescent="0.2">
      <c r="A155" s="76"/>
      <c r="D155" s="33"/>
      <c r="E155" s="32"/>
      <c r="G155" s="31"/>
      <c r="I155" s="31"/>
      <c r="J155" s="104"/>
      <c r="K155" s="104"/>
      <c r="L155" s="104"/>
      <c r="M155" s="47"/>
      <c r="N155" s="49"/>
      <c r="O155" s="49"/>
      <c r="P155" s="48"/>
    </row>
    <row r="156" spans="1:18" x14ac:dyDescent="0.2">
      <c r="A156" s="50"/>
      <c r="D156" s="33"/>
      <c r="E156" s="51"/>
      <c r="G156" s="31"/>
      <c r="I156" s="31"/>
      <c r="J156" s="30"/>
      <c r="M156" s="30"/>
      <c r="N156" s="36"/>
      <c r="O156" s="36"/>
      <c r="P156" s="51"/>
    </row>
    <row r="157" spans="1:18" x14ac:dyDescent="0.2">
      <c r="A157" s="52"/>
      <c r="D157" s="31"/>
      <c r="E157" s="53"/>
      <c r="G157" s="31"/>
      <c r="I157" s="31"/>
      <c r="J157" s="31"/>
      <c r="M157" s="31"/>
      <c r="P157" s="53"/>
    </row>
    <row r="158" spans="1:18" x14ac:dyDescent="0.2">
      <c r="A158" s="77" t="s">
        <v>217</v>
      </c>
      <c r="D158" s="55"/>
      <c r="E158" s="56"/>
      <c r="G158" s="31"/>
      <c r="I158" s="31"/>
      <c r="J158" s="212" t="s">
        <v>319</v>
      </c>
      <c r="K158" s="212"/>
      <c r="L158" s="212"/>
      <c r="M158" s="57"/>
      <c r="N158" s="59"/>
      <c r="O158" s="59"/>
      <c r="P158" s="58" t="s">
        <v>137</v>
      </c>
    </row>
    <row r="159" spans="1:18" x14ac:dyDescent="0.2">
      <c r="A159" s="74" t="s">
        <v>223</v>
      </c>
      <c r="D159" s="31"/>
      <c r="E159" s="32"/>
      <c r="G159" s="31"/>
      <c r="I159" s="31"/>
      <c r="J159" s="211" t="s">
        <v>288</v>
      </c>
      <c r="K159" s="211"/>
      <c r="L159" s="211"/>
      <c r="M159" s="33"/>
      <c r="N159" s="35"/>
      <c r="O159" s="35"/>
      <c r="P159" s="60" t="s">
        <v>139</v>
      </c>
    </row>
  </sheetData>
  <customSheetViews>
    <customSheetView guid="{1998FCB8-1FEB-4076-ACE6-A225EE4366B3}" showPageBreaks="1" printArea="1" hiddenRows="1" view="pageBreakPreview">
      <pane xSplit="1" ySplit="14" topLeftCell="B61" activePane="bottomRight" state="frozen"/>
      <selection pane="bottomRight" activeCell="A127" sqref="A127:XFD127"/>
      <rowBreaks count="1" manualBreakCount="1">
        <brk id="55" max="18" man="1"/>
      </rowBreaks>
      <pageMargins left="0.75" right="0.5" top="1" bottom="1" header="0.75" footer="0.5"/>
      <printOptions horizontalCentered="1"/>
      <pageSetup paperSize="5" scale="90" orientation="landscape" horizontalDpi="4294967292" verticalDpi="300" r:id="rId1"/>
      <headerFooter alignWithMargins="0">
        <oddHeader xml:space="preserve">&amp;L&amp;"Arial,Regular"&amp;9               LBP Form No. 2&amp;R&amp;"Arial,Bold"&amp;10Annex E                         </oddHeader>
        <oddFooter>&amp;C&amp;10Page &amp;P of &amp;N</oddFooter>
      </headerFooter>
    </customSheetView>
    <customSheetView guid="{EE975321-C15E-44A7-AFC6-A307116A4F6E}" showPageBreaks="1" printArea="1" hiddenRows="1" view="pageBreakPreview">
      <pane xSplit="1" ySplit="14" topLeftCell="B15" activePane="bottomRight" state="frozen"/>
      <selection pane="bottomRight" activeCell="R16" sqref="R16"/>
      <rowBreaks count="1" manualBreakCount="1">
        <brk id="55" max="18" man="1"/>
      </rowBreaks>
      <pageMargins left="0.75" right="0.5" top="1" bottom="1" header="0.75" footer="0.5"/>
      <printOptions horizontalCentered="1"/>
      <pageSetup paperSize="5" scale="90" orientation="landscape" horizontalDpi="4294967292" verticalDpi="300" r:id="rId2"/>
      <headerFooter alignWithMargins="0">
        <oddHeader xml:space="preserve">&amp;L&amp;"Arial,Regular"&amp;9               LBP Form No. 2&amp;R&amp;"Arial,Bold"&amp;10Annex D                         </oddHeader>
        <oddFooter>&amp;C&amp;10Page &amp;P of &amp;N</oddFooter>
      </headerFooter>
    </customSheetView>
    <customSheetView guid="{DE3A1FFE-44A0-41BD-98AB-2A2226968564}" showPageBreaks="1" printArea="1" hiddenRows="1" view="pageBreakPreview">
      <pane xSplit="1" ySplit="14" topLeftCell="B61" activePane="bottomRight" state="frozen"/>
      <selection pane="bottomRight" activeCell="E163" sqref="E163"/>
      <rowBreaks count="1" manualBreakCount="1">
        <brk id="55" max="18" man="1"/>
      </rowBreaks>
      <pageMargins left="0.75" right="0.5" top="1" bottom="1" header="0.75" footer="0.5"/>
      <printOptions horizontalCentered="1"/>
      <pageSetup paperSize="5" scale="90" orientation="landscape" horizontalDpi="4294967292" verticalDpi="300" r:id="rId3"/>
      <headerFooter alignWithMargins="0">
        <oddHeader xml:space="preserve">&amp;L&amp;"Arial,Regular"&amp;9               LBP Form No. 2&amp;R&amp;"Arial,Bold"&amp;10Annex D                         </oddHeader>
        <oddFooter>&amp;C&amp;10Page &amp;P of &amp;N</oddFooter>
      </headerFooter>
    </customSheetView>
    <customSheetView guid="{870B4CCF-089A-4C19-A059-259DAAB1F3BC}" showPageBreaks="1" printArea="1" hiddenRows="1" view="pageBreakPreview">
      <pane xSplit="1" ySplit="14" topLeftCell="B18" activePane="bottomRight" state="frozen"/>
      <selection pane="bottomRight" activeCell="N31" sqref="N31"/>
      <rowBreaks count="1" manualBreakCount="1">
        <brk id="55" max="18" man="1"/>
      </rowBreaks>
      <pageMargins left="0.75" right="0.5" top="1" bottom="1" header="0.75" footer="0.5"/>
      <printOptions horizontalCentered="1"/>
      <pageSetup paperSize="5" scale="90" orientation="landscape" horizontalDpi="4294967292" verticalDpi="300" r:id="rId4"/>
      <headerFooter alignWithMargins="0">
        <oddHeader xml:space="preserve">&amp;L&amp;"Arial,Regular"&amp;9               LBP Form No. 2&amp;R&amp;"Arial,Bold"&amp;10Annex D                         </oddHeader>
        <oddFooter>&amp;C&amp;10Page &amp;P of &amp;N</oddFooter>
      </headerFooter>
    </customSheetView>
    <customSheetView guid="{B830B613-BE6E-4840-91D7-D447FD1BCCD2}" showPageBreaks="1" printArea="1" hiddenRows="1" view="pageBreakPreview">
      <pane xSplit="1" ySplit="14" topLeftCell="B45" activePane="bottomRight" state="frozen"/>
      <selection pane="bottomRight" activeCell="C150" sqref="C150"/>
      <rowBreaks count="1" manualBreakCount="1">
        <brk id="55" max="18" man="1"/>
      </rowBreaks>
      <pageMargins left="0.75" right="0.5" top="1" bottom="1" header="0.75" footer="0.5"/>
      <printOptions horizontalCentered="1"/>
      <pageSetup paperSize="5" scale="90" orientation="landscape" horizontalDpi="4294967292" verticalDpi="300" r:id="rId5"/>
      <headerFooter alignWithMargins="0">
        <oddHeader xml:space="preserve">&amp;L&amp;"Arial,Regular"&amp;9               LBP Form No. 2&amp;R&amp;"Arial,Bold"&amp;10Annex D                         </oddHeader>
        <oddFooter>&amp;C&amp;10Page &amp;P of &amp;N</oddFooter>
      </headerFooter>
    </customSheetView>
  </customSheetViews>
  <mergeCells count="12">
    <mergeCell ref="J154:L154"/>
    <mergeCell ref="J158:L158"/>
    <mergeCell ref="J159:L159"/>
    <mergeCell ref="A13:C13"/>
    <mergeCell ref="E13:H13"/>
    <mergeCell ref="A113:C113"/>
    <mergeCell ref="A1:S1"/>
    <mergeCell ref="A2:S2"/>
    <mergeCell ref="L9:P9"/>
    <mergeCell ref="A11:C11"/>
    <mergeCell ref="E11:H11"/>
    <mergeCell ref="P10:P12"/>
  </mergeCells>
  <printOptions horizontalCentered="1"/>
  <pageMargins left="0.75" right="0.5" top="1" bottom="1" header="0.75" footer="0.5"/>
  <pageSetup paperSize="5" scale="90" orientation="landscape" horizontalDpi="4294967292" verticalDpi="300" r:id="rId6"/>
  <headerFooter alignWithMargins="0">
    <oddHeader xml:space="preserve">&amp;L&amp;"Arial,Regular"&amp;9               LBP Form No. 2&amp;R&amp;"Arial,Bold"&amp;10Annex E                         </oddHeader>
    <oddFooter>&amp;C&amp;10Page &amp;P of &amp;N</oddFooter>
  </headerFooter>
  <rowBreaks count="1" manualBreakCount="1">
    <brk id="57" max="18" man="1"/>
  </row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S163"/>
  <sheetViews>
    <sheetView view="pageBreakPreview" zoomScaleNormal="100" zoomScaleSheetLayoutView="100" workbookViewId="0">
      <pane xSplit="1" ySplit="14" topLeftCell="B50" activePane="bottomRight" state="frozen"/>
      <selection pane="topRight" activeCell="B1" sqref="B1"/>
      <selection pane="bottomLeft" activeCell="A15" sqref="A15"/>
      <selection pane="bottomRight" activeCell="L116" sqref="L116"/>
    </sheetView>
  </sheetViews>
  <sheetFormatPr defaultRowHeight="12.75" x14ac:dyDescent="0.2"/>
  <cols>
    <col min="1" max="1" width="16.77734375" style="1" customWidth="1"/>
    <col min="2" max="2" width="1.21875" style="1" customWidth="1"/>
    <col min="3" max="3" width="26.77734375" style="1" customWidth="1"/>
    <col min="4" max="4" width="1" style="1" customWidth="1"/>
    <col min="5" max="7" width="2.88671875" style="1" customWidth="1"/>
    <col min="8" max="8" width="3.77734375" style="1" customWidth="1"/>
    <col min="9" max="9" width="0.88671875" style="1" customWidth="1"/>
    <col min="10" max="10" width="13.77734375" style="1" customWidth="1"/>
    <col min="11" max="11" width="0.88671875" style="1" customWidth="1"/>
    <col min="12" max="12" width="13.77734375" style="1" customWidth="1"/>
    <col min="13" max="13" width="0.88671875" style="1" customWidth="1"/>
    <col min="14" max="14" width="13.77734375" style="1" customWidth="1"/>
    <col min="15" max="15" width="0.88671875" style="1" customWidth="1"/>
    <col min="16" max="16" width="13.77734375" style="1" customWidth="1"/>
    <col min="17" max="17" width="0.88671875" style="1" customWidth="1"/>
    <col min="18" max="18" width="13.77734375" style="1" customWidth="1"/>
    <col min="19" max="16384" width="8.88671875" style="1"/>
  </cols>
  <sheetData>
    <row r="1" spans="1:19" ht="15.75" x14ac:dyDescent="0.25">
      <c r="A1" s="203" t="s">
        <v>111</v>
      </c>
      <c r="B1" s="203"/>
      <c r="C1" s="203"/>
      <c r="D1" s="203"/>
      <c r="E1" s="203"/>
      <c r="F1" s="203"/>
      <c r="G1" s="203"/>
      <c r="H1" s="203"/>
      <c r="I1" s="203"/>
      <c r="J1" s="203"/>
      <c r="K1" s="203"/>
      <c r="L1" s="203"/>
      <c r="M1" s="203"/>
      <c r="N1" s="203"/>
      <c r="O1" s="203"/>
      <c r="P1" s="203"/>
      <c r="Q1" s="203"/>
      <c r="R1" s="203"/>
      <c r="S1" s="203"/>
    </row>
    <row r="2" spans="1:19" ht="15.75" customHeight="1" x14ac:dyDescent="0.2">
      <c r="A2" s="204" t="s">
        <v>0</v>
      </c>
      <c r="B2" s="204"/>
      <c r="C2" s="204"/>
      <c r="D2" s="204"/>
      <c r="E2" s="204"/>
      <c r="F2" s="204"/>
      <c r="G2" s="204"/>
      <c r="H2" s="204"/>
      <c r="I2" s="204"/>
      <c r="J2" s="204"/>
      <c r="K2" s="204"/>
      <c r="L2" s="204"/>
      <c r="M2" s="204"/>
      <c r="N2" s="204"/>
      <c r="O2" s="204"/>
      <c r="P2" s="204"/>
      <c r="Q2" s="204"/>
      <c r="R2" s="204"/>
      <c r="S2" s="204"/>
    </row>
    <row r="3" spans="1:19" ht="9" customHeight="1" x14ac:dyDescent="0.2"/>
    <row r="4" spans="1:19" ht="15" customHeight="1" x14ac:dyDescent="0.25">
      <c r="A4" s="2" t="s">
        <v>118</v>
      </c>
      <c r="B4" s="2" t="s">
        <v>113</v>
      </c>
      <c r="C4" s="73" t="s">
        <v>224</v>
      </c>
      <c r="H4" s="3"/>
      <c r="I4" s="3"/>
      <c r="R4" s="78">
        <v>8751</v>
      </c>
    </row>
    <row r="5" spans="1:19" ht="15" customHeight="1" x14ac:dyDescent="0.2">
      <c r="A5" s="5" t="s">
        <v>119</v>
      </c>
      <c r="B5" s="2" t="s">
        <v>113</v>
      </c>
      <c r="C5" s="5" t="s">
        <v>219</v>
      </c>
    </row>
    <row r="6" spans="1:19" ht="15" customHeight="1" x14ac:dyDescent="0.2">
      <c r="A6" s="5" t="s">
        <v>120</v>
      </c>
      <c r="B6" s="2" t="s">
        <v>113</v>
      </c>
      <c r="C6" s="5" t="s">
        <v>225</v>
      </c>
    </row>
    <row r="7" spans="1:19" ht="15" customHeight="1" x14ac:dyDescent="0.2">
      <c r="A7" s="6" t="s">
        <v>121</v>
      </c>
      <c r="B7" s="2" t="s">
        <v>113</v>
      </c>
      <c r="C7" s="6" t="s">
        <v>117</v>
      </c>
    </row>
    <row r="8" spans="1:19" ht="9" customHeight="1" x14ac:dyDescent="0.2">
      <c r="A8" s="6"/>
      <c r="B8" s="2"/>
      <c r="C8" s="6"/>
    </row>
    <row r="9" spans="1:19" ht="15" customHeight="1" x14ac:dyDescent="0.2">
      <c r="L9" s="207" t="s">
        <v>122</v>
      </c>
      <c r="M9" s="207"/>
      <c r="N9" s="207"/>
      <c r="O9" s="207"/>
      <c r="P9" s="207"/>
      <c r="Q9" s="65"/>
    </row>
    <row r="10" spans="1:19" ht="15" customHeight="1" x14ac:dyDescent="0.2">
      <c r="H10" s="8"/>
      <c r="I10" s="8"/>
      <c r="J10" s="8" t="s">
        <v>287</v>
      </c>
      <c r="K10" s="8"/>
      <c r="L10" s="62" t="s">
        <v>123</v>
      </c>
      <c r="M10" s="62"/>
      <c r="N10" s="62" t="s">
        <v>125</v>
      </c>
      <c r="O10" s="62"/>
      <c r="P10" s="209" t="s">
        <v>127</v>
      </c>
      <c r="Q10" s="45"/>
      <c r="R10" s="129" t="s">
        <v>132</v>
      </c>
    </row>
    <row r="11" spans="1:19" ht="15" customHeight="1" x14ac:dyDescent="0.2">
      <c r="A11" s="205" t="s">
        <v>186</v>
      </c>
      <c r="B11" s="205"/>
      <c r="C11" s="205"/>
      <c r="D11" s="9"/>
      <c r="E11" s="205" t="s">
        <v>112</v>
      </c>
      <c r="F11" s="205"/>
      <c r="G11" s="205"/>
      <c r="H11" s="205"/>
      <c r="I11" s="8"/>
      <c r="J11" s="93" t="s">
        <v>305</v>
      </c>
      <c r="K11" s="44"/>
      <c r="L11" s="44" t="s">
        <v>318</v>
      </c>
      <c r="M11" s="44"/>
      <c r="N11" s="44" t="s">
        <v>318</v>
      </c>
      <c r="O11" s="44"/>
      <c r="P11" s="210"/>
      <c r="Q11" s="45"/>
      <c r="R11" s="44">
        <v>2020</v>
      </c>
    </row>
    <row r="12" spans="1:19" ht="15" customHeight="1" x14ac:dyDescent="0.2">
      <c r="A12" s="91"/>
      <c r="B12" s="91"/>
      <c r="C12" s="91"/>
      <c r="D12" s="9"/>
      <c r="E12" s="91"/>
      <c r="F12" s="91"/>
      <c r="G12" s="91"/>
      <c r="H12" s="91"/>
      <c r="I12" s="8"/>
      <c r="J12" s="44" t="s">
        <v>124</v>
      </c>
      <c r="K12" s="44"/>
      <c r="L12" s="44" t="s">
        <v>124</v>
      </c>
      <c r="M12" s="44"/>
      <c r="N12" s="44" t="s">
        <v>126</v>
      </c>
      <c r="O12" s="44"/>
      <c r="P12" s="210"/>
      <c r="Q12" s="45"/>
      <c r="R12" s="130" t="s">
        <v>2</v>
      </c>
    </row>
    <row r="13" spans="1:19" ht="15" customHeight="1" x14ac:dyDescent="0.2">
      <c r="A13" s="206" t="s">
        <v>3</v>
      </c>
      <c r="B13" s="206"/>
      <c r="C13" s="206"/>
      <c r="D13" s="7"/>
      <c r="E13" s="208" t="s">
        <v>4</v>
      </c>
      <c r="F13" s="208"/>
      <c r="G13" s="208"/>
      <c r="H13" s="208"/>
      <c r="J13" s="10" t="s">
        <v>5</v>
      </c>
      <c r="K13" s="61"/>
      <c r="L13" s="10" t="s">
        <v>128</v>
      </c>
      <c r="M13" s="61"/>
      <c r="N13" s="10" t="s">
        <v>129</v>
      </c>
      <c r="O13" s="61"/>
      <c r="P13" s="10" t="s">
        <v>130</v>
      </c>
      <c r="Q13" s="61"/>
      <c r="R13" s="10" t="s">
        <v>131</v>
      </c>
    </row>
    <row r="14" spans="1:19" ht="6" customHeight="1" x14ac:dyDescent="0.2">
      <c r="K14" s="7"/>
      <c r="M14" s="7"/>
      <c r="O14" s="7"/>
      <c r="Q14" s="7"/>
    </row>
    <row r="15" spans="1:19" s="7" customFormat="1" ht="12.75" customHeight="1" x14ac:dyDescent="0.2">
      <c r="A15" s="68" t="s">
        <v>187</v>
      </c>
      <c r="B15" s="12"/>
      <c r="C15" s="12"/>
      <c r="J15" s="13"/>
      <c r="K15" s="13"/>
    </row>
    <row r="16" spans="1:19" s="7" customFormat="1" ht="6" customHeight="1" x14ac:dyDescent="0.2">
      <c r="A16" s="68"/>
      <c r="B16" s="12"/>
      <c r="C16" s="12"/>
      <c r="J16" s="13"/>
      <c r="K16" s="13"/>
    </row>
    <row r="17" spans="1:18" s="7" customFormat="1" ht="12.75" customHeight="1" x14ac:dyDescent="0.2">
      <c r="A17" s="66" t="s">
        <v>6</v>
      </c>
      <c r="B17" s="40"/>
      <c r="C17" s="40"/>
      <c r="D17" s="14"/>
      <c r="E17" s="14">
        <v>5</v>
      </c>
      <c r="F17" s="15" t="s">
        <v>7</v>
      </c>
      <c r="G17" s="14" t="s">
        <v>7</v>
      </c>
      <c r="H17" s="14" t="s">
        <v>8</v>
      </c>
      <c r="I17" s="14"/>
      <c r="J17" s="13">
        <v>27963215.050000001</v>
      </c>
      <c r="K17" s="13"/>
      <c r="L17" s="7">
        <v>14308523.51</v>
      </c>
      <c r="N17" s="7">
        <f t="shared" ref="N17:N22" si="0">P17-L17</f>
        <v>21723753.960000001</v>
      </c>
      <c r="P17" s="88">
        <v>36032277.469999999</v>
      </c>
      <c r="R17" s="88">
        <v>36592013.18</v>
      </c>
    </row>
    <row r="18" spans="1:18" s="7" customFormat="1" ht="12.75" hidden="1" customHeight="1" x14ac:dyDescent="0.2">
      <c r="A18" s="67" t="s">
        <v>9</v>
      </c>
      <c r="B18" s="41"/>
      <c r="C18" s="41"/>
      <c r="E18" s="38">
        <v>5</v>
      </c>
      <c r="F18" s="37" t="s">
        <v>7</v>
      </c>
      <c r="G18" s="38" t="s">
        <v>7</v>
      </c>
      <c r="H18" s="38" t="s">
        <v>10</v>
      </c>
      <c r="J18" s="39"/>
      <c r="K18" s="39"/>
      <c r="N18" s="7">
        <f t="shared" si="0"/>
        <v>0</v>
      </c>
    </row>
    <row r="19" spans="1:18" s="7" customFormat="1" ht="12.75" customHeight="1" x14ac:dyDescent="0.2">
      <c r="A19" s="66" t="s">
        <v>11</v>
      </c>
      <c r="B19" s="40"/>
      <c r="C19" s="40"/>
      <c r="D19" s="14"/>
      <c r="E19" s="14">
        <v>5</v>
      </c>
      <c r="F19" s="15" t="s">
        <v>7</v>
      </c>
      <c r="G19" s="14" t="s">
        <v>12</v>
      </c>
      <c r="H19" s="14" t="s">
        <v>8</v>
      </c>
      <c r="J19" s="13">
        <v>2686784.12</v>
      </c>
      <c r="K19" s="13"/>
      <c r="L19" s="7">
        <v>1306716.4099999999</v>
      </c>
      <c r="N19" s="7">
        <f t="shared" si="0"/>
        <v>1981283.59</v>
      </c>
      <c r="P19" s="7">
        <v>3288000</v>
      </c>
      <c r="R19" s="7">
        <v>3312000</v>
      </c>
    </row>
    <row r="20" spans="1:18" s="7" customFormat="1" ht="12.75" customHeight="1" x14ac:dyDescent="0.2">
      <c r="A20" s="66" t="s">
        <v>13</v>
      </c>
      <c r="B20" s="40"/>
      <c r="C20" s="40"/>
      <c r="D20" s="14"/>
      <c r="E20" s="14">
        <v>5</v>
      </c>
      <c r="F20" s="15" t="s">
        <v>7</v>
      </c>
      <c r="G20" s="14" t="s">
        <v>12</v>
      </c>
      <c r="H20" s="14" t="s">
        <v>10</v>
      </c>
      <c r="J20" s="13">
        <v>192000</v>
      </c>
      <c r="K20" s="13"/>
      <c r="L20" s="7">
        <v>51000</v>
      </c>
      <c r="N20" s="7">
        <f t="shared" si="0"/>
        <v>141000</v>
      </c>
      <c r="P20" s="7">
        <v>192000</v>
      </c>
      <c r="R20" s="7">
        <v>192000</v>
      </c>
    </row>
    <row r="21" spans="1:18" s="7" customFormat="1" ht="12.75" customHeight="1" x14ac:dyDescent="0.2">
      <c r="A21" s="66" t="s">
        <v>14</v>
      </c>
      <c r="B21" s="40"/>
      <c r="C21" s="40"/>
      <c r="D21" s="14"/>
      <c r="E21" s="14">
        <v>5</v>
      </c>
      <c r="F21" s="15" t="s">
        <v>7</v>
      </c>
      <c r="G21" s="14" t="s">
        <v>12</v>
      </c>
      <c r="H21" s="14" t="s">
        <v>15</v>
      </c>
      <c r="J21" s="13">
        <v>90000</v>
      </c>
      <c r="K21" s="13"/>
      <c r="N21" s="7">
        <f t="shared" si="0"/>
        <v>90000</v>
      </c>
      <c r="P21" s="7">
        <v>90000</v>
      </c>
      <c r="R21" s="7">
        <v>90000</v>
      </c>
    </row>
    <row r="22" spans="1:18" s="7" customFormat="1" ht="12.75" customHeight="1" x14ac:dyDescent="0.2">
      <c r="A22" s="66" t="s">
        <v>16</v>
      </c>
      <c r="B22" s="40"/>
      <c r="C22" s="40"/>
      <c r="D22" s="14"/>
      <c r="E22" s="14">
        <v>5</v>
      </c>
      <c r="F22" s="15" t="s">
        <v>7</v>
      </c>
      <c r="G22" s="14" t="s">
        <v>12</v>
      </c>
      <c r="H22" s="14" t="s">
        <v>17</v>
      </c>
      <c r="J22" s="13">
        <v>678000</v>
      </c>
      <c r="K22" s="13"/>
      <c r="L22" s="7">
        <v>642000</v>
      </c>
      <c r="N22" s="7">
        <f t="shared" si="0"/>
        <v>180000</v>
      </c>
      <c r="P22" s="7">
        <v>822000</v>
      </c>
      <c r="R22" s="7">
        <v>828000</v>
      </c>
    </row>
    <row r="23" spans="1:18" s="7" customFormat="1" ht="12.75" hidden="1" customHeight="1" x14ac:dyDescent="0.2">
      <c r="A23" s="66" t="s">
        <v>141</v>
      </c>
      <c r="B23" s="40"/>
      <c r="C23" s="40"/>
      <c r="D23" s="14"/>
      <c r="E23" s="14">
        <v>5</v>
      </c>
      <c r="F23" s="15" t="s">
        <v>7</v>
      </c>
      <c r="G23" s="14" t="s">
        <v>12</v>
      </c>
      <c r="H23" s="14" t="s">
        <v>64</v>
      </c>
      <c r="J23" s="13"/>
      <c r="K23" s="13"/>
    </row>
    <row r="24" spans="1:18" s="7" customFormat="1" ht="12.75" hidden="1" customHeight="1" x14ac:dyDescent="0.2">
      <c r="A24" s="66" t="s">
        <v>20</v>
      </c>
      <c r="B24" s="40"/>
      <c r="C24" s="40"/>
      <c r="E24" s="14">
        <v>5</v>
      </c>
      <c r="F24" s="15" t="s">
        <v>7</v>
      </c>
      <c r="G24" s="14" t="s">
        <v>12</v>
      </c>
      <c r="H24" s="14" t="s">
        <v>82</v>
      </c>
      <c r="J24" s="13"/>
      <c r="K24" s="13"/>
    </row>
    <row r="25" spans="1:18" s="7" customFormat="1" ht="12.75" hidden="1" customHeight="1" x14ac:dyDescent="0.2">
      <c r="A25" s="66" t="s">
        <v>143</v>
      </c>
      <c r="B25" s="40"/>
      <c r="C25" s="40"/>
      <c r="E25" s="14">
        <v>5</v>
      </c>
      <c r="F25" s="15" t="s">
        <v>7</v>
      </c>
      <c r="G25" s="14" t="s">
        <v>12</v>
      </c>
      <c r="H25" s="14" t="s">
        <v>45</v>
      </c>
      <c r="J25" s="13"/>
      <c r="K25" s="13"/>
    </row>
    <row r="26" spans="1:18" s="7" customFormat="1" ht="12.75" hidden="1" customHeight="1" x14ac:dyDescent="0.2">
      <c r="A26" s="66" t="s">
        <v>144</v>
      </c>
      <c r="B26" s="40"/>
      <c r="C26" s="40"/>
      <c r="D26" s="14"/>
      <c r="E26" s="14">
        <v>5</v>
      </c>
      <c r="F26" s="15" t="s">
        <v>7</v>
      </c>
      <c r="G26" s="14" t="s">
        <v>12</v>
      </c>
      <c r="H26" s="14" t="s">
        <v>60</v>
      </c>
      <c r="J26" s="13"/>
      <c r="K26" s="13"/>
      <c r="N26" s="7">
        <f t="shared" ref="N26:N42" si="1">P26-L26</f>
        <v>0</v>
      </c>
    </row>
    <row r="27" spans="1:18" s="7" customFormat="1" ht="12.75" hidden="1" customHeight="1" x14ac:dyDescent="0.2">
      <c r="A27" s="66" t="s">
        <v>18</v>
      </c>
      <c r="B27" s="40"/>
      <c r="C27" s="40"/>
      <c r="D27" s="14"/>
      <c r="E27" s="14">
        <v>5</v>
      </c>
      <c r="F27" s="15" t="s">
        <v>7</v>
      </c>
      <c r="G27" s="14" t="s">
        <v>12</v>
      </c>
      <c r="H27" s="14" t="s">
        <v>19</v>
      </c>
      <c r="J27" s="13"/>
      <c r="K27" s="13"/>
      <c r="N27" s="7">
        <f t="shared" si="1"/>
        <v>0</v>
      </c>
    </row>
    <row r="28" spans="1:18" s="7" customFormat="1" ht="12.75" hidden="1" customHeight="1" x14ac:dyDescent="0.2">
      <c r="A28" s="66" t="s">
        <v>21</v>
      </c>
      <c r="B28" s="40"/>
      <c r="C28" s="40"/>
      <c r="D28" s="14"/>
      <c r="E28" s="14">
        <v>5</v>
      </c>
      <c r="F28" s="15" t="s">
        <v>7</v>
      </c>
      <c r="G28" s="14" t="s">
        <v>12</v>
      </c>
      <c r="H28" s="14" t="s">
        <v>102</v>
      </c>
      <c r="J28" s="13"/>
      <c r="K28" s="13"/>
      <c r="N28" s="7">
        <f t="shared" si="1"/>
        <v>0</v>
      </c>
    </row>
    <row r="29" spans="1:18" s="7" customFormat="1" ht="12.75" hidden="1" customHeight="1" x14ac:dyDescent="0.2">
      <c r="A29" s="66" t="s">
        <v>22</v>
      </c>
      <c r="B29" s="40"/>
      <c r="C29" s="40"/>
      <c r="D29" s="14"/>
      <c r="E29" s="14">
        <v>5</v>
      </c>
      <c r="F29" s="15" t="s">
        <v>7</v>
      </c>
      <c r="G29" s="14" t="s">
        <v>12</v>
      </c>
      <c r="H29" s="16" t="s">
        <v>146</v>
      </c>
      <c r="J29" s="13"/>
      <c r="K29" s="13"/>
      <c r="N29" s="7">
        <f t="shared" si="1"/>
        <v>0</v>
      </c>
    </row>
    <row r="30" spans="1:18" s="7" customFormat="1" ht="12.75" hidden="1" customHeight="1" x14ac:dyDescent="0.2">
      <c r="A30" s="66" t="s">
        <v>145</v>
      </c>
      <c r="B30" s="40"/>
      <c r="C30" s="40"/>
      <c r="D30" s="14"/>
      <c r="E30" s="14">
        <v>5</v>
      </c>
      <c r="F30" s="15" t="s">
        <v>7</v>
      </c>
      <c r="G30" s="14" t="s">
        <v>12</v>
      </c>
      <c r="H30" s="16" t="s">
        <v>47</v>
      </c>
      <c r="N30" s="7">
        <f t="shared" si="1"/>
        <v>0</v>
      </c>
    </row>
    <row r="31" spans="1:18" s="7" customFormat="1" ht="12.75" hidden="1" customHeight="1" x14ac:dyDescent="0.2">
      <c r="A31" s="66" t="s">
        <v>23</v>
      </c>
      <c r="B31" s="40"/>
      <c r="C31" s="40"/>
      <c r="D31" s="14"/>
      <c r="E31" s="14">
        <v>5</v>
      </c>
      <c r="F31" s="15" t="s">
        <v>7</v>
      </c>
      <c r="G31" s="14" t="s">
        <v>12</v>
      </c>
      <c r="H31" s="16" t="s">
        <v>24</v>
      </c>
      <c r="N31" s="7">
        <f t="shared" si="1"/>
        <v>0</v>
      </c>
    </row>
    <row r="32" spans="1:18" s="7" customFormat="1" ht="12.75" customHeight="1" x14ac:dyDescent="0.2">
      <c r="A32" s="66" t="s">
        <v>27</v>
      </c>
      <c r="B32" s="40"/>
      <c r="C32" s="40"/>
      <c r="D32" s="14"/>
      <c r="E32" s="14">
        <v>5</v>
      </c>
      <c r="F32" s="15" t="s">
        <v>7</v>
      </c>
      <c r="G32" s="14" t="s">
        <v>12</v>
      </c>
      <c r="H32" s="16" t="s">
        <v>28</v>
      </c>
      <c r="J32" s="7">
        <v>2396387.85</v>
      </c>
      <c r="N32" s="7">
        <f>P32-L32</f>
        <v>3064217</v>
      </c>
      <c r="P32" s="7">
        <v>3064217</v>
      </c>
      <c r="R32" s="7">
        <v>3051507</v>
      </c>
    </row>
    <row r="33" spans="1:18" s="7" customFormat="1" ht="12.75" customHeight="1" x14ac:dyDescent="0.2">
      <c r="A33" s="66" t="s">
        <v>25</v>
      </c>
      <c r="B33" s="40"/>
      <c r="C33" s="40"/>
      <c r="D33" s="14"/>
      <c r="E33" s="14">
        <v>5</v>
      </c>
      <c r="F33" s="15" t="s">
        <v>7</v>
      </c>
      <c r="G33" s="14" t="s">
        <v>12</v>
      </c>
      <c r="H33" s="16" t="s">
        <v>26</v>
      </c>
      <c r="J33" s="7">
        <v>566250</v>
      </c>
      <c r="N33" s="7">
        <f t="shared" si="1"/>
        <v>685000</v>
      </c>
      <c r="P33" s="7">
        <v>685000</v>
      </c>
      <c r="R33" s="7">
        <v>690000</v>
      </c>
    </row>
    <row r="34" spans="1:18" s="7" customFormat="1" ht="12.75" customHeight="1" x14ac:dyDescent="0.2">
      <c r="A34" s="66" t="s">
        <v>140</v>
      </c>
      <c r="B34" s="40"/>
      <c r="C34" s="40"/>
      <c r="D34" s="14"/>
      <c r="E34" s="14">
        <v>5</v>
      </c>
      <c r="F34" s="15" t="s">
        <v>7</v>
      </c>
      <c r="G34" s="14" t="s">
        <v>12</v>
      </c>
      <c r="H34" s="16" t="s">
        <v>49</v>
      </c>
      <c r="J34" s="13">
        <v>2382840</v>
      </c>
      <c r="K34" s="13"/>
      <c r="L34" s="7">
        <v>2357646</v>
      </c>
      <c r="N34" s="7">
        <f>P34-L34</f>
        <v>706571</v>
      </c>
      <c r="P34" s="7">
        <v>3064217</v>
      </c>
      <c r="R34" s="7">
        <v>3051507</v>
      </c>
    </row>
    <row r="35" spans="1:18" s="7" customFormat="1" ht="12.75" customHeight="1" x14ac:dyDescent="0.2">
      <c r="A35" s="66" t="s">
        <v>282</v>
      </c>
      <c r="B35" s="40"/>
      <c r="C35" s="40"/>
      <c r="D35" s="14"/>
      <c r="E35" s="14">
        <v>5</v>
      </c>
      <c r="F35" s="15" t="s">
        <v>7</v>
      </c>
      <c r="G35" s="14" t="s">
        <v>29</v>
      </c>
      <c r="H35" s="14" t="s">
        <v>8</v>
      </c>
      <c r="J35" s="7">
        <v>3351888.96</v>
      </c>
      <c r="L35" s="7">
        <v>1715458.2</v>
      </c>
      <c r="N35" s="7">
        <f t="shared" si="1"/>
        <v>2697014.2800000003</v>
      </c>
      <c r="P35" s="88">
        <v>4412472.4800000004</v>
      </c>
      <c r="R35" s="88">
        <v>4394170.08</v>
      </c>
    </row>
    <row r="36" spans="1:18" s="7" customFormat="1" ht="12.75" customHeight="1" x14ac:dyDescent="0.2">
      <c r="A36" s="66" t="s">
        <v>30</v>
      </c>
      <c r="B36" s="40"/>
      <c r="C36" s="40"/>
      <c r="D36" s="14"/>
      <c r="E36" s="14">
        <v>5</v>
      </c>
      <c r="F36" s="15" t="s">
        <v>7</v>
      </c>
      <c r="G36" s="14" t="s">
        <v>29</v>
      </c>
      <c r="H36" s="14" t="s">
        <v>10</v>
      </c>
      <c r="J36" s="7">
        <v>134500</v>
      </c>
      <c r="L36" s="7">
        <v>65500</v>
      </c>
      <c r="N36" s="7">
        <f t="shared" si="1"/>
        <v>98900</v>
      </c>
      <c r="P36" s="7">
        <v>164400</v>
      </c>
      <c r="R36" s="7">
        <v>165600</v>
      </c>
    </row>
    <row r="37" spans="1:18" s="7" customFormat="1" ht="12.75" customHeight="1" x14ac:dyDescent="0.2">
      <c r="A37" s="66" t="s">
        <v>31</v>
      </c>
      <c r="B37" s="40"/>
      <c r="C37" s="40"/>
      <c r="D37" s="14"/>
      <c r="E37" s="14">
        <v>5</v>
      </c>
      <c r="F37" s="15" t="s">
        <v>7</v>
      </c>
      <c r="G37" s="14" t="s">
        <v>29</v>
      </c>
      <c r="H37" s="14" t="s">
        <v>15</v>
      </c>
      <c r="J37" s="7">
        <v>348266.6</v>
      </c>
      <c r="L37" s="7">
        <v>173180.43</v>
      </c>
      <c r="N37" s="7">
        <f t="shared" si="1"/>
        <v>280543.66000000003</v>
      </c>
      <c r="P37" s="88">
        <v>453724.09</v>
      </c>
      <c r="R37" s="88">
        <v>527531.04</v>
      </c>
    </row>
    <row r="38" spans="1:18" s="7" customFormat="1" ht="12.75" customHeight="1" x14ac:dyDescent="0.2">
      <c r="A38" s="66" t="s">
        <v>32</v>
      </c>
      <c r="B38" s="40"/>
      <c r="C38" s="40"/>
      <c r="D38" s="14"/>
      <c r="E38" s="14">
        <v>5</v>
      </c>
      <c r="F38" s="15" t="s">
        <v>7</v>
      </c>
      <c r="G38" s="14" t="s">
        <v>29</v>
      </c>
      <c r="H38" s="14" t="s">
        <v>17</v>
      </c>
      <c r="J38" s="7">
        <v>134340.32999999999</v>
      </c>
      <c r="L38" s="7">
        <v>65500</v>
      </c>
      <c r="N38" s="7">
        <f t="shared" si="1"/>
        <v>98900</v>
      </c>
      <c r="P38" s="7">
        <v>164400</v>
      </c>
      <c r="R38" s="7">
        <v>165600</v>
      </c>
    </row>
    <row r="39" spans="1:18" s="7" customFormat="1" ht="12.75" hidden="1" customHeight="1" x14ac:dyDescent="0.2">
      <c r="A39" s="66" t="s">
        <v>147</v>
      </c>
      <c r="B39" s="40"/>
      <c r="C39" s="40"/>
      <c r="D39" s="14"/>
      <c r="E39" s="14">
        <v>5</v>
      </c>
      <c r="F39" s="15" t="s">
        <v>7</v>
      </c>
      <c r="G39" s="14" t="s">
        <v>34</v>
      </c>
      <c r="H39" s="14" t="s">
        <v>8</v>
      </c>
      <c r="N39" s="7">
        <f t="shared" si="1"/>
        <v>0</v>
      </c>
    </row>
    <row r="40" spans="1:18" s="7" customFormat="1" ht="12.75" hidden="1" customHeight="1" x14ac:dyDescent="0.2">
      <c r="A40" s="66" t="s">
        <v>148</v>
      </c>
      <c r="B40" s="40"/>
      <c r="C40" s="40"/>
      <c r="D40" s="14"/>
      <c r="E40" s="14">
        <v>5</v>
      </c>
      <c r="F40" s="15" t="s">
        <v>7</v>
      </c>
      <c r="G40" s="14" t="s">
        <v>34</v>
      </c>
      <c r="H40" s="14" t="s">
        <v>10</v>
      </c>
      <c r="N40" s="7">
        <f t="shared" si="1"/>
        <v>0</v>
      </c>
    </row>
    <row r="41" spans="1:18" s="7" customFormat="1" ht="12.75" customHeight="1" x14ac:dyDescent="0.2">
      <c r="A41" s="66" t="s">
        <v>33</v>
      </c>
      <c r="B41" s="40"/>
      <c r="C41" s="40"/>
      <c r="D41" s="14"/>
      <c r="E41" s="14">
        <v>5</v>
      </c>
      <c r="F41" s="15" t="s">
        <v>7</v>
      </c>
      <c r="G41" s="14" t="s">
        <v>34</v>
      </c>
      <c r="H41" s="14" t="s">
        <v>15</v>
      </c>
      <c r="J41" s="7">
        <v>560318.41</v>
      </c>
      <c r="L41" s="7">
        <v>601939.84</v>
      </c>
      <c r="N41" s="7">
        <f t="shared" si="1"/>
        <v>1022607.6900000001</v>
      </c>
      <c r="P41" s="88">
        <v>1624547.53</v>
      </c>
      <c r="R41" s="88">
        <v>6455844.0599999996</v>
      </c>
    </row>
    <row r="42" spans="1:18" s="7" customFormat="1" ht="12.75" customHeight="1" x14ac:dyDescent="0.2">
      <c r="A42" s="66" t="s">
        <v>35</v>
      </c>
      <c r="B42" s="40"/>
      <c r="C42" s="40"/>
      <c r="D42" s="14"/>
      <c r="E42" s="14">
        <v>5</v>
      </c>
      <c r="F42" s="15" t="s">
        <v>7</v>
      </c>
      <c r="G42" s="14" t="s">
        <v>34</v>
      </c>
      <c r="H42" s="14" t="s">
        <v>49</v>
      </c>
      <c r="J42" s="7">
        <v>1467200.93</v>
      </c>
      <c r="N42" s="7">
        <f t="shared" si="1"/>
        <v>685000</v>
      </c>
      <c r="P42" s="7">
        <v>685000</v>
      </c>
      <c r="R42" s="7">
        <v>690000</v>
      </c>
    </row>
    <row r="43" spans="1:18" s="7" customFormat="1" ht="12.75" hidden="1" customHeight="1" x14ac:dyDescent="0.2">
      <c r="A43" s="66" t="s">
        <v>149</v>
      </c>
      <c r="B43" s="40"/>
      <c r="C43" s="40"/>
      <c r="D43" s="14"/>
      <c r="E43" s="14">
        <v>5</v>
      </c>
      <c r="F43" s="15" t="s">
        <v>7</v>
      </c>
      <c r="G43" s="14" t="s">
        <v>29</v>
      </c>
      <c r="H43" s="14" t="s">
        <v>64</v>
      </c>
    </row>
    <row r="44" spans="1:18" s="7" customFormat="1" ht="18.95" customHeight="1" x14ac:dyDescent="0.2">
      <c r="A44" s="63" t="s">
        <v>36</v>
      </c>
      <c r="B44" s="26"/>
      <c r="C44" s="26"/>
      <c r="J44" s="22">
        <f>SUM(J17:J43)</f>
        <v>42951992.25</v>
      </c>
      <c r="K44" s="18"/>
      <c r="L44" s="22">
        <f>SUM(L17:L43)</f>
        <v>21287464.390000001</v>
      </c>
      <c r="N44" s="22">
        <f>SUM(N17:N43)</f>
        <v>33454791.180000003</v>
      </c>
      <c r="P44" s="22">
        <f>SUM(P17:P43)</f>
        <v>54742255.570000008</v>
      </c>
      <c r="R44" s="87">
        <f>SUM(R17:R43)</f>
        <v>60205772.359999999</v>
      </c>
    </row>
    <row r="45" spans="1:18" s="7" customFormat="1" ht="6" customHeight="1" x14ac:dyDescent="0.2">
      <c r="A45" s="17"/>
      <c r="B45" s="17"/>
      <c r="C45" s="17"/>
      <c r="J45" s="18"/>
      <c r="K45" s="18"/>
    </row>
    <row r="46" spans="1:18" s="7" customFormat="1" ht="12.75" customHeight="1" x14ac:dyDescent="0.2">
      <c r="A46" s="68" t="s">
        <v>188</v>
      </c>
      <c r="B46" s="12"/>
      <c r="C46" s="12"/>
    </row>
    <row r="47" spans="1:18" s="7" customFormat="1" ht="6" customHeight="1" x14ac:dyDescent="0.2">
      <c r="A47" s="68"/>
      <c r="B47" s="12"/>
      <c r="C47" s="12"/>
    </row>
    <row r="48" spans="1:18" s="7" customFormat="1" ht="12.75" customHeight="1" x14ac:dyDescent="0.2">
      <c r="A48" s="66" t="s">
        <v>37</v>
      </c>
      <c r="B48" s="40"/>
      <c r="C48" s="40"/>
      <c r="D48" s="14"/>
      <c r="E48" s="14">
        <v>5</v>
      </c>
      <c r="F48" s="15" t="s">
        <v>12</v>
      </c>
      <c r="G48" s="14" t="s">
        <v>7</v>
      </c>
      <c r="H48" s="14" t="s">
        <v>8</v>
      </c>
      <c r="J48" s="7">
        <v>127890</v>
      </c>
      <c r="L48" s="7">
        <v>20300</v>
      </c>
      <c r="N48" s="7">
        <f t="shared" ref="N48:N78" si="2">P48-L48</f>
        <v>178900</v>
      </c>
      <c r="P48" s="7">
        <v>199200</v>
      </c>
      <c r="R48" s="7">
        <v>184800</v>
      </c>
    </row>
    <row r="49" spans="1:18" s="7" customFormat="1" ht="12.75" hidden="1" customHeight="1" x14ac:dyDescent="0.2">
      <c r="A49" s="66" t="s">
        <v>38</v>
      </c>
      <c r="B49" s="40"/>
      <c r="C49" s="40"/>
      <c r="E49" s="14">
        <v>5</v>
      </c>
      <c r="F49" s="15" t="s">
        <v>12</v>
      </c>
      <c r="G49" s="14" t="s">
        <v>7</v>
      </c>
      <c r="H49" s="14" t="s">
        <v>10</v>
      </c>
      <c r="N49" s="7">
        <f t="shared" si="2"/>
        <v>0</v>
      </c>
    </row>
    <row r="50" spans="1:18" s="7" customFormat="1" ht="12.75" customHeight="1" x14ac:dyDescent="0.2">
      <c r="A50" s="66" t="s">
        <v>39</v>
      </c>
      <c r="B50" s="40"/>
      <c r="C50" s="40"/>
      <c r="E50" s="14">
        <v>5</v>
      </c>
      <c r="F50" s="15" t="s">
        <v>12</v>
      </c>
      <c r="G50" s="14" t="s">
        <v>12</v>
      </c>
      <c r="H50" s="14" t="s">
        <v>8</v>
      </c>
      <c r="J50" s="7">
        <v>5400</v>
      </c>
      <c r="N50" s="7">
        <f t="shared" si="2"/>
        <v>15000</v>
      </c>
      <c r="P50" s="7">
        <v>15000</v>
      </c>
    </row>
    <row r="51" spans="1:18" s="7" customFormat="1" ht="12.75" hidden="1" customHeight="1" x14ac:dyDescent="0.2">
      <c r="A51" s="66" t="s">
        <v>142</v>
      </c>
      <c r="B51" s="40"/>
      <c r="C51" s="40"/>
      <c r="D51" s="14"/>
      <c r="E51" s="14">
        <v>5</v>
      </c>
      <c r="F51" s="15" t="s">
        <v>12</v>
      </c>
      <c r="G51" s="14" t="s">
        <v>12</v>
      </c>
      <c r="H51" s="14" t="s">
        <v>10</v>
      </c>
      <c r="N51" s="7">
        <f t="shared" si="2"/>
        <v>0</v>
      </c>
    </row>
    <row r="52" spans="1:18" s="7" customFormat="1" ht="12.75" hidden="1" customHeight="1" x14ac:dyDescent="0.2">
      <c r="A52" s="66" t="s">
        <v>40</v>
      </c>
      <c r="B52" s="40"/>
      <c r="C52" s="40"/>
      <c r="D52" s="14"/>
      <c r="E52" s="14">
        <v>5</v>
      </c>
      <c r="F52" s="15" t="s">
        <v>12</v>
      </c>
      <c r="G52" s="14" t="s">
        <v>29</v>
      </c>
      <c r="H52" s="14" t="s">
        <v>8</v>
      </c>
    </row>
    <row r="53" spans="1:18" s="7" customFormat="1" ht="12.75" hidden="1" customHeight="1" x14ac:dyDescent="0.2">
      <c r="A53" s="66" t="s">
        <v>41</v>
      </c>
      <c r="B53" s="40"/>
      <c r="C53" s="40"/>
      <c r="D53" s="14"/>
      <c r="E53" s="14">
        <v>5</v>
      </c>
      <c r="F53" s="15" t="s">
        <v>12</v>
      </c>
      <c r="G53" s="14" t="s">
        <v>29</v>
      </c>
      <c r="H53" s="14" t="s">
        <v>10</v>
      </c>
      <c r="N53" s="7">
        <f t="shared" si="2"/>
        <v>0</v>
      </c>
    </row>
    <row r="54" spans="1:18" s="7" customFormat="1" ht="12.75" hidden="1" customHeight="1" x14ac:dyDescent="0.2">
      <c r="A54" s="66" t="s">
        <v>42</v>
      </c>
      <c r="B54" s="40"/>
      <c r="C54" s="40"/>
      <c r="D54" s="14"/>
      <c r="E54" s="14">
        <v>5</v>
      </c>
      <c r="F54" s="15" t="s">
        <v>12</v>
      </c>
      <c r="G54" s="14" t="s">
        <v>29</v>
      </c>
      <c r="H54" s="14" t="s">
        <v>17</v>
      </c>
      <c r="N54" s="7">
        <f t="shared" si="2"/>
        <v>0</v>
      </c>
    </row>
    <row r="55" spans="1:18" s="7" customFormat="1" ht="12.75" hidden="1" customHeight="1" x14ac:dyDescent="0.2">
      <c r="A55" s="66" t="s">
        <v>43</v>
      </c>
      <c r="B55" s="40"/>
      <c r="C55" s="40"/>
      <c r="D55" s="14"/>
      <c r="E55" s="14">
        <v>5</v>
      </c>
      <c r="F55" s="15" t="s">
        <v>12</v>
      </c>
      <c r="G55" s="14" t="s">
        <v>29</v>
      </c>
      <c r="H55" s="14" t="s">
        <v>64</v>
      </c>
      <c r="N55" s="7">
        <f t="shared" si="2"/>
        <v>0</v>
      </c>
    </row>
    <row r="56" spans="1:18" s="7" customFormat="1" ht="12.75" hidden="1" customHeight="1" x14ac:dyDescent="0.2">
      <c r="A56" s="66" t="s">
        <v>88</v>
      </c>
      <c r="B56" s="40"/>
      <c r="C56" s="40"/>
      <c r="E56" s="14">
        <v>5</v>
      </c>
      <c r="F56" s="15" t="s">
        <v>12</v>
      </c>
      <c r="G56" s="14" t="s">
        <v>29</v>
      </c>
      <c r="H56" s="14" t="s">
        <v>60</v>
      </c>
      <c r="N56" s="7">
        <f t="shared" si="2"/>
        <v>0</v>
      </c>
    </row>
    <row r="57" spans="1:18" s="7" customFormat="1" ht="12.75" hidden="1" customHeight="1" x14ac:dyDescent="0.2">
      <c r="A57" s="66" t="s">
        <v>150</v>
      </c>
      <c r="B57" s="40"/>
      <c r="C57" s="40"/>
      <c r="D57" s="14"/>
      <c r="E57" s="14">
        <v>5</v>
      </c>
      <c r="F57" s="15" t="s">
        <v>12</v>
      </c>
      <c r="G57" s="14" t="s">
        <v>29</v>
      </c>
      <c r="H57" s="14" t="s">
        <v>19</v>
      </c>
      <c r="J57" s="19"/>
      <c r="K57" s="19"/>
      <c r="N57" s="7">
        <f t="shared" si="2"/>
        <v>0</v>
      </c>
    </row>
    <row r="58" spans="1:18" s="7" customFormat="1" ht="12.75" hidden="1" customHeight="1" x14ac:dyDescent="0.2">
      <c r="A58" s="66" t="s">
        <v>151</v>
      </c>
      <c r="B58" s="40"/>
      <c r="C58" s="40"/>
      <c r="D58" s="14"/>
      <c r="E58" s="14">
        <v>5</v>
      </c>
      <c r="F58" s="15" t="s">
        <v>12</v>
      </c>
      <c r="G58" s="14" t="s">
        <v>29</v>
      </c>
      <c r="H58" s="14" t="s">
        <v>82</v>
      </c>
      <c r="J58" s="19"/>
      <c r="K58" s="19"/>
      <c r="N58" s="7">
        <f t="shared" si="2"/>
        <v>0</v>
      </c>
    </row>
    <row r="59" spans="1:18" s="7" customFormat="1" ht="12.75" customHeight="1" x14ac:dyDescent="0.2">
      <c r="A59" s="66" t="s">
        <v>44</v>
      </c>
      <c r="B59" s="40"/>
      <c r="C59" s="40"/>
      <c r="D59" s="14"/>
      <c r="E59" s="14">
        <v>5</v>
      </c>
      <c r="F59" s="15" t="s">
        <v>12</v>
      </c>
      <c r="G59" s="14" t="s">
        <v>29</v>
      </c>
      <c r="H59" s="14" t="s">
        <v>45</v>
      </c>
      <c r="J59" s="19">
        <v>1199861.8700000001</v>
      </c>
      <c r="K59" s="19"/>
      <c r="L59" s="7">
        <v>375121.48</v>
      </c>
      <c r="N59" s="7">
        <f t="shared" si="2"/>
        <v>1167578.52</v>
      </c>
      <c r="P59" s="7">
        <v>1542700</v>
      </c>
      <c r="R59" s="7">
        <v>1542700</v>
      </c>
    </row>
    <row r="60" spans="1:18" s="7" customFormat="1" ht="12.75" hidden="1" customHeight="1" x14ac:dyDescent="0.2">
      <c r="A60" s="66" t="s">
        <v>152</v>
      </c>
      <c r="B60" s="40"/>
      <c r="C60" s="40"/>
      <c r="D60" s="14"/>
      <c r="E60" s="14">
        <v>5</v>
      </c>
      <c r="F60" s="15" t="s">
        <v>12</v>
      </c>
      <c r="G60" s="14" t="s">
        <v>29</v>
      </c>
      <c r="H60" s="14" t="s">
        <v>102</v>
      </c>
      <c r="N60" s="7">
        <f t="shared" si="2"/>
        <v>0</v>
      </c>
    </row>
    <row r="61" spans="1:18" s="7" customFormat="1" ht="12.75" hidden="1" customHeight="1" x14ac:dyDescent="0.2">
      <c r="A61" s="66" t="s">
        <v>153</v>
      </c>
      <c r="B61" s="40"/>
      <c r="C61" s="40"/>
      <c r="D61" s="14"/>
      <c r="E61" s="14">
        <v>5</v>
      </c>
      <c r="F61" s="15" t="s">
        <v>12</v>
      </c>
      <c r="G61" s="14" t="s">
        <v>29</v>
      </c>
      <c r="H61" s="14" t="s">
        <v>146</v>
      </c>
      <c r="N61" s="7">
        <f t="shared" si="2"/>
        <v>0</v>
      </c>
    </row>
    <row r="62" spans="1:18" s="7" customFormat="1" ht="12.75" hidden="1" customHeight="1" x14ac:dyDescent="0.2">
      <c r="A62" s="66" t="s">
        <v>46</v>
      </c>
      <c r="B62" s="40"/>
      <c r="C62" s="40"/>
      <c r="D62" s="14"/>
      <c r="E62" s="14">
        <v>5</v>
      </c>
      <c r="F62" s="15" t="s">
        <v>12</v>
      </c>
      <c r="G62" s="14" t="s">
        <v>29</v>
      </c>
      <c r="H62" s="14" t="s">
        <v>47</v>
      </c>
      <c r="N62" s="7">
        <f t="shared" si="2"/>
        <v>0</v>
      </c>
    </row>
    <row r="63" spans="1:18" s="7" customFormat="1" ht="12.75" hidden="1" customHeight="1" x14ac:dyDescent="0.2">
      <c r="A63" s="66" t="s">
        <v>154</v>
      </c>
      <c r="B63" s="40"/>
      <c r="C63" s="40"/>
      <c r="E63" s="14">
        <v>5</v>
      </c>
      <c r="F63" s="15" t="s">
        <v>12</v>
      </c>
      <c r="G63" s="14" t="s">
        <v>29</v>
      </c>
      <c r="H63" s="14" t="s">
        <v>15</v>
      </c>
      <c r="N63" s="7">
        <f t="shared" si="2"/>
        <v>0</v>
      </c>
    </row>
    <row r="64" spans="1:18" s="7" customFormat="1" ht="12.75" hidden="1" customHeight="1" x14ac:dyDescent="0.2">
      <c r="A64" s="66" t="s">
        <v>51</v>
      </c>
      <c r="B64" s="40"/>
      <c r="C64" s="40"/>
      <c r="D64" s="14"/>
      <c r="E64" s="14">
        <v>5</v>
      </c>
      <c r="F64" s="15" t="s">
        <v>12</v>
      </c>
      <c r="G64" s="14" t="s">
        <v>29</v>
      </c>
      <c r="H64" s="14" t="s">
        <v>24</v>
      </c>
      <c r="N64" s="7">
        <f t="shared" si="2"/>
        <v>0</v>
      </c>
    </row>
    <row r="65" spans="1:18" s="7" customFormat="1" ht="12.75" customHeight="1" x14ac:dyDescent="0.2">
      <c r="A65" s="66" t="s">
        <v>48</v>
      </c>
      <c r="B65" s="40"/>
      <c r="C65" s="40"/>
      <c r="E65" s="14">
        <v>5</v>
      </c>
      <c r="F65" s="15" t="s">
        <v>12</v>
      </c>
      <c r="G65" s="14" t="s">
        <v>29</v>
      </c>
      <c r="H65" s="16" t="s">
        <v>49</v>
      </c>
      <c r="J65" s="7">
        <v>15710</v>
      </c>
      <c r="N65" s="7">
        <f t="shared" si="2"/>
        <v>75000</v>
      </c>
      <c r="P65" s="7">
        <v>75000</v>
      </c>
      <c r="R65" s="7">
        <v>71025</v>
      </c>
    </row>
    <row r="66" spans="1:18" s="7" customFormat="1" ht="12.75" hidden="1" customHeight="1" x14ac:dyDescent="0.2">
      <c r="A66" s="66" t="s">
        <v>50</v>
      </c>
      <c r="B66" s="40"/>
      <c r="C66" s="40"/>
      <c r="D66" s="14"/>
      <c r="E66" s="14">
        <v>5</v>
      </c>
      <c r="F66" s="15" t="s">
        <v>12</v>
      </c>
      <c r="G66" s="14" t="s">
        <v>34</v>
      </c>
      <c r="H66" s="14" t="s">
        <v>8</v>
      </c>
      <c r="N66" s="7">
        <f t="shared" si="2"/>
        <v>0</v>
      </c>
    </row>
    <row r="67" spans="1:18" s="7" customFormat="1" ht="12.75" hidden="1" customHeight="1" x14ac:dyDescent="0.2">
      <c r="A67" s="66" t="s">
        <v>52</v>
      </c>
      <c r="B67" s="40"/>
      <c r="C67" s="40"/>
      <c r="D67" s="14"/>
      <c r="E67" s="14">
        <v>5</v>
      </c>
      <c r="F67" s="15" t="s">
        <v>12</v>
      </c>
      <c r="G67" s="14" t="s">
        <v>34</v>
      </c>
      <c r="H67" s="14" t="s">
        <v>10</v>
      </c>
      <c r="N67" s="7">
        <f t="shared" si="2"/>
        <v>0</v>
      </c>
    </row>
    <row r="68" spans="1:18" s="7" customFormat="1" ht="12.75" hidden="1" customHeight="1" x14ac:dyDescent="0.2">
      <c r="A68" s="66" t="s">
        <v>48</v>
      </c>
      <c r="B68" s="40"/>
      <c r="C68" s="40"/>
      <c r="D68" s="14"/>
      <c r="E68" s="14">
        <v>5</v>
      </c>
      <c r="F68" s="15" t="s">
        <v>12</v>
      </c>
      <c r="G68" s="14" t="s">
        <v>29</v>
      </c>
      <c r="H68" s="16" t="s">
        <v>49</v>
      </c>
      <c r="N68" s="7">
        <f t="shared" si="2"/>
        <v>0</v>
      </c>
    </row>
    <row r="69" spans="1:18" s="7" customFormat="1" ht="12.75" hidden="1" customHeight="1" x14ac:dyDescent="0.2">
      <c r="A69" s="66" t="s">
        <v>53</v>
      </c>
      <c r="B69" s="40"/>
      <c r="C69" s="40"/>
      <c r="E69" s="14">
        <v>5</v>
      </c>
      <c r="F69" s="15" t="s">
        <v>12</v>
      </c>
      <c r="G69" s="14" t="s">
        <v>54</v>
      </c>
      <c r="H69" s="14" t="s">
        <v>8</v>
      </c>
    </row>
    <row r="70" spans="1:18" s="7" customFormat="1" ht="12.75" hidden="1" customHeight="1" x14ac:dyDescent="0.2">
      <c r="A70" s="66" t="s">
        <v>55</v>
      </c>
      <c r="B70" s="40"/>
      <c r="C70" s="40"/>
      <c r="E70" s="14">
        <v>5</v>
      </c>
      <c r="F70" s="15" t="s">
        <v>12</v>
      </c>
      <c r="G70" s="14" t="s">
        <v>54</v>
      </c>
      <c r="H70" s="14" t="s">
        <v>10</v>
      </c>
      <c r="N70" s="7">
        <f t="shared" si="2"/>
        <v>0</v>
      </c>
    </row>
    <row r="71" spans="1:18" s="7" customFormat="1" ht="12.75" hidden="1" customHeight="1" x14ac:dyDescent="0.2">
      <c r="A71" s="66" t="s">
        <v>56</v>
      </c>
      <c r="B71" s="40"/>
      <c r="C71" s="40"/>
      <c r="E71" s="14">
        <v>5</v>
      </c>
      <c r="F71" s="15" t="s">
        <v>12</v>
      </c>
      <c r="G71" s="14" t="s">
        <v>54</v>
      </c>
      <c r="H71" s="14" t="s">
        <v>15</v>
      </c>
      <c r="N71" s="7">
        <f t="shared" si="2"/>
        <v>0</v>
      </c>
    </row>
    <row r="72" spans="1:18" s="7" customFormat="1" ht="12.75" hidden="1" customHeight="1" x14ac:dyDescent="0.2">
      <c r="A72" s="66" t="s">
        <v>57</v>
      </c>
      <c r="B72" s="40"/>
      <c r="C72" s="40"/>
      <c r="E72" s="14">
        <v>5</v>
      </c>
      <c r="F72" s="15" t="s">
        <v>12</v>
      </c>
      <c r="G72" s="14" t="s">
        <v>54</v>
      </c>
      <c r="H72" s="14" t="s">
        <v>17</v>
      </c>
      <c r="N72" s="7">
        <f t="shared" si="2"/>
        <v>0</v>
      </c>
    </row>
    <row r="73" spans="1:18" s="7" customFormat="1" hidden="1" x14ac:dyDescent="0.2">
      <c r="A73" s="66" t="s">
        <v>58</v>
      </c>
      <c r="B73" s="40"/>
      <c r="C73" s="40"/>
      <c r="E73" s="14">
        <v>5</v>
      </c>
      <c r="F73" s="14" t="s">
        <v>12</v>
      </c>
      <c r="G73" s="14" t="s">
        <v>59</v>
      </c>
      <c r="H73" s="14" t="s">
        <v>60</v>
      </c>
      <c r="N73" s="7">
        <f t="shared" si="2"/>
        <v>0</v>
      </c>
    </row>
    <row r="74" spans="1:18" s="7" customFormat="1" ht="12.75" hidden="1" customHeight="1" x14ac:dyDescent="0.2">
      <c r="A74" s="66" t="s">
        <v>66</v>
      </c>
      <c r="B74" s="40"/>
      <c r="C74" s="40"/>
      <c r="E74" s="14">
        <v>5</v>
      </c>
      <c r="F74" s="15" t="s">
        <v>12</v>
      </c>
      <c r="G74" s="14" t="s">
        <v>67</v>
      </c>
      <c r="H74" s="14" t="s">
        <v>8</v>
      </c>
      <c r="N74" s="7">
        <f t="shared" si="2"/>
        <v>0</v>
      </c>
    </row>
    <row r="75" spans="1:18" s="7" customFormat="1" ht="12.75" hidden="1" customHeight="1" x14ac:dyDescent="0.2">
      <c r="A75" s="66" t="s">
        <v>61</v>
      </c>
      <c r="B75" s="40"/>
      <c r="C75" s="40"/>
      <c r="E75" s="14">
        <v>5</v>
      </c>
      <c r="F75" s="15" t="s">
        <v>12</v>
      </c>
      <c r="G75" s="14" t="s">
        <v>59</v>
      </c>
      <c r="H75" s="14" t="s">
        <v>8</v>
      </c>
      <c r="N75" s="7">
        <f t="shared" si="2"/>
        <v>0</v>
      </c>
    </row>
    <row r="76" spans="1:18" s="7" customFormat="1" ht="12.75" hidden="1" customHeight="1" x14ac:dyDescent="0.2">
      <c r="A76" s="66" t="s">
        <v>63</v>
      </c>
      <c r="B76" s="40"/>
      <c r="C76" s="40"/>
      <c r="E76" s="14">
        <v>5</v>
      </c>
      <c r="F76" s="15" t="s">
        <v>12</v>
      </c>
      <c r="G76" s="14" t="s">
        <v>59</v>
      </c>
      <c r="H76" s="14" t="s">
        <v>64</v>
      </c>
      <c r="N76" s="7">
        <f t="shared" si="2"/>
        <v>0</v>
      </c>
    </row>
    <row r="77" spans="1:18" s="7" customFormat="1" ht="12.75" customHeight="1" x14ac:dyDescent="0.2">
      <c r="A77" s="66" t="s">
        <v>292</v>
      </c>
      <c r="B77" s="40"/>
      <c r="C77" s="40"/>
      <c r="E77" s="14">
        <v>5</v>
      </c>
      <c r="F77" s="15" t="s">
        <v>12</v>
      </c>
      <c r="G77" s="16" t="s">
        <v>93</v>
      </c>
      <c r="H77" s="16" t="s">
        <v>10</v>
      </c>
      <c r="N77" s="7">
        <f t="shared" si="2"/>
        <v>2000000</v>
      </c>
      <c r="P77" s="7">
        <v>2000000</v>
      </c>
      <c r="R77" s="7">
        <v>2000000</v>
      </c>
    </row>
    <row r="78" spans="1:18" s="7" customFormat="1" ht="12.75" hidden="1" customHeight="1" x14ac:dyDescent="0.2">
      <c r="A78" s="66" t="s">
        <v>156</v>
      </c>
      <c r="B78" s="40"/>
      <c r="C78" s="40"/>
      <c r="E78" s="14">
        <v>5</v>
      </c>
      <c r="F78" s="14" t="s">
        <v>12</v>
      </c>
      <c r="G78" s="14" t="s">
        <v>59</v>
      </c>
      <c r="H78" s="14" t="s">
        <v>17</v>
      </c>
      <c r="N78" s="36">
        <f t="shared" si="2"/>
        <v>0</v>
      </c>
    </row>
    <row r="79" spans="1:18" s="7" customFormat="1" ht="12.75" hidden="1" customHeight="1" x14ac:dyDescent="0.2">
      <c r="A79" s="66" t="s">
        <v>63</v>
      </c>
      <c r="B79" s="40"/>
      <c r="C79" s="40"/>
      <c r="E79" s="14">
        <v>5</v>
      </c>
      <c r="F79" s="15" t="s">
        <v>12</v>
      </c>
      <c r="G79" s="14" t="s">
        <v>59</v>
      </c>
      <c r="H79" s="14" t="s">
        <v>64</v>
      </c>
      <c r="N79" s="36">
        <f t="shared" ref="N79:N115" si="3">P79-L79</f>
        <v>0</v>
      </c>
    </row>
    <row r="80" spans="1:18" s="7" customFormat="1" ht="12.75" hidden="1" customHeight="1" x14ac:dyDescent="0.2">
      <c r="A80" s="66" t="s">
        <v>65</v>
      </c>
      <c r="B80" s="40"/>
      <c r="C80" s="40"/>
      <c r="E80" s="14">
        <v>5</v>
      </c>
      <c r="F80" s="15" t="s">
        <v>12</v>
      </c>
      <c r="G80" s="14" t="s">
        <v>59</v>
      </c>
      <c r="H80" s="14" t="s">
        <v>19</v>
      </c>
      <c r="N80" s="36">
        <f t="shared" si="3"/>
        <v>0</v>
      </c>
    </row>
    <row r="81" spans="1:14" s="7" customFormat="1" ht="12.75" hidden="1" customHeight="1" x14ac:dyDescent="0.2">
      <c r="A81" s="66" t="s">
        <v>157</v>
      </c>
      <c r="B81" s="40"/>
      <c r="C81" s="40"/>
      <c r="E81" s="14">
        <v>5</v>
      </c>
      <c r="F81" s="15" t="s">
        <v>12</v>
      </c>
      <c r="G81" s="14" t="s">
        <v>93</v>
      </c>
      <c r="H81" s="14" t="s">
        <v>8</v>
      </c>
      <c r="N81" s="36">
        <f t="shared" si="3"/>
        <v>0</v>
      </c>
    </row>
    <row r="82" spans="1:14" s="7" customFormat="1" ht="12.75" hidden="1" customHeight="1" x14ac:dyDescent="0.2">
      <c r="A82" s="66" t="s">
        <v>66</v>
      </c>
      <c r="B82" s="40"/>
      <c r="C82" s="40"/>
      <c r="E82" s="14">
        <v>5</v>
      </c>
      <c r="F82" s="15" t="s">
        <v>12</v>
      </c>
      <c r="G82" s="14" t="s">
        <v>67</v>
      </c>
      <c r="H82" s="14" t="s">
        <v>8</v>
      </c>
      <c r="N82" s="36">
        <f t="shared" si="3"/>
        <v>0</v>
      </c>
    </row>
    <row r="83" spans="1:14" s="7" customFormat="1" ht="12.75" hidden="1" customHeight="1" x14ac:dyDescent="0.2">
      <c r="A83" s="66" t="s">
        <v>68</v>
      </c>
      <c r="B83" s="40"/>
      <c r="C83" s="40"/>
      <c r="E83" s="14">
        <v>5</v>
      </c>
      <c r="F83" s="15" t="s">
        <v>12</v>
      </c>
      <c r="G83" s="14" t="s">
        <v>67</v>
      </c>
      <c r="H83" s="14" t="s">
        <v>10</v>
      </c>
      <c r="N83" s="36">
        <f t="shared" si="3"/>
        <v>0</v>
      </c>
    </row>
    <row r="84" spans="1:14" s="7" customFormat="1" ht="12.75" hidden="1" customHeight="1" x14ac:dyDescent="0.2">
      <c r="A84" s="66" t="s">
        <v>158</v>
      </c>
      <c r="B84" s="40"/>
      <c r="C84" s="40"/>
      <c r="E84" s="14">
        <v>5</v>
      </c>
      <c r="F84" s="15" t="s">
        <v>12</v>
      </c>
      <c r="G84" s="14" t="s">
        <v>70</v>
      </c>
      <c r="H84" s="14" t="s">
        <v>8</v>
      </c>
      <c r="N84" s="36">
        <f t="shared" si="3"/>
        <v>0</v>
      </c>
    </row>
    <row r="85" spans="1:14" s="7" customFormat="1" ht="12.75" hidden="1" customHeight="1" x14ac:dyDescent="0.2">
      <c r="A85" s="66" t="s">
        <v>159</v>
      </c>
      <c r="B85" s="40"/>
      <c r="C85" s="40"/>
      <c r="E85" s="14">
        <v>5</v>
      </c>
      <c r="F85" s="15" t="s">
        <v>12</v>
      </c>
      <c r="G85" s="14" t="s">
        <v>70</v>
      </c>
      <c r="H85" s="14" t="s">
        <v>10</v>
      </c>
      <c r="N85" s="36">
        <f t="shared" si="3"/>
        <v>0</v>
      </c>
    </row>
    <row r="86" spans="1:14" s="7" customFormat="1" ht="12.75" hidden="1" customHeight="1" x14ac:dyDescent="0.2">
      <c r="A86" s="66" t="s">
        <v>69</v>
      </c>
      <c r="B86" s="40"/>
      <c r="C86" s="40"/>
      <c r="E86" s="14">
        <v>5</v>
      </c>
      <c r="F86" s="15" t="s">
        <v>12</v>
      </c>
      <c r="G86" s="14" t="s">
        <v>70</v>
      </c>
      <c r="H86" s="14" t="s">
        <v>15</v>
      </c>
      <c r="N86" s="36">
        <f t="shared" si="3"/>
        <v>0</v>
      </c>
    </row>
    <row r="87" spans="1:14" s="7" customFormat="1" ht="12.75" hidden="1" customHeight="1" x14ac:dyDescent="0.2">
      <c r="A87" s="66" t="s">
        <v>160</v>
      </c>
      <c r="B87" s="40"/>
      <c r="C87" s="40"/>
      <c r="E87" s="14">
        <v>5</v>
      </c>
      <c r="F87" s="15" t="s">
        <v>12</v>
      </c>
      <c r="G87" s="14" t="s">
        <v>163</v>
      </c>
      <c r="H87" s="14" t="s">
        <v>8</v>
      </c>
      <c r="N87" s="36">
        <f t="shared" si="3"/>
        <v>0</v>
      </c>
    </row>
    <row r="88" spans="1:14" s="7" customFormat="1" ht="12.75" hidden="1" customHeight="1" x14ac:dyDescent="0.2">
      <c r="A88" s="66" t="s">
        <v>161</v>
      </c>
      <c r="B88" s="40"/>
      <c r="C88" s="40"/>
      <c r="E88" s="14">
        <v>5</v>
      </c>
      <c r="F88" s="15" t="s">
        <v>12</v>
      </c>
      <c r="G88" s="14" t="s">
        <v>163</v>
      </c>
      <c r="H88" s="16" t="s">
        <v>49</v>
      </c>
      <c r="N88" s="36">
        <f t="shared" si="3"/>
        <v>0</v>
      </c>
    </row>
    <row r="89" spans="1:14" s="7" customFormat="1" ht="12.75" hidden="1" customHeight="1" x14ac:dyDescent="0.2">
      <c r="A89" s="66" t="s">
        <v>71</v>
      </c>
      <c r="B89" s="40"/>
      <c r="C89" s="40"/>
      <c r="E89" s="14">
        <v>5</v>
      </c>
      <c r="F89" s="15" t="s">
        <v>12</v>
      </c>
      <c r="G89" s="14" t="s">
        <v>163</v>
      </c>
      <c r="H89" s="14" t="s">
        <v>10</v>
      </c>
      <c r="N89" s="36">
        <f t="shared" si="3"/>
        <v>0</v>
      </c>
    </row>
    <row r="90" spans="1:14" s="7" customFormat="1" ht="12.75" hidden="1" customHeight="1" x14ac:dyDescent="0.2">
      <c r="A90" s="66" t="s">
        <v>162</v>
      </c>
      <c r="B90" s="40"/>
      <c r="C90" s="40"/>
      <c r="E90" s="14">
        <v>5</v>
      </c>
      <c r="F90" s="15" t="s">
        <v>12</v>
      </c>
      <c r="G90" s="14" t="s">
        <v>163</v>
      </c>
      <c r="H90" s="14" t="s">
        <v>15</v>
      </c>
      <c r="N90" s="36">
        <f t="shared" si="3"/>
        <v>0</v>
      </c>
    </row>
    <row r="91" spans="1:14" s="7" customFormat="1" ht="12.75" hidden="1" customHeight="1" x14ac:dyDescent="0.2">
      <c r="A91" s="66" t="s">
        <v>72</v>
      </c>
      <c r="B91" s="40"/>
      <c r="C91" s="40"/>
      <c r="E91" s="14">
        <v>5</v>
      </c>
      <c r="F91" s="15" t="s">
        <v>12</v>
      </c>
      <c r="G91" s="14" t="s">
        <v>70</v>
      </c>
      <c r="H91" s="14" t="s">
        <v>49</v>
      </c>
      <c r="N91" s="36">
        <f t="shared" si="3"/>
        <v>0</v>
      </c>
    </row>
    <row r="92" spans="1:14" s="7" customFormat="1" ht="12.75" hidden="1" customHeight="1" x14ac:dyDescent="0.2">
      <c r="A92" s="66" t="s">
        <v>164</v>
      </c>
      <c r="B92" s="40"/>
      <c r="C92" s="40"/>
      <c r="E92" s="14">
        <v>5</v>
      </c>
      <c r="F92" s="15" t="s">
        <v>12</v>
      </c>
      <c r="G92" s="14" t="s">
        <v>74</v>
      </c>
      <c r="H92" s="14" t="s">
        <v>10</v>
      </c>
      <c r="N92" s="36">
        <f t="shared" si="3"/>
        <v>0</v>
      </c>
    </row>
    <row r="93" spans="1:14" s="7" customFormat="1" ht="12.75" hidden="1" customHeight="1" x14ac:dyDescent="0.2">
      <c r="A93" s="66" t="s">
        <v>165</v>
      </c>
      <c r="B93" s="40"/>
      <c r="C93" s="40"/>
      <c r="E93" s="14">
        <v>5</v>
      </c>
      <c r="F93" s="15" t="s">
        <v>12</v>
      </c>
      <c r="G93" s="14" t="s">
        <v>74</v>
      </c>
      <c r="H93" s="14" t="s">
        <v>15</v>
      </c>
      <c r="N93" s="36">
        <f t="shared" si="3"/>
        <v>0</v>
      </c>
    </row>
    <row r="94" spans="1:14" s="7" customFormat="1" ht="12.75" hidden="1" customHeight="1" x14ac:dyDescent="0.2">
      <c r="A94" s="66" t="s">
        <v>166</v>
      </c>
      <c r="B94" s="40"/>
      <c r="C94" s="40"/>
      <c r="E94" s="14">
        <v>5</v>
      </c>
      <c r="F94" s="15" t="s">
        <v>12</v>
      </c>
      <c r="G94" s="14" t="s">
        <v>74</v>
      </c>
      <c r="H94" s="14" t="s">
        <v>17</v>
      </c>
      <c r="N94" s="36">
        <f t="shared" si="3"/>
        <v>0</v>
      </c>
    </row>
    <row r="95" spans="1:14" s="7" customFormat="1" ht="12.75" hidden="1" customHeight="1" x14ac:dyDescent="0.2">
      <c r="A95" s="66" t="s">
        <v>167</v>
      </c>
      <c r="B95" s="40"/>
      <c r="C95" s="40"/>
      <c r="E95" s="14">
        <v>5</v>
      </c>
      <c r="F95" s="15" t="s">
        <v>12</v>
      </c>
      <c r="G95" s="14" t="s">
        <v>74</v>
      </c>
      <c r="H95" s="14" t="s">
        <v>8</v>
      </c>
      <c r="N95" s="36">
        <f t="shared" si="3"/>
        <v>0</v>
      </c>
    </row>
    <row r="96" spans="1:14" s="7" customFormat="1" ht="12.75" hidden="1" customHeight="1" x14ac:dyDescent="0.2">
      <c r="A96" s="66" t="s">
        <v>168</v>
      </c>
      <c r="B96" s="40"/>
      <c r="C96" s="40"/>
      <c r="E96" s="14">
        <v>5</v>
      </c>
      <c r="F96" s="15" t="s">
        <v>12</v>
      </c>
      <c r="G96" s="14" t="s">
        <v>74</v>
      </c>
      <c r="H96" s="14" t="s">
        <v>45</v>
      </c>
      <c r="N96" s="36">
        <f t="shared" si="3"/>
        <v>0</v>
      </c>
    </row>
    <row r="97" spans="1:18" s="7" customFormat="1" ht="12.75" customHeight="1" x14ac:dyDescent="0.2">
      <c r="A97" s="66" t="s">
        <v>165</v>
      </c>
      <c r="B97" s="40"/>
      <c r="C97" s="40"/>
      <c r="E97" s="14">
        <v>5</v>
      </c>
      <c r="F97" s="15" t="s">
        <v>12</v>
      </c>
      <c r="G97" s="14" t="s">
        <v>74</v>
      </c>
      <c r="H97" s="14" t="s">
        <v>15</v>
      </c>
      <c r="J97" s="7">
        <v>1734627</v>
      </c>
      <c r="N97" s="7">
        <f t="shared" si="3"/>
        <v>6900000</v>
      </c>
      <c r="P97" s="7">
        <v>6900000</v>
      </c>
      <c r="R97" s="7">
        <v>6900000</v>
      </c>
    </row>
    <row r="98" spans="1:18" s="7" customFormat="1" ht="12.75" customHeight="1" x14ac:dyDescent="0.2">
      <c r="A98" s="66" t="s">
        <v>73</v>
      </c>
      <c r="B98" s="40"/>
      <c r="C98" s="40"/>
      <c r="E98" s="14">
        <v>5</v>
      </c>
      <c r="F98" s="15" t="s">
        <v>12</v>
      </c>
      <c r="G98" s="14" t="s">
        <v>74</v>
      </c>
      <c r="H98" s="14" t="s">
        <v>64</v>
      </c>
      <c r="J98" s="7">
        <v>841049</v>
      </c>
      <c r="L98" s="7">
        <v>93427</v>
      </c>
      <c r="N98" s="7">
        <f t="shared" si="3"/>
        <v>1456573</v>
      </c>
      <c r="P98" s="7">
        <v>1550000</v>
      </c>
      <c r="R98" s="7">
        <v>1950000</v>
      </c>
    </row>
    <row r="99" spans="1:18" s="7" customFormat="1" ht="12.75" customHeight="1" x14ac:dyDescent="0.2">
      <c r="A99" s="66" t="s">
        <v>75</v>
      </c>
      <c r="B99" s="40"/>
      <c r="C99" s="40"/>
      <c r="E99" s="14">
        <v>5</v>
      </c>
      <c r="F99" s="15" t="s">
        <v>12</v>
      </c>
      <c r="G99" s="14" t="s">
        <v>74</v>
      </c>
      <c r="H99" s="14" t="s">
        <v>19</v>
      </c>
      <c r="J99" s="7">
        <v>6250</v>
      </c>
      <c r="N99" s="36">
        <f t="shared" si="3"/>
        <v>0</v>
      </c>
    </row>
    <row r="100" spans="1:18" s="7" customFormat="1" ht="12.75" hidden="1" customHeight="1" x14ac:dyDescent="0.2">
      <c r="A100" s="66" t="s">
        <v>76</v>
      </c>
      <c r="B100" s="40"/>
      <c r="C100" s="40"/>
      <c r="E100" s="14">
        <v>5</v>
      </c>
      <c r="F100" s="15" t="s">
        <v>12</v>
      </c>
      <c r="G100" s="14" t="s">
        <v>74</v>
      </c>
      <c r="H100" s="14" t="s">
        <v>60</v>
      </c>
      <c r="N100" s="36">
        <f t="shared" si="3"/>
        <v>0</v>
      </c>
    </row>
    <row r="101" spans="1:18" s="7" customFormat="1" ht="12.75" hidden="1" customHeight="1" x14ac:dyDescent="0.2">
      <c r="A101" s="66" t="s">
        <v>77</v>
      </c>
      <c r="B101" s="40"/>
      <c r="C101" s="40"/>
      <c r="E101" s="14">
        <v>5</v>
      </c>
      <c r="F101" s="15" t="s">
        <v>12</v>
      </c>
      <c r="G101" s="14" t="s">
        <v>74</v>
      </c>
      <c r="H101" s="14" t="s">
        <v>49</v>
      </c>
      <c r="N101" s="36">
        <f t="shared" si="3"/>
        <v>0</v>
      </c>
    </row>
    <row r="102" spans="1:18" s="7" customFormat="1" ht="12.75" hidden="1" customHeight="1" x14ac:dyDescent="0.2">
      <c r="A102" s="66" t="s">
        <v>78</v>
      </c>
      <c r="B102" s="40"/>
      <c r="C102" s="40"/>
      <c r="E102" s="14">
        <v>5</v>
      </c>
      <c r="F102" s="15" t="s">
        <v>12</v>
      </c>
      <c r="G102" s="14" t="s">
        <v>79</v>
      </c>
      <c r="H102" s="14" t="s">
        <v>10</v>
      </c>
      <c r="N102" s="36">
        <f t="shared" si="3"/>
        <v>0</v>
      </c>
    </row>
    <row r="103" spans="1:18" s="7" customFormat="1" ht="12.75" hidden="1" customHeight="1" x14ac:dyDescent="0.2">
      <c r="A103" s="66" t="s">
        <v>80</v>
      </c>
      <c r="B103" s="40"/>
      <c r="C103" s="40"/>
      <c r="E103" s="14">
        <v>5</v>
      </c>
      <c r="F103" s="15" t="s">
        <v>12</v>
      </c>
      <c r="G103" s="14" t="s">
        <v>79</v>
      </c>
      <c r="H103" s="14" t="s">
        <v>15</v>
      </c>
      <c r="N103" s="36">
        <f t="shared" si="3"/>
        <v>0</v>
      </c>
    </row>
    <row r="104" spans="1:18" s="7" customFormat="1" ht="12.75" hidden="1" customHeight="1" x14ac:dyDescent="0.2">
      <c r="A104" s="66" t="s">
        <v>169</v>
      </c>
      <c r="B104" s="40"/>
      <c r="C104" s="40"/>
      <c r="E104" s="14">
        <v>5</v>
      </c>
      <c r="F104" s="15" t="s">
        <v>12</v>
      </c>
      <c r="G104" s="14" t="s">
        <v>79</v>
      </c>
      <c r="H104" s="15" t="s">
        <v>60</v>
      </c>
      <c r="N104" s="36">
        <f t="shared" si="3"/>
        <v>0</v>
      </c>
    </row>
    <row r="105" spans="1:18" s="7" customFormat="1" ht="12.75" hidden="1" customHeight="1" x14ac:dyDescent="0.2">
      <c r="A105" s="66" t="s">
        <v>170</v>
      </c>
      <c r="B105" s="40"/>
      <c r="C105" s="40"/>
      <c r="E105" s="14">
        <v>5</v>
      </c>
      <c r="F105" s="15" t="s">
        <v>12</v>
      </c>
      <c r="G105" s="14" t="s">
        <v>79</v>
      </c>
      <c r="H105" s="15" t="s">
        <v>19</v>
      </c>
      <c r="N105" s="36">
        <f t="shared" si="3"/>
        <v>0</v>
      </c>
    </row>
    <row r="106" spans="1:18" s="7" customFormat="1" ht="12.75" hidden="1" customHeight="1" x14ac:dyDescent="0.2">
      <c r="A106" s="66" t="s">
        <v>171</v>
      </c>
      <c r="B106" s="40"/>
      <c r="C106" s="40"/>
      <c r="E106" s="14">
        <v>5</v>
      </c>
      <c r="F106" s="15" t="s">
        <v>12</v>
      </c>
      <c r="G106" s="14" t="s">
        <v>79</v>
      </c>
      <c r="H106" s="15" t="s">
        <v>82</v>
      </c>
      <c r="N106" s="36">
        <f t="shared" si="3"/>
        <v>0</v>
      </c>
    </row>
    <row r="107" spans="1:18" s="7" customFormat="1" ht="12.75" hidden="1" customHeight="1" x14ac:dyDescent="0.2">
      <c r="A107" s="66" t="s">
        <v>81</v>
      </c>
      <c r="B107" s="40"/>
      <c r="C107" s="40"/>
      <c r="E107" s="14">
        <v>5</v>
      </c>
      <c r="F107" s="15" t="s">
        <v>12</v>
      </c>
      <c r="G107" s="14" t="s">
        <v>59</v>
      </c>
      <c r="H107" s="15" t="s">
        <v>82</v>
      </c>
      <c r="N107" s="36">
        <f t="shared" si="3"/>
        <v>0</v>
      </c>
    </row>
    <row r="108" spans="1:18" s="7" customFormat="1" ht="12.75" hidden="1" customHeight="1" x14ac:dyDescent="0.2">
      <c r="A108" s="66" t="s">
        <v>83</v>
      </c>
      <c r="B108" s="40"/>
      <c r="C108" s="40"/>
      <c r="E108" s="14">
        <v>5</v>
      </c>
      <c r="F108" s="15" t="s">
        <v>12</v>
      </c>
      <c r="G108" s="14" t="s">
        <v>84</v>
      </c>
      <c r="H108" s="15" t="s">
        <v>8</v>
      </c>
      <c r="N108" s="36">
        <f t="shared" si="3"/>
        <v>0</v>
      </c>
    </row>
    <row r="109" spans="1:18" s="7" customFormat="1" ht="12.75" hidden="1" customHeight="1" x14ac:dyDescent="0.2">
      <c r="A109" s="66" t="s">
        <v>85</v>
      </c>
      <c r="B109" s="40"/>
      <c r="C109" s="40"/>
      <c r="E109" s="14">
        <v>5</v>
      </c>
      <c r="F109" s="15" t="s">
        <v>12</v>
      </c>
      <c r="G109" s="14" t="s">
        <v>84</v>
      </c>
      <c r="H109" s="15" t="s">
        <v>10</v>
      </c>
      <c r="N109" s="36">
        <f t="shared" si="3"/>
        <v>0</v>
      </c>
    </row>
    <row r="110" spans="1:18" s="7" customFormat="1" ht="12.75" hidden="1" customHeight="1" x14ac:dyDescent="0.2">
      <c r="A110" s="66" t="s">
        <v>86</v>
      </c>
      <c r="B110" s="40"/>
      <c r="C110" s="40"/>
      <c r="E110" s="14">
        <v>5</v>
      </c>
      <c r="F110" s="15" t="s">
        <v>12</v>
      </c>
      <c r="G110" s="14" t="s">
        <v>84</v>
      </c>
      <c r="H110" s="15" t="s">
        <v>15</v>
      </c>
      <c r="N110" s="36">
        <f t="shared" si="3"/>
        <v>0</v>
      </c>
    </row>
    <row r="111" spans="1:18" s="7" customFormat="1" ht="12.75" hidden="1" customHeight="1" x14ac:dyDescent="0.2">
      <c r="A111" s="66" t="s">
        <v>172</v>
      </c>
      <c r="B111" s="40"/>
      <c r="C111" s="40"/>
      <c r="E111" s="14">
        <v>5</v>
      </c>
      <c r="F111" s="15" t="s">
        <v>12</v>
      </c>
      <c r="G111" s="14" t="s">
        <v>174</v>
      </c>
      <c r="H111" s="15" t="s">
        <v>8</v>
      </c>
      <c r="N111" s="36">
        <f t="shared" si="3"/>
        <v>0</v>
      </c>
    </row>
    <row r="112" spans="1:18" s="7" customFormat="1" ht="12.75" hidden="1" customHeight="1" x14ac:dyDescent="0.2">
      <c r="A112" s="66" t="s">
        <v>173</v>
      </c>
      <c r="B112" s="40"/>
      <c r="C112" s="40"/>
      <c r="E112" s="14">
        <v>5</v>
      </c>
      <c r="F112" s="15" t="s">
        <v>12</v>
      </c>
      <c r="G112" s="14" t="s">
        <v>174</v>
      </c>
      <c r="H112" s="15" t="s">
        <v>10</v>
      </c>
      <c r="N112" s="36">
        <f t="shared" si="3"/>
        <v>0</v>
      </c>
    </row>
    <row r="113" spans="1:18" s="7" customFormat="1" ht="12.75" hidden="1" customHeight="1" x14ac:dyDescent="0.2">
      <c r="A113" s="66" t="s">
        <v>87</v>
      </c>
      <c r="B113" s="40"/>
      <c r="C113" s="40"/>
      <c r="E113" s="14">
        <v>5</v>
      </c>
      <c r="F113" s="15" t="s">
        <v>12</v>
      </c>
      <c r="G113" s="14" t="s">
        <v>174</v>
      </c>
      <c r="H113" s="15" t="s">
        <v>15</v>
      </c>
      <c r="N113" s="36">
        <f t="shared" si="3"/>
        <v>0</v>
      </c>
    </row>
    <row r="114" spans="1:18" s="7" customFormat="1" ht="12.75" hidden="1" customHeight="1" x14ac:dyDescent="0.2">
      <c r="A114" s="66" t="s">
        <v>62</v>
      </c>
      <c r="B114" s="40"/>
      <c r="C114" s="40"/>
      <c r="E114" s="14">
        <v>5</v>
      </c>
      <c r="F114" s="15" t="s">
        <v>12</v>
      </c>
      <c r="G114" s="14" t="s">
        <v>59</v>
      </c>
      <c r="H114" s="14" t="s">
        <v>10</v>
      </c>
      <c r="N114" s="36">
        <f t="shared" si="3"/>
        <v>0</v>
      </c>
    </row>
    <row r="115" spans="1:18" s="7" customFormat="1" ht="12.75" customHeight="1" x14ac:dyDescent="0.2">
      <c r="A115" s="66" t="s">
        <v>279</v>
      </c>
      <c r="B115" s="40"/>
      <c r="C115" s="40"/>
      <c r="E115" s="14">
        <v>5</v>
      </c>
      <c r="F115" s="15" t="s">
        <v>12</v>
      </c>
      <c r="G115" s="81">
        <v>99</v>
      </c>
      <c r="H115" s="85">
        <v>990</v>
      </c>
      <c r="N115" s="7">
        <f t="shared" si="3"/>
        <v>10000</v>
      </c>
      <c r="P115" s="7">
        <v>10000</v>
      </c>
      <c r="R115" s="7">
        <v>10000</v>
      </c>
    </row>
    <row r="116" spans="1:18" s="7" customFormat="1" ht="18.95" customHeight="1" x14ac:dyDescent="0.2">
      <c r="A116" s="213" t="s">
        <v>191</v>
      </c>
      <c r="B116" s="213"/>
      <c r="C116" s="213"/>
      <c r="J116" s="22">
        <f>SUM(J48:J115)</f>
        <v>3930787.87</v>
      </c>
      <c r="K116" s="18"/>
      <c r="L116" s="22">
        <f>SUM(L48:L115)</f>
        <v>488848.48</v>
      </c>
      <c r="N116" s="22">
        <f>SUM(N48:N115)</f>
        <v>11803051.52</v>
      </c>
      <c r="P116" s="22">
        <f>SUM(P48:P115)</f>
        <v>12291900</v>
      </c>
      <c r="R116" s="22">
        <f>SUM(R48:R115)</f>
        <v>12658525</v>
      </c>
    </row>
    <row r="117" spans="1:18" s="7" customFormat="1" ht="6" hidden="1" customHeight="1" x14ac:dyDescent="0.2">
      <c r="A117" s="20"/>
      <c r="B117" s="20"/>
      <c r="C117" s="20"/>
      <c r="J117" s="18"/>
      <c r="K117" s="18"/>
    </row>
    <row r="118" spans="1:18" s="7" customFormat="1" ht="12" hidden="1" customHeight="1" x14ac:dyDescent="0.2">
      <c r="A118" s="69" t="s">
        <v>189</v>
      </c>
    </row>
    <row r="119" spans="1:18" s="7" customFormat="1" ht="12" hidden="1" customHeight="1" x14ac:dyDescent="0.2">
      <c r="A119" s="66" t="s">
        <v>109</v>
      </c>
      <c r="E119" s="14">
        <v>5</v>
      </c>
      <c r="F119" s="15" t="s">
        <v>29</v>
      </c>
      <c r="G119" s="14" t="s">
        <v>7</v>
      </c>
      <c r="H119" s="14" t="s">
        <v>17</v>
      </c>
    </row>
    <row r="120" spans="1:18" s="7" customFormat="1" ht="12" hidden="1" customHeight="1" x14ac:dyDescent="0.2">
      <c r="A120" s="66" t="s">
        <v>180</v>
      </c>
      <c r="E120" s="14">
        <v>5</v>
      </c>
      <c r="F120" s="15" t="s">
        <v>29</v>
      </c>
      <c r="G120" s="14" t="s">
        <v>7</v>
      </c>
      <c r="H120" s="14" t="s">
        <v>64</v>
      </c>
    </row>
    <row r="121" spans="1:18" s="7" customFormat="1" ht="12" hidden="1" customHeight="1" x14ac:dyDescent="0.2">
      <c r="A121" s="66" t="s">
        <v>181</v>
      </c>
      <c r="E121" s="14">
        <v>5</v>
      </c>
      <c r="F121" s="15" t="s">
        <v>29</v>
      </c>
      <c r="G121" s="14" t="s">
        <v>7</v>
      </c>
      <c r="H121" s="16" t="s">
        <v>49</v>
      </c>
    </row>
    <row r="122" spans="1:18" s="7" customFormat="1" ht="12" hidden="1" customHeight="1" x14ac:dyDescent="0.2">
      <c r="A122" s="66" t="s">
        <v>181</v>
      </c>
      <c r="E122" s="14">
        <v>5</v>
      </c>
      <c r="F122" s="15" t="s">
        <v>29</v>
      </c>
      <c r="G122" s="14" t="s">
        <v>7</v>
      </c>
      <c r="H122" s="16" t="s">
        <v>49</v>
      </c>
    </row>
    <row r="123" spans="1:18" s="7" customFormat="1" ht="12" hidden="1" customHeight="1" x14ac:dyDescent="0.2">
      <c r="A123" s="66" t="s">
        <v>182</v>
      </c>
      <c r="E123" s="14">
        <v>5</v>
      </c>
      <c r="F123" s="15" t="s">
        <v>29</v>
      </c>
      <c r="G123" s="14" t="s">
        <v>7</v>
      </c>
      <c r="H123" s="14" t="s">
        <v>10</v>
      </c>
    </row>
    <row r="124" spans="1:18" s="7" customFormat="1" ht="12" hidden="1" customHeight="1" x14ac:dyDescent="0.2">
      <c r="A124" s="66" t="s">
        <v>181</v>
      </c>
      <c r="E124" s="14">
        <v>5</v>
      </c>
      <c r="F124" s="15" t="s">
        <v>29</v>
      </c>
      <c r="G124" s="14" t="s">
        <v>7</v>
      </c>
      <c r="H124" s="16" t="s">
        <v>49</v>
      </c>
    </row>
    <row r="125" spans="1:18" s="7" customFormat="1" ht="12" hidden="1" customHeight="1" x14ac:dyDescent="0.2">
      <c r="A125" s="66" t="s">
        <v>183</v>
      </c>
      <c r="E125" s="14">
        <v>5</v>
      </c>
      <c r="F125" s="15" t="s">
        <v>29</v>
      </c>
      <c r="G125" s="14" t="s">
        <v>7</v>
      </c>
      <c r="H125" s="14" t="s">
        <v>8</v>
      </c>
    </row>
    <row r="126" spans="1:18" s="7" customFormat="1" ht="12" hidden="1" customHeight="1" x14ac:dyDescent="0.2">
      <c r="A126" s="66" t="s">
        <v>184</v>
      </c>
      <c r="E126" s="14">
        <v>5</v>
      </c>
      <c r="F126" s="15" t="s">
        <v>29</v>
      </c>
      <c r="G126" s="14" t="s">
        <v>7</v>
      </c>
      <c r="H126" s="14" t="s">
        <v>15</v>
      </c>
    </row>
    <row r="127" spans="1:18" s="7" customFormat="1" ht="18.95" hidden="1" customHeight="1" x14ac:dyDescent="0.2">
      <c r="A127" s="63" t="s">
        <v>185</v>
      </c>
      <c r="J127" s="64">
        <f>SUM(J119:J126)</f>
        <v>0</v>
      </c>
      <c r="K127" s="27"/>
      <c r="L127" s="64">
        <f>SUM(L119:L126)</f>
        <v>0</v>
      </c>
      <c r="M127" s="27"/>
      <c r="N127" s="64">
        <f>SUM(N119:N126)</f>
        <v>0</v>
      </c>
      <c r="O127" s="27"/>
      <c r="P127" s="64">
        <f>SUM(P119:P126)</f>
        <v>0</v>
      </c>
      <c r="Q127" s="27"/>
      <c r="R127" s="64">
        <f>SUM(R119:R126)</f>
        <v>0</v>
      </c>
    </row>
    <row r="128" spans="1:18" s="7" customFormat="1" ht="6" customHeight="1" x14ac:dyDescent="0.2"/>
    <row r="129" spans="1:14" s="7" customFormat="1" ht="12.75" customHeight="1" x14ac:dyDescent="0.2">
      <c r="A129" s="68" t="s">
        <v>190</v>
      </c>
      <c r="B129" s="11"/>
      <c r="C129" s="11"/>
    </row>
    <row r="130" spans="1:14" s="7" customFormat="1" ht="12.75" hidden="1" customHeight="1" x14ac:dyDescent="0.2">
      <c r="A130" s="11" t="s">
        <v>89</v>
      </c>
      <c r="B130" s="24"/>
      <c r="C130" s="24"/>
    </row>
    <row r="131" spans="1:14" s="7" customFormat="1" ht="12.75" hidden="1" customHeight="1" x14ac:dyDescent="0.2">
      <c r="A131" s="70" t="s">
        <v>90</v>
      </c>
      <c r="B131" s="9"/>
      <c r="C131" s="9"/>
      <c r="E131" s="14">
        <v>1</v>
      </c>
      <c r="F131" s="15" t="s">
        <v>12</v>
      </c>
      <c r="G131" s="14" t="s">
        <v>54</v>
      </c>
      <c r="H131" s="16" t="s">
        <v>10</v>
      </c>
    </row>
    <row r="132" spans="1:14" s="7" customFormat="1" ht="12.75" hidden="1" customHeight="1" x14ac:dyDescent="0.2">
      <c r="A132" s="66" t="s">
        <v>92</v>
      </c>
      <c r="B132" s="40"/>
      <c r="C132" s="40"/>
      <c r="E132" s="14">
        <v>1</v>
      </c>
      <c r="F132" s="15" t="s">
        <v>93</v>
      </c>
      <c r="G132" s="14" t="s">
        <v>7</v>
      </c>
      <c r="H132" s="14" t="s">
        <v>8</v>
      </c>
    </row>
    <row r="133" spans="1:14" s="7" customFormat="1" ht="12.75" hidden="1" customHeight="1" x14ac:dyDescent="0.2">
      <c r="A133" s="66" t="s">
        <v>94</v>
      </c>
      <c r="B133" s="40"/>
      <c r="C133" s="40"/>
      <c r="E133" s="14">
        <v>1</v>
      </c>
      <c r="F133" s="15" t="s">
        <v>93</v>
      </c>
      <c r="G133" s="14" t="s">
        <v>34</v>
      </c>
      <c r="H133" s="14" t="s">
        <v>8</v>
      </c>
    </row>
    <row r="134" spans="1:14" s="7" customFormat="1" ht="12.75" hidden="1" customHeight="1" x14ac:dyDescent="0.2">
      <c r="A134" s="66" t="s">
        <v>95</v>
      </c>
      <c r="B134" s="42"/>
      <c r="C134" s="42"/>
      <c r="E134" s="14">
        <v>1</v>
      </c>
      <c r="F134" s="15" t="s">
        <v>93</v>
      </c>
      <c r="G134" s="14" t="s">
        <v>34</v>
      </c>
      <c r="H134" s="14" t="s">
        <v>49</v>
      </c>
    </row>
    <row r="135" spans="1:14" s="7" customFormat="1" ht="12.75" hidden="1" customHeight="1" x14ac:dyDescent="0.2">
      <c r="A135" s="66" t="s">
        <v>96</v>
      </c>
      <c r="B135" s="42"/>
      <c r="C135" s="42"/>
      <c r="D135" s="15"/>
      <c r="E135" s="14">
        <v>1</v>
      </c>
      <c r="F135" s="15" t="s">
        <v>93</v>
      </c>
      <c r="G135" s="14" t="s">
        <v>54</v>
      </c>
      <c r="H135" s="14" t="s">
        <v>10</v>
      </c>
    </row>
    <row r="136" spans="1:14" s="7" customFormat="1" ht="12.75" hidden="1" customHeight="1" x14ac:dyDescent="0.2">
      <c r="A136" s="66" t="s">
        <v>97</v>
      </c>
      <c r="B136" s="40"/>
      <c r="C136" s="40"/>
      <c r="E136" s="14">
        <v>1</v>
      </c>
      <c r="F136" s="15" t="s">
        <v>93</v>
      </c>
      <c r="G136" s="14" t="s">
        <v>93</v>
      </c>
      <c r="H136" s="14" t="s">
        <v>8</v>
      </c>
      <c r="N136" s="7">
        <f t="shared" ref="N136:N148" si="4">P136-L136</f>
        <v>0</v>
      </c>
    </row>
    <row r="137" spans="1:14" s="7" customFormat="1" ht="12.75" hidden="1" customHeight="1" x14ac:dyDescent="0.2">
      <c r="A137" s="66" t="s">
        <v>98</v>
      </c>
      <c r="B137" s="42"/>
      <c r="C137" s="42"/>
      <c r="E137" s="14">
        <v>1</v>
      </c>
      <c r="F137" s="15" t="s">
        <v>93</v>
      </c>
      <c r="G137" s="14" t="s">
        <v>54</v>
      </c>
      <c r="H137" s="14" t="s">
        <v>15</v>
      </c>
      <c r="N137" s="7">
        <f t="shared" si="4"/>
        <v>0</v>
      </c>
    </row>
    <row r="138" spans="1:14" s="7" customFormat="1" ht="12.75" hidden="1" customHeight="1" x14ac:dyDescent="0.2">
      <c r="A138" s="66" t="s">
        <v>99</v>
      </c>
      <c r="B138" s="42"/>
      <c r="C138" s="42"/>
      <c r="D138" s="15"/>
      <c r="E138" s="14">
        <v>1</v>
      </c>
      <c r="F138" s="15" t="s">
        <v>93</v>
      </c>
      <c r="G138" s="14" t="s">
        <v>93</v>
      </c>
      <c r="H138" s="14" t="s">
        <v>10</v>
      </c>
      <c r="N138" s="7">
        <f t="shared" si="4"/>
        <v>0</v>
      </c>
    </row>
    <row r="139" spans="1:14" s="7" customFormat="1" ht="12.75" hidden="1" customHeight="1" x14ac:dyDescent="0.2">
      <c r="A139" s="66" t="s">
        <v>175</v>
      </c>
      <c r="B139" s="40"/>
      <c r="C139" s="40"/>
      <c r="E139" s="14">
        <v>1</v>
      </c>
      <c r="F139" s="15" t="s">
        <v>93</v>
      </c>
      <c r="G139" s="14" t="s">
        <v>54</v>
      </c>
      <c r="H139" s="16" t="s">
        <v>82</v>
      </c>
    </row>
    <row r="140" spans="1:14" s="7" customFormat="1" ht="12.75" hidden="1" customHeight="1" x14ac:dyDescent="0.2">
      <c r="A140" s="66" t="s">
        <v>175</v>
      </c>
      <c r="B140" s="40"/>
      <c r="C140" s="40"/>
      <c r="E140" s="14">
        <v>1</v>
      </c>
      <c r="F140" s="15" t="s">
        <v>93</v>
      </c>
      <c r="G140" s="14" t="s">
        <v>54</v>
      </c>
      <c r="H140" s="14" t="s">
        <v>82</v>
      </c>
      <c r="N140" s="7">
        <f t="shared" si="4"/>
        <v>0</v>
      </c>
    </row>
    <row r="141" spans="1:14" s="7" customFormat="1" ht="12.75" hidden="1" customHeight="1" x14ac:dyDescent="0.2">
      <c r="A141" s="66" t="s">
        <v>176</v>
      </c>
      <c r="B141" s="40"/>
      <c r="C141" s="40"/>
      <c r="E141" s="14">
        <v>1</v>
      </c>
      <c r="F141" s="15" t="s">
        <v>93</v>
      </c>
      <c r="G141" s="14" t="s">
        <v>54</v>
      </c>
      <c r="H141" s="14" t="s">
        <v>45</v>
      </c>
      <c r="N141" s="7">
        <f t="shared" si="4"/>
        <v>0</v>
      </c>
    </row>
    <row r="142" spans="1:14" s="7" customFormat="1" ht="12.75" hidden="1" customHeight="1" x14ac:dyDescent="0.2">
      <c r="A142" s="66" t="s">
        <v>177</v>
      </c>
      <c r="B142" s="40"/>
      <c r="C142" s="40"/>
      <c r="E142" s="14">
        <v>1</v>
      </c>
      <c r="F142" s="15" t="s">
        <v>93</v>
      </c>
      <c r="G142" s="14" t="s">
        <v>54</v>
      </c>
      <c r="H142" s="14" t="s">
        <v>146</v>
      </c>
      <c r="N142" s="7">
        <f t="shared" si="4"/>
        <v>0</v>
      </c>
    </row>
    <row r="143" spans="1:14" s="7" customFormat="1" ht="12.75" hidden="1" customHeight="1" x14ac:dyDescent="0.2">
      <c r="A143" s="66" t="s">
        <v>101</v>
      </c>
      <c r="B143" s="40"/>
      <c r="C143" s="40"/>
      <c r="E143" s="14">
        <v>1</v>
      </c>
      <c r="F143" s="15" t="s">
        <v>93</v>
      </c>
      <c r="G143" s="14" t="s">
        <v>54</v>
      </c>
      <c r="H143" s="14" t="s">
        <v>102</v>
      </c>
      <c r="N143" s="7">
        <f t="shared" si="4"/>
        <v>0</v>
      </c>
    </row>
    <row r="144" spans="1:14" s="7" customFormat="1" ht="12.75" hidden="1" customHeight="1" x14ac:dyDescent="0.2">
      <c r="A144" s="66" t="s">
        <v>103</v>
      </c>
      <c r="B144" s="40"/>
      <c r="C144" s="40"/>
      <c r="E144" s="14">
        <v>1</v>
      </c>
      <c r="F144" s="15" t="s">
        <v>93</v>
      </c>
      <c r="G144" s="14" t="s">
        <v>54</v>
      </c>
      <c r="H144" s="14" t="s">
        <v>24</v>
      </c>
      <c r="N144" s="7">
        <f t="shared" si="4"/>
        <v>0</v>
      </c>
    </row>
    <row r="145" spans="1:18" s="7" customFormat="1" ht="12.75" hidden="1" customHeight="1" x14ac:dyDescent="0.2">
      <c r="A145" s="66" t="s">
        <v>104</v>
      </c>
      <c r="B145" s="40"/>
      <c r="C145" s="40"/>
      <c r="E145" s="14">
        <v>1</v>
      </c>
      <c r="F145" s="15" t="s">
        <v>93</v>
      </c>
      <c r="G145" s="14" t="s">
        <v>54</v>
      </c>
      <c r="H145" s="14" t="s">
        <v>28</v>
      </c>
      <c r="N145" s="7">
        <f t="shared" si="4"/>
        <v>0</v>
      </c>
    </row>
    <row r="146" spans="1:18" s="7" customFormat="1" ht="6" customHeight="1" x14ac:dyDescent="0.2">
      <c r="A146" s="66"/>
      <c r="B146" s="40"/>
      <c r="C146" s="40"/>
      <c r="E146" s="14"/>
      <c r="F146" s="15"/>
      <c r="G146" s="14"/>
      <c r="H146" s="14"/>
    </row>
    <row r="147" spans="1:18" s="7" customFormat="1" ht="12.75" customHeight="1" x14ac:dyDescent="0.2">
      <c r="A147" s="66" t="s">
        <v>105</v>
      </c>
      <c r="B147" s="40"/>
      <c r="C147" s="40"/>
      <c r="D147" s="15"/>
      <c r="E147" s="14">
        <v>1</v>
      </c>
      <c r="F147" s="15" t="s">
        <v>93</v>
      </c>
      <c r="G147" s="14" t="s">
        <v>54</v>
      </c>
      <c r="H147" s="16" t="s">
        <v>49</v>
      </c>
      <c r="P147" s="7">
        <v>70000</v>
      </c>
    </row>
    <row r="148" spans="1:18" s="7" customFormat="1" ht="12.75" hidden="1" customHeight="1" x14ac:dyDescent="0.2">
      <c r="A148" s="66" t="s">
        <v>106</v>
      </c>
      <c r="B148" s="40"/>
      <c r="C148" s="40"/>
      <c r="D148" s="15"/>
      <c r="E148" s="14">
        <v>1</v>
      </c>
      <c r="F148" s="15" t="s">
        <v>93</v>
      </c>
      <c r="G148" s="14" t="s">
        <v>67</v>
      </c>
      <c r="H148" s="14" t="s">
        <v>8</v>
      </c>
      <c r="N148" s="7">
        <f t="shared" si="4"/>
        <v>0</v>
      </c>
    </row>
    <row r="149" spans="1:18" s="7" customFormat="1" ht="12.75" customHeight="1" x14ac:dyDescent="0.2">
      <c r="A149" s="66" t="s">
        <v>107</v>
      </c>
      <c r="B149" s="40"/>
      <c r="C149" s="40"/>
      <c r="D149" s="15"/>
      <c r="E149" s="14">
        <v>1</v>
      </c>
      <c r="F149" s="15" t="s">
        <v>93</v>
      </c>
      <c r="G149" s="14" t="s">
        <v>59</v>
      </c>
      <c r="H149" s="16" t="s">
        <v>49</v>
      </c>
      <c r="P149" s="7">
        <v>30000</v>
      </c>
    </row>
    <row r="150" spans="1:18" s="7" customFormat="1" ht="12.75" hidden="1" customHeight="1" x14ac:dyDescent="0.2">
      <c r="A150" s="66" t="s">
        <v>178</v>
      </c>
      <c r="B150" s="40"/>
      <c r="C150" s="40"/>
      <c r="D150" s="15"/>
      <c r="E150" s="14">
        <v>1</v>
      </c>
      <c r="F150" s="15" t="s">
        <v>93</v>
      </c>
      <c r="G150" s="14" t="s">
        <v>29</v>
      </c>
      <c r="H150" s="14" t="s">
        <v>8</v>
      </c>
    </row>
    <row r="151" spans="1:18" s="7" customFormat="1" ht="12.75" hidden="1" customHeight="1" x14ac:dyDescent="0.2">
      <c r="A151" s="66" t="s">
        <v>179</v>
      </c>
      <c r="B151" s="40"/>
      <c r="C151" s="40"/>
      <c r="D151" s="15"/>
      <c r="E151" s="14">
        <v>1</v>
      </c>
      <c r="F151" s="15" t="s">
        <v>93</v>
      </c>
      <c r="G151" s="14" t="s">
        <v>29</v>
      </c>
      <c r="H151" s="14" t="s">
        <v>45</v>
      </c>
    </row>
    <row r="152" spans="1:18" s="27" customFormat="1" ht="18.95" customHeight="1" x14ac:dyDescent="0.2">
      <c r="A152" s="63" t="s">
        <v>108</v>
      </c>
      <c r="B152" s="26"/>
      <c r="C152" s="26"/>
      <c r="J152" s="21">
        <f>SUM(J132:J151)</f>
        <v>0</v>
      </c>
      <c r="K152" s="23"/>
      <c r="L152" s="21">
        <f>SUM(L132:L147)</f>
        <v>0</v>
      </c>
      <c r="N152" s="21">
        <f>SUM(N132:N151)</f>
        <v>0</v>
      </c>
      <c r="P152" s="21">
        <f>SUM(P132:P151)</f>
        <v>100000</v>
      </c>
      <c r="R152" s="21">
        <f>SUM(R132:R151)</f>
        <v>0</v>
      </c>
    </row>
    <row r="153" spans="1:18" s="7" customFormat="1" ht="6" customHeight="1" x14ac:dyDescent="0.2"/>
    <row r="154" spans="1:18" s="7" customFormat="1" ht="20.100000000000001" customHeight="1" thickBot="1" x14ac:dyDescent="0.25">
      <c r="A154" s="11" t="s">
        <v>110</v>
      </c>
      <c r="B154" s="28"/>
      <c r="C154" s="28"/>
      <c r="J154" s="29">
        <f>J44+J116+J127+J152</f>
        <v>46882780.119999997</v>
      </c>
      <c r="K154" s="23"/>
      <c r="L154" s="29">
        <f>L44+L116+L127+L152</f>
        <v>21776312.870000001</v>
      </c>
      <c r="N154" s="29">
        <f>N44+N116+N127+N152</f>
        <v>45257842.700000003</v>
      </c>
      <c r="P154" s="29">
        <f>P44+P116+P127+P152</f>
        <v>67134155.570000008</v>
      </c>
      <c r="R154" s="29">
        <f>R44+R116+R127+R152</f>
        <v>72864297.359999999</v>
      </c>
    </row>
    <row r="155" spans="1:18" s="7" customFormat="1" ht="13.5" thickTop="1" x14ac:dyDescent="0.2">
      <c r="A155" s="31"/>
      <c r="B155" s="31"/>
      <c r="C155" s="31"/>
      <c r="D155" s="34"/>
      <c r="E155" s="31"/>
      <c r="F155" s="31"/>
      <c r="H155" s="35"/>
      <c r="I155" s="35"/>
      <c r="J155" s="35"/>
      <c r="K155" s="35"/>
      <c r="L155" s="35"/>
      <c r="M155" s="35"/>
    </row>
    <row r="156" spans="1:18" s="7" customFormat="1" x14ac:dyDescent="0.2"/>
    <row r="157" spans="1:18" s="7" customFormat="1" x14ac:dyDescent="0.2"/>
    <row r="158" spans="1:18" x14ac:dyDescent="0.2">
      <c r="A158" s="76" t="s">
        <v>133</v>
      </c>
      <c r="D158" s="33"/>
      <c r="E158" s="32"/>
      <c r="G158" s="31"/>
      <c r="I158" s="31"/>
      <c r="J158" s="211" t="s">
        <v>297</v>
      </c>
      <c r="K158" s="211"/>
      <c r="L158" s="211"/>
      <c r="M158" s="47"/>
      <c r="N158" s="49"/>
      <c r="O158" s="49"/>
      <c r="P158" s="48" t="s">
        <v>135</v>
      </c>
    </row>
    <row r="159" spans="1:18" x14ac:dyDescent="0.2">
      <c r="A159" s="50"/>
      <c r="D159" s="33"/>
      <c r="E159" s="51"/>
      <c r="G159" s="31"/>
      <c r="I159" s="31"/>
      <c r="J159" s="30"/>
      <c r="M159" s="30"/>
      <c r="N159" s="36"/>
      <c r="O159" s="36"/>
      <c r="P159" s="51"/>
    </row>
    <row r="160" spans="1:18" x14ac:dyDescent="0.2">
      <c r="A160" s="50"/>
      <c r="D160" s="33"/>
      <c r="E160" s="51"/>
      <c r="G160" s="31"/>
      <c r="I160" s="31"/>
      <c r="J160" s="107"/>
      <c r="M160" s="107"/>
      <c r="N160" s="36"/>
      <c r="O160" s="36"/>
      <c r="P160" s="51"/>
    </row>
    <row r="161" spans="1:16" x14ac:dyDescent="0.2">
      <c r="A161" s="52"/>
      <c r="D161" s="31"/>
      <c r="E161" s="53"/>
      <c r="G161" s="31"/>
      <c r="I161" s="31"/>
      <c r="J161" s="31"/>
      <c r="M161" s="31"/>
      <c r="P161" s="53"/>
    </row>
    <row r="162" spans="1:16" x14ac:dyDescent="0.2">
      <c r="A162" s="77" t="s">
        <v>226</v>
      </c>
      <c r="D162" s="55"/>
      <c r="E162" s="56"/>
      <c r="G162" s="31"/>
      <c r="I162" s="31"/>
      <c r="J162" s="212" t="s">
        <v>319</v>
      </c>
      <c r="K162" s="212"/>
      <c r="L162" s="212"/>
      <c r="M162" s="57"/>
      <c r="N162" s="59"/>
      <c r="O162" s="59"/>
      <c r="P162" s="58" t="s">
        <v>137</v>
      </c>
    </row>
    <row r="163" spans="1:16" x14ac:dyDescent="0.2">
      <c r="A163" s="74" t="s">
        <v>227</v>
      </c>
      <c r="D163" s="31"/>
      <c r="E163" s="32"/>
      <c r="G163" s="31"/>
      <c r="I163" s="31"/>
      <c r="J163" s="211" t="s">
        <v>288</v>
      </c>
      <c r="K163" s="211"/>
      <c r="L163" s="211"/>
      <c r="M163" s="33"/>
      <c r="N163" s="35"/>
      <c r="O163" s="35"/>
      <c r="P163" s="60" t="s">
        <v>139</v>
      </c>
    </row>
  </sheetData>
  <customSheetViews>
    <customSheetView guid="{1998FCB8-1FEB-4076-ACE6-A225EE4366B3}" showPageBreaks="1" printArea="1" hiddenRows="1" view="pageBreakPreview">
      <pane xSplit="1" ySplit="14" topLeftCell="B113" activePane="bottomRight" state="frozen"/>
      <selection pane="bottomRight" activeCell="A130" sqref="A130:XFD130"/>
      <rowBreaks count="1" manualBreakCount="1">
        <brk id="75" max="18" man="1"/>
      </rowBreaks>
      <pageMargins left="0.75" right="0.5" top="1" bottom="1" header="0.75" footer="0.5"/>
      <printOptions horizontalCentered="1"/>
      <pageSetup paperSize="5" scale="90" orientation="landscape" horizontalDpi="4294967292" verticalDpi="300" r:id="rId1"/>
      <headerFooter alignWithMargins="0">
        <oddHeader xml:space="preserve">&amp;L&amp;"Arial,Regular"&amp;9               LBP Form No. 2&amp;R&amp;"Arial,Bold"&amp;10Annex E                         </oddHeader>
        <oddFooter>&amp;C&amp;10Page &amp;P of &amp;N</oddFooter>
      </headerFooter>
    </customSheetView>
    <customSheetView guid="{EE975321-C15E-44A7-AFC6-A307116A4F6E}" showPageBreaks="1" printArea="1" hiddenRows="1">
      <pane xSplit="1" ySplit="14" topLeftCell="B15" activePane="bottomRight" state="frozen"/>
      <selection pane="bottomRight" activeCell="R16" sqref="R16"/>
      <rowBreaks count="1" manualBreakCount="1">
        <brk id="75" max="18" man="1"/>
      </rowBreaks>
      <pageMargins left="0.75" right="0.5" top="1" bottom="1" header="0.75" footer="0.5"/>
      <printOptions horizontalCentered="1"/>
      <pageSetup paperSize="5" scale="90" orientation="landscape" horizontalDpi="4294967292" verticalDpi="300" r:id="rId2"/>
      <headerFooter alignWithMargins="0">
        <oddHeader xml:space="preserve">&amp;L&amp;"Arial,Regular"&amp;9               LBP Form No. 2&amp;R&amp;"Arial,Bold"&amp;10Annex D                         </oddHeader>
        <oddFooter>&amp;C&amp;10Page &amp;P of &amp;N</oddFooter>
      </headerFooter>
    </customSheetView>
    <customSheetView guid="{DE3A1FFE-44A0-41BD-98AB-2A2226968564}" showPageBreaks="1" printArea="1" hiddenRows="1">
      <pane xSplit="1" ySplit="14" topLeftCell="B37" activePane="bottomRight" state="frozen"/>
      <selection pane="bottomRight" activeCell="R35" sqref="R35"/>
      <rowBreaks count="1" manualBreakCount="1">
        <brk id="75" max="18" man="1"/>
      </rowBreaks>
      <pageMargins left="0.75" right="0.5" top="1" bottom="1" header="0.75" footer="0.5"/>
      <printOptions horizontalCentered="1"/>
      <pageSetup paperSize="5" scale="90" orientation="landscape" horizontalDpi="4294967292" verticalDpi="300" r:id="rId3"/>
      <headerFooter alignWithMargins="0">
        <oddHeader xml:space="preserve">&amp;L&amp;"Arial,Regular"&amp;9               LBP Form No. 2&amp;R&amp;"Arial,Bold"&amp;10Annex D                         </oddHeader>
        <oddFooter>&amp;C&amp;10Page &amp;P of &amp;N</oddFooter>
      </headerFooter>
    </customSheetView>
    <customSheetView guid="{870B4CCF-089A-4C19-A059-259DAAB1F3BC}" showPageBreaks="1" printArea="1" hiddenRows="1" view="pageBreakPreview">
      <pane xSplit="1" ySplit="14" topLeftCell="B147" activePane="bottomRight" state="frozen"/>
      <selection pane="bottomRight" activeCell="C152" sqref="C152"/>
      <rowBreaks count="1" manualBreakCount="1">
        <brk id="75" max="18" man="1"/>
      </rowBreaks>
      <pageMargins left="0.75" right="0.5" top="1" bottom="1" header="0.75" footer="0.5"/>
      <printOptions horizontalCentered="1"/>
      <pageSetup paperSize="5" scale="90" orientation="landscape" horizontalDpi="4294967292" verticalDpi="300" r:id="rId4"/>
      <headerFooter alignWithMargins="0">
        <oddHeader xml:space="preserve">&amp;L&amp;"Arial,Regular"&amp;9               LBP Form No. 2&amp;R&amp;"Arial,Bold"&amp;10Annex D                         </oddHeader>
        <oddFooter>&amp;C&amp;10Page &amp;P of &amp;N</oddFooter>
      </headerFooter>
    </customSheetView>
    <customSheetView guid="{B830B613-BE6E-4840-91D7-D447FD1BCCD2}" hiddenRows="1">
      <pane xSplit="1" ySplit="14" topLeftCell="B126" activePane="bottomRight" state="frozen"/>
      <selection pane="bottomRight" activeCell="A135" sqref="A135:XFD144"/>
      <rowBreaks count="1" manualBreakCount="1">
        <brk id="75" max="18" man="1"/>
      </rowBreaks>
      <pageMargins left="0.75" right="0.5" top="1" bottom="1" header="0.75" footer="0.5"/>
      <printOptions horizontalCentered="1"/>
      <pageSetup paperSize="5" scale="90" orientation="landscape" horizontalDpi="4294967292" verticalDpi="300" r:id="rId5"/>
      <headerFooter alignWithMargins="0">
        <oddHeader xml:space="preserve">&amp;L&amp;"Arial,Regular"&amp;9               LBP Form No. 2&amp;R&amp;"Arial,Bold"&amp;10Annex D                         </oddHeader>
        <oddFooter>&amp;C&amp;10Page &amp;P of &amp;N</oddFooter>
      </headerFooter>
    </customSheetView>
  </customSheetViews>
  <mergeCells count="12">
    <mergeCell ref="J158:L158"/>
    <mergeCell ref="J162:L162"/>
    <mergeCell ref="J163:L163"/>
    <mergeCell ref="A13:C13"/>
    <mergeCell ref="E13:H13"/>
    <mergeCell ref="A116:C116"/>
    <mergeCell ref="A1:S1"/>
    <mergeCell ref="A2:S2"/>
    <mergeCell ref="L9:P9"/>
    <mergeCell ref="A11:C11"/>
    <mergeCell ref="E11:H11"/>
    <mergeCell ref="P10:P12"/>
  </mergeCells>
  <printOptions horizontalCentered="1"/>
  <pageMargins left="0.75" right="0.5" top="1" bottom="1" header="0.75" footer="0.5"/>
  <pageSetup paperSize="5" scale="90" orientation="landscape" horizontalDpi="4294967292" verticalDpi="300" r:id="rId6"/>
  <headerFooter alignWithMargins="0">
    <oddHeader xml:space="preserve">&amp;L&amp;"Arial,Regular"&amp;9               LBP Form No. 2&amp;R&amp;"Arial,Bold"&amp;10Annex E                         </oddHeader>
    <oddFooter>&amp;C&amp;10Page &amp;P of &amp;N</oddFooter>
  </headerFooter>
  <rowBreaks count="1" manualBreakCount="1">
    <brk id="97" max="18" man="1"/>
  </row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U160"/>
  <sheetViews>
    <sheetView view="pageBreakPreview" zoomScaleNormal="85" zoomScaleSheetLayoutView="100" workbookViewId="0">
      <pane xSplit="1" ySplit="14" topLeftCell="B96" activePane="bottomRight" state="frozen"/>
      <selection pane="topRight" activeCell="B1" sqref="B1"/>
      <selection pane="bottomLeft" activeCell="A15" sqref="A15"/>
      <selection pane="bottomRight" activeCell="L138" sqref="L138"/>
    </sheetView>
  </sheetViews>
  <sheetFormatPr defaultRowHeight="12.75" x14ac:dyDescent="0.2"/>
  <cols>
    <col min="1" max="1" width="16.77734375" style="1" customWidth="1"/>
    <col min="2" max="2" width="1.21875" style="1" customWidth="1"/>
    <col min="3" max="3" width="26.77734375" style="1" customWidth="1"/>
    <col min="4" max="4" width="1" style="1" customWidth="1"/>
    <col min="5" max="7" width="2.88671875" style="1" customWidth="1"/>
    <col min="8" max="8" width="3.77734375" style="1" customWidth="1"/>
    <col min="9" max="9" width="0.88671875" style="1" customWidth="1"/>
    <col min="10" max="10" width="13.77734375" style="1" customWidth="1"/>
    <col min="11" max="11" width="0.88671875" style="1" customWidth="1"/>
    <col min="12" max="12" width="13.77734375" style="1" customWidth="1"/>
    <col min="13" max="13" width="0.88671875" style="1" customWidth="1"/>
    <col min="14" max="14" width="13.77734375" style="1" customWidth="1"/>
    <col min="15" max="15" width="0.88671875" style="1" customWidth="1"/>
    <col min="16" max="16" width="13.77734375" style="1" customWidth="1"/>
    <col min="17" max="17" width="0.88671875" style="1" customWidth="1"/>
    <col min="18" max="18" width="13.77734375" style="1" customWidth="1"/>
    <col min="19" max="19" width="8.88671875" style="1"/>
    <col min="20" max="20" width="10.33203125" style="1" bestFit="1" customWidth="1"/>
    <col min="21" max="21" width="11.109375" style="1" bestFit="1" customWidth="1"/>
    <col min="22" max="16384" width="8.88671875" style="1"/>
  </cols>
  <sheetData>
    <row r="1" spans="1:19" ht="15.75" x14ac:dyDescent="0.25">
      <c r="A1" s="203" t="s">
        <v>111</v>
      </c>
      <c r="B1" s="203"/>
      <c r="C1" s="203"/>
      <c r="D1" s="203"/>
      <c r="E1" s="203"/>
      <c r="F1" s="203"/>
      <c r="G1" s="203"/>
      <c r="H1" s="203"/>
      <c r="I1" s="203"/>
      <c r="J1" s="203"/>
      <c r="K1" s="203"/>
      <c r="L1" s="203"/>
      <c r="M1" s="203"/>
      <c r="N1" s="203"/>
      <c r="O1" s="203"/>
      <c r="P1" s="203"/>
      <c r="Q1" s="203"/>
      <c r="R1" s="203"/>
      <c r="S1" s="203"/>
    </row>
    <row r="2" spans="1:19" ht="15.75" customHeight="1" x14ac:dyDescent="0.2">
      <c r="A2" s="204" t="s">
        <v>0</v>
      </c>
      <c r="B2" s="204"/>
      <c r="C2" s="204"/>
      <c r="D2" s="204"/>
      <c r="E2" s="204"/>
      <c r="F2" s="204"/>
      <c r="G2" s="204"/>
      <c r="H2" s="204"/>
      <c r="I2" s="204"/>
      <c r="J2" s="204"/>
      <c r="K2" s="204"/>
      <c r="L2" s="204"/>
      <c r="M2" s="204"/>
      <c r="N2" s="204"/>
      <c r="O2" s="204"/>
      <c r="P2" s="204"/>
      <c r="Q2" s="204"/>
      <c r="R2" s="204"/>
      <c r="S2" s="204"/>
    </row>
    <row r="3" spans="1:19" ht="9" customHeight="1" x14ac:dyDescent="0.2"/>
    <row r="4" spans="1:19" ht="15" customHeight="1" x14ac:dyDescent="0.25">
      <c r="A4" s="2" t="s">
        <v>118</v>
      </c>
      <c r="B4" s="2" t="s">
        <v>113</v>
      </c>
      <c r="C4" s="73" t="s">
        <v>316</v>
      </c>
      <c r="H4" s="3"/>
      <c r="I4" s="3"/>
      <c r="R4" s="78">
        <v>4421</v>
      </c>
    </row>
    <row r="5" spans="1:19" ht="15" customHeight="1" x14ac:dyDescent="0.2">
      <c r="A5" s="5" t="s">
        <v>119</v>
      </c>
      <c r="B5" s="2" t="s">
        <v>113</v>
      </c>
      <c r="C5" s="5" t="s">
        <v>218</v>
      </c>
    </row>
    <row r="6" spans="1:19" ht="15" customHeight="1" x14ac:dyDescent="0.2">
      <c r="A6" s="5" t="s">
        <v>120</v>
      </c>
      <c r="B6" s="2" t="s">
        <v>113</v>
      </c>
      <c r="C6" s="5" t="s">
        <v>317</v>
      </c>
    </row>
    <row r="7" spans="1:19" ht="15" customHeight="1" x14ac:dyDescent="0.2">
      <c r="A7" s="6" t="s">
        <v>121</v>
      </c>
      <c r="B7" s="2" t="s">
        <v>113</v>
      </c>
      <c r="C7" s="6" t="s">
        <v>228</v>
      </c>
    </row>
    <row r="8" spans="1:19" ht="9" customHeight="1" x14ac:dyDescent="0.2">
      <c r="A8" s="6"/>
      <c r="B8" s="2"/>
      <c r="C8" s="6"/>
    </row>
    <row r="9" spans="1:19" ht="15" customHeight="1" x14ac:dyDescent="0.2">
      <c r="L9" s="207" t="s">
        <v>122</v>
      </c>
      <c r="M9" s="207"/>
      <c r="N9" s="207"/>
      <c r="O9" s="207"/>
      <c r="P9" s="207"/>
      <c r="Q9" s="145"/>
    </row>
    <row r="10" spans="1:19" ht="15" customHeight="1" x14ac:dyDescent="0.2">
      <c r="H10" s="8"/>
      <c r="I10" s="8"/>
      <c r="J10" s="8" t="s">
        <v>287</v>
      </c>
      <c r="K10" s="8"/>
      <c r="L10" s="62" t="s">
        <v>123</v>
      </c>
      <c r="M10" s="62"/>
      <c r="N10" s="62" t="s">
        <v>125</v>
      </c>
      <c r="O10" s="62"/>
      <c r="P10" s="209" t="s">
        <v>127</v>
      </c>
      <c r="Q10" s="45"/>
      <c r="R10" s="145" t="s">
        <v>132</v>
      </c>
    </row>
    <row r="11" spans="1:19" ht="15" customHeight="1" x14ac:dyDescent="0.2">
      <c r="A11" s="205" t="s">
        <v>186</v>
      </c>
      <c r="B11" s="205"/>
      <c r="C11" s="205"/>
      <c r="D11" s="9"/>
      <c r="E11" s="205" t="s">
        <v>112</v>
      </c>
      <c r="F11" s="205"/>
      <c r="G11" s="205"/>
      <c r="H11" s="205"/>
      <c r="I11" s="8"/>
      <c r="J11" s="93" t="s">
        <v>305</v>
      </c>
      <c r="K11" s="44"/>
      <c r="L11" s="44" t="s">
        <v>318</v>
      </c>
      <c r="M11" s="44"/>
      <c r="N11" s="44" t="s">
        <v>318</v>
      </c>
      <c r="O11" s="44"/>
      <c r="P11" s="210"/>
      <c r="Q11" s="45"/>
      <c r="R11" s="44">
        <v>2020</v>
      </c>
    </row>
    <row r="12" spans="1:19" ht="15" customHeight="1" x14ac:dyDescent="0.2">
      <c r="A12" s="144"/>
      <c r="B12" s="144"/>
      <c r="C12" s="144"/>
      <c r="D12" s="9"/>
      <c r="E12" s="144"/>
      <c r="F12" s="144"/>
      <c r="G12" s="144"/>
      <c r="H12" s="144"/>
      <c r="I12" s="8"/>
      <c r="J12" s="44" t="s">
        <v>124</v>
      </c>
      <c r="K12" s="44"/>
      <c r="L12" s="44" t="s">
        <v>124</v>
      </c>
      <c r="M12" s="44"/>
      <c r="N12" s="44" t="s">
        <v>126</v>
      </c>
      <c r="O12" s="44"/>
      <c r="P12" s="210"/>
      <c r="Q12" s="45"/>
      <c r="R12" s="146" t="s">
        <v>2</v>
      </c>
    </row>
    <row r="13" spans="1:19" ht="15" customHeight="1" x14ac:dyDescent="0.2">
      <c r="A13" s="206" t="s">
        <v>3</v>
      </c>
      <c r="B13" s="206"/>
      <c r="C13" s="206"/>
      <c r="D13" s="7"/>
      <c r="E13" s="208" t="s">
        <v>4</v>
      </c>
      <c r="F13" s="208"/>
      <c r="G13" s="208"/>
      <c r="H13" s="208"/>
      <c r="J13" s="10" t="s">
        <v>5</v>
      </c>
      <c r="K13" s="61"/>
      <c r="L13" s="10" t="s">
        <v>128</v>
      </c>
      <c r="M13" s="61"/>
      <c r="N13" s="10" t="s">
        <v>129</v>
      </c>
      <c r="O13" s="61"/>
      <c r="P13" s="10" t="s">
        <v>130</v>
      </c>
      <c r="Q13" s="61"/>
      <c r="R13" s="10" t="s">
        <v>131</v>
      </c>
    </row>
    <row r="14" spans="1:19" ht="6" customHeight="1" x14ac:dyDescent="0.2">
      <c r="K14" s="7"/>
      <c r="M14" s="7"/>
      <c r="O14" s="7"/>
      <c r="Q14" s="7"/>
    </row>
    <row r="15" spans="1:19" s="7" customFormat="1" ht="15.75" customHeight="1" x14ac:dyDescent="0.2">
      <c r="A15" s="68" t="s">
        <v>187</v>
      </c>
      <c r="B15" s="12"/>
      <c r="C15" s="12"/>
      <c r="J15" s="13"/>
      <c r="K15" s="13"/>
    </row>
    <row r="16" spans="1:19" s="7" customFormat="1" ht="6" customHeight="1" x14ac:dyDescent="0.2">
      <c r="A16" s="68"/>
      <c r="B16" s="12"/>
      <c r="C16" s="12"/>
      <c r="J16" s="13"/>
      <c r="K16" s="13"/>
    </row>
    <row r="17" spans="1:18" s="7" customFormat="1" ht="14.1" customHeight="1" x14ac:dyDescent="0.2">
      <c r="A17" s="92" t="s">
        <v>6</v>
      </c>
      <c r="B17" s="137"/>
      <c r="C17" s="137"/>
      <c r="D17" s="138"/>
      <c r="E17" s="138">
        <v>5</v>
      </c>
      <c r="F17" s="139" t="s">
        <v>7</v>
      </c>
      <c r="G17" s="138" t="s">
        <v>7</v>
      </c>
      <c r="H17" s="138" t="s">
        <v>8</v>
      </c>
      <c r="I17" s="138"/>
      <c r="J17" s="13">
        <v>85015073.260000005</v>
      </c>
      <c r="K17" s="13"/>
      <c r="L17" s="7">
        <v>36552492.270000003</v>
      </c>
      <c r="N17" s="7">
        <f t="shared" ref="N17:N24" si="0">P17-L17</f>
        <v>90436073.859999985</v>
      </c>
      <c r="P17" s="7">
        <v>126988566.13</v>
      </c>
      <c r="R17" s="7">
        <v>126267146.06</v>
      </c>
    </row>
    <row r="18" spans="1:18" s="7" customFormat="1" ht="14.1" customHeight="1" x14ac:dyDescent="0.2">
      <c r="A18" s="156" t="s">
        <v>9</v>
      </c>
      <c r="B18" s="157"/>
      <c r="C18" s="157"/>
      <c r="E18" s="158">
        <v>5</v>
      </c>
      <c r="F18" s="159" t="s">
        <v>7</v>
      </c>
      <c r="G18" s="158" t="s">
        <v>7</v>
      </c>
      <c r="H18" s="158" t="s">
        <v>10</v>
      </c>
      <c r="J18" s="39">
        <v>74256180.760000005</v>
      </c>
      <c r="K18" s="39"/>
      <c r="L18" s="7">
        <v>34149213.950000003</v>
      </c>
      <c r="N18" s="7">
        <f t="shared" si="0"/>
        <v>76190918.049999997</v>
      </c>
      <c r="P18" s="7">
        <v>110340132</v>
      </c>
      <c r="R18" s="7">
        <v>145711488</v>
      </c>
    </row>
    <row r="19" spans="1:18" s="7" customFormat="1" ht="14.1" customHeight="1" x14ac:dyDescent="0.2">
      <c r="A19" s="92" t="s">
        <v>11</v>
      </c>
      <c r="B19" s="137"/>
      <c r="C19" s="137"/>
      <c r="D19" s="138"/>
      <c r="E19" s="138">
        <v>5</v>
      </c>
      <c r="F19" s="139" t="s">
        <v>7</v>
      </c>
      <c r="G19" s="138" t="s">
        <v>12</v>
      </c>
      <c r="H19" s="138" t="s">
        <v>8</v>
      </c>
      <c r="J19" s="13">
        <v>10436002.52</v>
      </c>
      <c r="K19" s="13"/>
      <c r="L19" s="7">
        <v>4286291.67</v>
      </c>
      <c r="N19" s="7">
        <f t="shared" si="0"/>
        <v>8961708.3300000001</v>
      </c>
      <c r="P19" s="7">
        <v>13248000</v>
      </c>
      <c r="R19" s="7">
        <v>16464000</v>
      </c>
    </row>
    <row r="20" spans="1:18" s="7" customFormat="1" ht="14.1" customHeight="1" x14ac:dyDescent="0.2">
      <c r="A20" s="92" t="s">
        <v>13</v>
      </c>
      <c r="B20" s="137"/>
      <c r="C20" s="137"/>
      <c r="D20" s="138"/>
      <c r="E20" s="138">
        <v>5</v>
      </c>
      <c r="F20" s="139" t="s">
        <v>7</v>
      </c>
      <c r="G20" s="138" t="s">
        <v>12</v>
      </c>
      <c r="H20" s="138" t="s">
        <v>10</v>
      </c>
      <c r="J20" s="13">
        <v>192000</v>
      </c>
      <c r="K20" s="13"/>
      <c r="L20" s="7">
        <v>58000</v>
      </c>
      <c r="N20" s="7">
        <f t="shared" si="0"/>
        <v>314000</v>
      </c>
      <c r="P20" s="7">
        <v>372000</v>
      </c>
      <c r="R20" s="7">
        <v>372000</v>
      </c>
    </row>
    <row r="21" spans="1:18" s="7" customFormat="1" ht="14.1" customHeight="1" x14ac:dyDescent="0.2">
      <c r="A21" s="92" t="s">
        <v>14</v>
      </c>
      <c r="B21" s="137"/>
      <c r="C21" s="137"/>
      <c r="D21" s="138"/>
      <c r="E21" s="138">
        <v>5</v>
      </c>
      <c r="F21" s="139" t="s">
        <v>7</v>
      </c>
      <c r="G21" s="138" t="s">
        <v>12</v>
      </c>
      <c r="H21" s="138" t="s">
        <v>15</v>
      </c>
      <c r="J21" s="13">
        <v>90000</v>
      </c>
      <c r="K21" s="13"/>
      <c r="L21" s="7">
        <v>58000</v>
      </c>
      <c r="N21" s="7">
        <f t="shared" si="0"/>
        <v>314000</v>
      </c>
      <c r="P21" s="7">
        <v>372000</v>
      </c>
      <c r="R21" s="7">
        <v>372000</v>
      </c>
    </row>
    <row r="22" spans="1:18" s="7" customFormat="1" ht="14.1" customHeight="1" x14ac:dyDescent="0.2">
      <c r="A22" s="92" t="s">
        <v>16</v>
      </c>
      <c r="B22" s="137"/>
      <c r="C22" s="137"/>
      <c r="D22" s="138"/>
      <c r="E22" s="138">
        <v>5</v>
      </c>
      <c r="F22" s="139" t="s">
        <v>7</v>
      </c>
      <c r="G22" s="138" t="s">
        <v>12</v>
      </c>
      <c r="H22" s="138" t="s">
        <v>17</v>
      </c>
      <c r="J22" s="13">
        <v>1737000</v>
      </c>
      <c r="K22" s="13"/>
      <c r="L22" s="7">
        <v>1542000</v>
      </c>
      <c r="N22" s="7">
        <f t="shared" si="0"/>
        <v>588000</v>
      </c>
      <c r="P22" s="7">
        <v>2130000</v>
      </c>
      <c r="R22" s="7">
        <v>2112000</v>
      </c>
    </row>
    <row r="23" spans="1:18" s="7" customFormat="1" ht="14.1" customHeight="1" x14ac:dyDescent="0.2">
      <c r="A23" s="92" t="s">
        <v>141</v>
      </c>
      <c r="B23" s="137"/>
      <c r="C23" s="137"/>
      <c r="D23" s="138"/>
      <c r="E23" s="138">
        <v>5</v>
      </c>
      <c r="F23" s="139" t="s">
        <v>7</v>
      </c>
      <c r="G23" s="138" t="s">
        <v>12</v>
      </c>
      <c r="H23" s="138" t="s">
        <v>64</v>
      </c>
      <c r="J23" s="13">
        <v>3123850</v>
      </c>
      <c r="K23" s="13"/>
      <c r="L23" s="7">
        <v>827900</v>
      </c>
      <c r="N23" s="7">
        <f t="shared" si="0"/>
        <v>9108100</v>
      </c>
      <c r="P23" s="7">
        <v>9936000</v>
      </c>
      <c r="R23" s="7">
        <v>12348000</v>
      </c>
    </row>
    <row r="24" spans="1:18" s="7" customFormat="1" ht="14.1" customHeight="1" x14ac:dyDescent="0.2">
      <c r="A24" s="92" t="s">
        <v>144</v>
      </c>
      <c r="B24" s="137"/>
      <c r="C24" s="137"/>
      <c r="D24" s="138"/>
      <c r="E24" s="138">
        <v>5</v>
      </c>
      <c r="F24" s="139" t="s">
        <v>7</v>
      </c>
      <c r="G24" s="138" t="s">
        <v>12</v>
      </c>
      <c r="H24" s="140" t="s">
        <v>60</v>
      </c>
      <c r="J24" s="13">
        <v>468989.13</v>
      </c>
      <c r="K24" s="13"/>
      <c r="L24" s="7">
        <v>125732.62</v>
      </c>
      <c r="N24" s="7">
        <f t="shared" si="0"/>
        <v>867867.38</v>
      </c>
      <c r="P24" s="7">
        <v>993600</v>
      </c>
      <c r="R24" s="7">
        <v>1234800</v>
      </c>
    </row>
    <row r="25" spans="1:18" s="7" customFormat="1" ht="14.1" customHeight="1" x14ac:dyDescent="0.2">
      <c r="A25" s="92" t="s">
        <v>22</v>
      </c>
      <c r="B25" s="137"/>
      <c r="C25" s="137"/>
      <c r="D25" s="138"/>
      <c r="E25" s="138">
        <v>5</v>
      </c>
      <c r="F25" s="139" t="s">
        <v>7</v>
      </c>
      <c r="G25" s="138" t="s">
        <v>12</v>
      </c>
      <c r="H25" s="140" t="s">
        <v>146</v>
      </c>
      <c r="J25" s="13">
        <v>5348139</v>
      </c>
      <c r="K25" s="13"/>
      <c r="L25" s="7">
        <v>1966254</v>
      </c>
      <c r="N25" s="7">
        <f t="shared" ref="N25:N33" si="1">P25-L25</f>
        <v>36723404.759999998</v>
      </c>
      <c r="P25" s="7">
        <v>38689658.759999998</v>
      </c>
      <c r="R25" s="7">
        <v>46703585.640000001</v>
      </c>
    </row>
    <row r="26" spans="1:18" s="7" customFormat="1" ht="14.1" customHeight="1" x14ac:dyDescent="0.2">
      <c r="A26" s="92" t="s">
        <v>23</v>
      </c>
      <c r="B26" s="137"/>
      <c r="C26" s="137"/>
      <c r="D26" s="138"/>
      <c r="E26" s="138">
        <v>5</v>
      </c>
      <c r="F26" s="139" t="s">
        <v>7</v>
      </c>
      <c r="G26" s="138" t="s">
        <v>12</v>
      </c>
      <c r="H26" s="140" t="s">
        <v>24</v>
      </c>
      <c r="J26" s="7">
        <v>742407.06</v>
      </c>
      <c r="N26" s="7">
        <f t="shared" si="1"/>
        <v>500000</v>
      </c>
      <c r="P26" s="7">
        <v>500000</v>
      </c>
    </row>
    <row r="27" spans="1:18" s="7" customFormat="1" ht="14.1" customHeight="1" x14ac:dyDescent="0.2">
      <c r="A27" s="92" t="s">
        <v>27</v>
      </c>
      <c r="B27" s="137"/>
      <c r="C27" s="137"/>
      <c r="D27" s="138"/>
      <c r="E27" s="138">
        <v>5</v>
      </c>
      <c r="F27" s="139" t="s">
        <v>7</v>
      </c>
      <c r="G27" s="138" t="s">
        <v>12</v>
      </c>
      <c r="H27" s="140" t="s">
        <v>28</v>
      </c>
      <c r="J27" s="7">
        <v>13692604</v>
      </c>
      <c r="N27" s="7">
        <f>P27-L27</f>
        <v>19826477</v>
      </c>
      <c r="P27" s="7">
        <v>19826477</v>
      </c>
      <c r="R27" s="7">
        <v>22677306</v>
      </c>
    </row>
    <row r="28" spans="1:18" s="7" customFormat="1" ht="14.1" customHeight="1" x14ac:dyDescent="0.2">
      <c r="A28" s="92" t="s">
        <v>25</v>
      </c>
      <c r="B28" s="137"/>
      <c r="C28" s="137"/>
      <c r="D28" s="138"/>
      <c r="E28" s="138">
        <v>5</v>
      </c>
      <c r="F28" s="139" t="s">
        <v>7</v>
      </c>
      <c r="G28" s="138" t="s">
        <v>12</v>
      </c>
      <c r="H28" s="140" t="s">
        <v>26</v>
      </c>
      <c r="J28" s="7">
        <v>2219500</v>
      </c>
      <c r="N28" s="7">
        <f t="shared" si="1"/>
        <v>2760000</v>
      </c>
      <c r="P28" s="7">
        <v>2760000</v>
      </c>
      <c r="R28" s="7">
        <v>3430000</v>
      </c>
    </row>
    <row r="29" spans="1:18" s="7" customFormat="1" ht="14.1" customHeight="1" x14ac:dyDescent="0.2">
      <c r="A29" s="92" t="s">
        <v>140</v>
      </c>
      <c r="B29" s="137"/>
      <c r="C29" s="137"/>
      <c r="D29" s="138"/>
      <c r="E29" s="138">
        <v>5</v>
      </c>
      <c r="F29" s="139" t="s">
        <v>7</v>
      </c>
      <c r="G29" s="138" t="s">
        <v>12</v>
      </c>
      <c r="H29" s="140" t="s">
        <v>49</v>
      </c>
      <c r="J29" s="13">
        <v>13261999</v>
      </c>
      <c r="K29" s="13"/>
      <c r="L29" s="7">
        <v>12899141</v>
      </c>
      <c r="N29" s="7">
        <f>P29-L29</f>
        <v>6927336</v>
      </c>
      <c r="P29" s="7">
        <v>19826477</v>
      </c>
      <c r="R29" s="7">
        <v>22677306</v>
      </c>
    </row>
    <row r="30" spans="1:18" s="7" customFormat="1" ht="14.1" customHeight="1" x14ac:dyDescent="0.2">
      <c r="A30" s="92" t="s">
        <v>282</v>
      </c>
      <c r="B30" s="137"/>
      <c r="C30" s="137"/>
      <c r="D30" s="138"/>
      <c r="E30" s="138">
        <v>5</v>
      </c>
      <c r="F30" s="139" t="s">
        <v>7</v>
      </c>
      <c r="G30" s="138" t="s">
        <v>29</v>
      </c>
      <c r="H30" s="138" t="s">
        <v>8</v>
      </c>
      <c r="J30" s="7">
        <v>19107289.25</v>
      </c>
      <c r="L30" s="7">
        <v>8348088.2800000003</v>
      </c>
      <c r="N30" s="7">
        <f t="shared" si="1"/>
        <v>20202038.599999998</v>
      </c>
      <c r="P30" s="7">
        <v>28550126.879999999</v>
      </c>
      <c r="R30" s="7">
        <v>32655320.640000001</v>
      </c>
    </row>
    <row r="31" spans="1:18" s="7" customFormat="1" ht="14.1" customHeight="1" x14ac:dyDescent="0.2">
      <c r="A31" s="92" t="s">
        <v>30</v>
      </c>
      <c r="B31" s="137"/>
      <c r="C31" s="137"/>
      <c r="D31" s="138"/>
      <c r="E31" s="138">
        <v>5</v>
      </c>
      <c r="F31" s="139" t="s">
        <v>7</v>
      </c>
      <c r="G31" s="138" t="s">
        <v>29</v>
      </c>
      <c r="H31" s="138" t="s">
        <v>10</v>
      </c>
      <c r="J31" s="7">
        <v>524800</v>
      </c>
      <c r="L31" s="7">
        <v>209400</v>
      </c>
      <c r="N31" s="7">
        <f t="shared" si="1"/>
        <v>453000</v>
      </c>
      <c r="P31" s="7">
        <v>662400</v>
      </c>
      <c r="R31" s="7">
        <v>823200</v>
      </c>
    </row>
    <row r="32" spans="1:18" s="7" customFormat="1" ht="14.1" customHeight="1" x14ac:dyDescent="0.2">
      <c r="A32" s="92" t="s">
        <v>31</v>
      </c>
      <c r="B32" s="137"/>
      <c r="C32" s="137"/>
      <c r="D32" s="138"/>
      <c r="E32" s="138">
        <v>5</v>
      </c>
      <c r="F32" s="139" t="s">
        <v>7</v>
      </c>
      <c r="G32" s="138" t="s">
        <v>29</v>
      </c>
      <c r="H32" s="138" t="s">
        <v>15</v>
      </c>
      <c r="J32" s="7">
        <v>1849805</v>
      </c>
      <c r="L32" s="7">
        <v>743263.66</v>
      </c>
      <c r="N32" s="7">
        <f t="shared" si="1"/>
        <v>1765207.6799999997</v>
      </c>
      <c r="P32" s="7">
        <v>2508471.34</v>
      </c>
      <c r="R32" s="7">
        <v>3865565.7</v>
      </c>
    </row>
    <row r="33" spans="1:21" s="7" customFormat="1" ht="14.1" customHeight="1" x14ac:dyDescent="0.2">
      <c r="A33" s="92" t="s">
        <v>32</v>
      </c>
      <c r="B33" s="137"/>
      <c r="C33" s="137"/>
      <c r="D33" s="138"/>
      <c r="E33" s="138">
        <v>5</v>
      </c>
      <c r="F33" s="139" t="s">
        <v>7</v>
      </c>
      <c r="G33" s="138" t="s">
        <v>29</v>
      </c>
      <c r="H33" s="138" t="s">
        <v>17</v>
      </c>
      <c r="J33" s="7">
        <v>523896.65</v>
      </c>
      <c r="L33" s="7">
        <v>208889.32</v>
      </c>
      <c r="N33" s="7">
        <f t="shared" si="1"/>
        <v>453510.68</v>
      </c>
      <c r="P33" s="7">
        <v>662400</v>
      </c>
      <c r="R33" s="7">
        <v>823200</v>
      </c>
    </row>
    <row r="34" spans="1:21" s="7" customFormat="1" ht="14.1" hidden="1" customHeight="1" x14ac:dyDescent="0.2">
      <c r="A34" s="92" t="s">
        <v>148</v>
      </c>
      <c r="B34" s="137"/>
      <c r="C34" s="137"/>
      <c r="D34" s="138"/>
      <c r="E34" s="138">
        <v>5</v>
      </c>
      <c r="F34" s="139" t="s">
        <v>7</v>
      </c>
      <c r="G34" s="138" t="s">
        <v>34</v>
      </c>
      <c r="H34" s="138" t="s">
        <v>10</v>
      </c>
    </row>
    <row r="35" spans="1:21" s="7" customFormat="1" ht="14.1" customHeight="1" x14ac:dyDescent="0.2">
      <c r="A35" s="92" t="s">
        <v>33</v>
      </c>
      <c r="B35" s="137"/>
      <c r="C35" s="137"/>
      <c r="D35" s="138"/>
      <c r="E35" s="138">
        <v>5</v>
      </c>
      <c r="F35" s="139" t="s">
        <v>7</v>
      </c>
      <c r="G35" s="138" t="s">
        <v>34</v>
      </c>
      <c r="H35" s="138" t="s">
        <v>15</v>
      </c>
      <c r="J35" s="7">
        <v>6421100.0700000003</v>
      </c>
      <c r="L35" s="7">
        <v>59922.46</v>
      </c>
      <c r="N35" s="7">
        <f>P35-L35</f>
        <v>1624182.21</v>
      </c>
      <c r="P35" s="7">
        <v>1684104.67</v>
      </c>
      <c r="R35" s="7">
        <v>2805425.52</v>
      </c>
    </row>
    <row r="36" spans="1:21" s="7" customFormat="1" ht="14.1" customHeight="1" x14ac:dyDescent="0.2">
      <c r="A36" s="92" t="s">
        <v>35</v>
      </c>
      <c r="B36" s="137"/>
      <c r="C36" s="137"/>
      <c r="D36" s="138"/>
      <c r="E36" s="138">
        <v>5</v>
      </c>
      <c r="F36" s="139" t="s">
        <v>7</v>
      </c>
      <c r="G36" s="138" t="s">
        <v>34</v>
      </c>
      <c r="H36" s="138" t="s">
        <v>49</v>
      </c>
      <c r="J36" s="7">
        <v>6383572.4000000004</v>
      </c>
      <c r="N36" s="7">
        <f>P36-L36</f>
        <v>2750000</v>
      </c>
      <c r="P36" s="7">
        <v>2750000</v>
      </c>
      <c r="R36" s="7">
        <v>3430000</v>
      </c>
    </row>
    <row r="37" spans="1:21" s="7" customFormat="1" ht="12.75" hidden="1" customHeight="1" x14ac:dyDescent="0.2">
      <c r="A37" s="92" t="s">
        <v>149</v>
      </c>
      <c r="B37" s="137"/>
      <c r="C37" s="137"/>
      <c r="D37" s="138"/>
      <c r="E37" s="138">
        <v>5</v>
      </c>
      <c r="F37" s="139" t="s">
        <v>7</v>
      </c>
      <c r="G37" s="138" t="s">
        <v>29</v>
      </c>
      <c r="H37" s="138" t="s">
        <v>64</v>
      </c>
    </row>
    <row r="38" spans="1:21" s="7" customFormat="1" ht="18.95" customHeight="1" x14ac:dyDescent="0.2">
      <c r="A38" s="63" t="s">
        <v>36</v>
      </c>
      <c r="B38" s="26"/>
      <c r="C38" s="26"/>
      <c r="J38" s="22">
        <f>SUM(J17:J37)</f>
        <v>245394208.10000002</v>
      </c>
      <c r="K38" s="18"/>
      <c r="L38" s="22">
        <f>SUM(L17:L37)</f>
        <v>102034589.22999999</v>
      </c>
      <c r="N38" s="22">
        <f>SUM(N17:N37)</f>
        <v>280765824.54999995</v>
      </c>
      <c r="P38" s="22">
        <f>SUM(P17:P37)</f>
        <v>382800413.77999997</v>
      </c>
      <c r="R38" s="22">
        <f>SUM(R17:R37)</f>
        <v>444772343.55999994</v>
      </c>
      <c r="U38" s="7" t="s">
        <v>293</v>
      </c>
    </row>
    <row r="39" spans="1:21" s="7" customFormat="1" ht="6" customHeight="1" x14ac:dyDescent="0.2">
      <c r="A39" s="17"/>
      <c r="B39" s="17"/>
      <c r="C39" s="17"/>
      <c r="J39" s="18"/>
      <c r="K39" s="18"/>
    </row>
    <row r="40" spans="1:21" s="7" customFormat="1" ht="15.95" customHeight="1" x14ac:dyDescent="0.2">
      <c r="A40" s="68" t="s">
        <v>188</v>
      </c>
      <c r="B40" s="12"/>
      <c r="C40" s="12"/>
    </row>
    <row r="41" spans="1:21" s="7" customFormat="1" ht="6" customHeight="1" x14ac:dyDescent="0.2">
      <c r="A41" s="68"/>
      <c r="B41" s="12"/>
      <c r="C41" s="12"/>
    </row>
    <row r="42" spans="1:21" s="7" customFormat="1" ht="14.1" customHeight="1" x14ac:dyDescent="0.2">
      <c r="A42" s="92" t="s">
        <v>37</v>
      </c>
      <c r="B42" s="137"/>
      <c r="C42" s="137"/>
      <c r="D42" s="138"/>
      <c r="E42" s="138">
        <v>5</v>
      </c>
      <c r="F42" s="139" t="s">
        <v>12</v>
      </c>
      <c r="G42" s="138" t="s">
        <v>7</v>
      </c>
      <c r="H42" s="138" t="s">
        <v>8</v>
      </c>
      <c r="J42" s="7">
        <v>126826</v>
      </c>
      <c r="L42" s="7">
        <v>12230</v>
      </c>
      <c r="N42" s="7">
        <f t="shared" ref="N42:N74" si="2">P42-L42</f>
        <v>172570</v>
      </c>
      <c r="P42" s="7">
        <v>184800</v>
      </c>
      <c r="R42" s="7">
        <v>222000</v>
      </c>
    </row>
    <row r="43" spans="1:21" s="7" customFormat="1" ht="12.75" hidden="1" customHeight="1" x14ac:dyDescent="0.2">
      <c r="A43" s="92" t="s">
        <v>38</v>
      </c>
      <c r="B43" s="137"/>
      <c r="C43" s="137"/>
      <c r="E43" s="138">
        <v>5</v>
      </c>
      <c r="F43" s="139" t="s">
        <v>12</v>
      </c>
      <c r="G43" s="138" t="s">
        <v>7</v>
      </c>
      <c r="H43" s="138" t="s">
        <v>10</v>
      </c>
      <c r="N43" s="7">
        <f t="shared" si="2"/>
        <v>0</v>
      </c>
    </row>
    <row r="44" spans="1:21" s="7" customFormat="1" ht="14.1" customHeight="1" x14ac:dyDescent="0.2">
      <c r="A44" s="92" t="s">
        <v>39</v>
      </c>
      <c r="B44" s="137"/>
      <c r="C44" s="137"/>
      <c r="E44" s="138">
        <v>5</v>
      </c>
      <c r="F44" s="139" t="s">
        <v>12</v>
      </c>
      <c r="G44" s="138" t="s">
        <v>12</v>
      </c>
      <c r="H44" s="138" t="s">
        <v>8</v>
      </c>
      <c r="J44" s="7">
        <v>93326.6</v>
      </c>
      <c r="L44" s="7">
        <v>30000</v>
      </c>
      <c r="N44" s="7">
        <f t="shared" si="2"/>
        <v>132000</v>
      </c>
      <c r="P44" s="7">
        <v>162000</v>
      </c>
      <c r="R44" s="7">
        <v>303200</v>
      </c>
    </row>
    <row r="45" spans="1:21" s="7" customFormat="1" ht="12.75" hidden="1" customHeight="1" x14ac:dyDescent="0.2">
      <c r="A45" s="92" t="s">
        <v>142</v>
      </c>
      <c r="B45" s="137"/>
      <c r="C45" s="137"/>
      <c r="D45" s="138"/>
      <c r="E45" s="138">
        <v>5</v>
      </c>
      <c r="F45" s="139" t="s">
        <v>12</v>
      </c>
      <c r="G45" s="138" t="s">
        <v>12</v>
      </c>
      <c r="H45" s="138" t="s">
        <v>10</v>
      </c>
      <c r="N45" s="7">
        <f t="shared" si="2"/>
        <v>0</v>
      </c>
    </row>
    <row r="46" spans="1:21" s="7" customFormat="1" ht="14.1" customHeight="1" x14ac:dyDescent="0.2">
      <c r="A46" s="92" t="s">
        <v>40</v>
      </c>
      <c r="B46" s="137"/>
      <c r="C46" s="137"/>
      <c r="D46" s="138"/>
      <c r="E46" s="138">
        <v>5</v>
      </c>
      <c r="F46" s="139" t="s">
        <v>12</v>
      </c>
      <c r="G46" s="138" t="s">
        <v>29</v>
      </c>
      <c r="H46" s="138" t="s">
        <v>8</v>
      </c>
      <c r="J46" s="7">
        <v>66688.37</v>
      </c>
      <c r="L46" s="7">
        <v>41903.800000000003</v>
      </c>
      <c r="N46" s="7">
        <f t="shared" si="2"/>
        <v>208096.2</v>
      </c>
      <c r="P46" s="7">
        <f>250000</f>
        <v>250000</v>
      </c>
      <c r="R46" s="7">
        <v>500000</v>
      </c>
    </row>
    <row r="47" spans="1:21" s="7" customFormat="1" ht="12.75" hidden="1" customHeight="1" x14ac:dyDescent="0.2">
      <c r="A47" s="92" t="s">
        <v>41</v>
      </c>
      <c r="B47" s="137"/>
      <c r="C47" s="137"/>
      <c r="D47" s="138"/>
      <c r="E47" s="138">
        <v>5</v>
      </c>
      <c r="F47" s="139" t="s">
        <v>12</v>
      </c>
      <c r="G47" s="138" t="s">
        <v>29</v>
      </c>
      <c r="H47" s="138" t="s">
        <v>10</v>
      </c>
      <c r="N47" s="7">
        <f t="shared" si="2"/>
        <v>0</v>
      </c>
    </row>
    <row r="48" spans="1:21" s="7" customFormat="1" ht="12.75" hidden="1" customHeight="1" x14ac:dyDescent="0.2">
      <c r="A48" s="92" t="s">
        <v>42</v>
      </c>
      <c r="B48" s="137"/>
      <c r="C48" s="137"/>
      <c r="D48" s="138"/>
      <c r="E48" s="138">
        <v>5</v>
      </c>
      <c r="F48" s="139" t="s">
        <v>12</v>
      </c>
      <c r="G48" s="138" t="s">
        <v>29</v>
      </c>
      <c r="H48" s="138" t="s">
        <v>17</v>
      </c>
      <c r="N48" s="7">
        <f t="shared" si="2"/>
        <v>0</v>
      </c>
    </row>
    <row r="49" spans="1:21" s="7" customFormat="1" ht="14.1" customHeight="1" x14ac:dyDescent="0.2">
      <c r="A49" s="92" t="s">
        <v>43</v>
      </c>
      <c r="B49" s="137"/>
      <c r="C49" s="137"/>
      <c r="D49" s="138"/>
      <c r="E49" s="138">
        <v>5</v>
      </c>
      <c r="F49" s="139" t="s">
        <v>12</v>
      </c>
      <c r="G49" s="138" t="s">
        <v>29</v>
      </c>
      <c r="H49" s="138" t="s">
        <v>64</v>
      </c>
      <c r="J49" s="7">
        <v>8593043.6999999993</v>
      </c>
      <c r="L49" s="7">
        <v>4585021.25</v>
      </c>
      <c r="N49" s="7">
        <f t="shared" si="2"/>
        <v>6397103.75</v>
      </c>
      <c r="P49" s="7">
        <f>10982125</f>
        <v>10982125</v>
      </c>
      <c r="R49" s="7">
        <v>11012750</v>
      </c>
    </row>
    <row r="50" spans="1:21" s="7" customFormat="1" ht="12.75" hidden="1" customHeight="1" x14ac:dyDescent="0.2">
      <c r="A50" s="92" t="s">
        <v>88</v>
      </c>
      <c r="B50" s="137"/>
      <c r="C50" s="137"/>
      <c r="E50" s="138">
        <v>5</v>
      </c>
      <c r="F50" s="139" t="s">
        <v>12</v>
      </c>
      <c r="G50" s="138" t="s">
        <v>29</v>
      </c>
      <c r="H50" s="138" t="s">
        <v>60</v>
      </c>
      <c r="N50" s="7">
        <f t="shared" si="2"/>
        <v>0</v>
      </c>
    </row>
    <row r="51" spans="1:21" s="7" customFormat="1" ht="14.1" customHeight="1" x14ac:dyDescent="0.2">
      <c r="A51" s="92" t="s">
        <v>150</v>
      </c>
      <c r="B51" s="137"/>
      <c r="C51" s="137"/>
      <c r="D51" s="138"/>
      <c r="E51" s="138">
        <v>5</v>
      </c>
      <c r="F51" s="139" t="s">
        <v>12</v>
      </c>
      <c r="G51" s="138" t="s">
        <v>29</v>
      </c>
      <c r="H51" s="138" t="s">
        <v>19</v>
      </c>
      <c r="J51" s="19">
        <v>98970973.200000003</v>
      </c>
      <c r="K51" s="19"/>
      <c r="L51" s="7">
        <v>37633790.140000001</v>
      </c>
      <c r="N51" s="7">
        <f t="shared" si="2"/>
        <v>117561832.80999999</v>
      </c>
      <c r="P51" s="7">
        <v>155195622.94999999</v>
      </c>
      <c r="R51" s="7">
        <v>161938787.5</v>
      </c>
      <c r="T51" s="7">
        <f>P51*0.2</f>
        <v>31039124.59</v>
      </c>
      <c r="U51" s="7">
        <f>P51+T51</f>
        <v>186234747.53999999</v>
      </c>
    </row>
    <row r="52" spans="1:21" s="7" customFormat="1" ht="14.1" customHeight="1" x14ac:dyDescent="0.2">
      <c r="A52" s="92" t="s">
        <v>151</v>
      </c>
      <c r="B52" s="137"/>
      <c r="C52" s="137"/>
      <c r="D52" s="138"/>
      <c r="E52" s="138">
        <v>5</v>
      </c>
      <c r="F52" s="139" t="s">
        <v>12</v>
      </c>
      <c r="G52" s="138" t="s">
        <v>29</v>
      </c>
      <c r="H52" s="138" t="s">
        <v>82</v>
      </c>
      <c r="J52" s="19">
        <v>111551690.12</v>
      </c>
      <c r="K52" s="19"/>
      <c r="L52" s="7">
        <v>30237044.120000001</v>
      </c>
      <c r="N52" s="7">
        <f t="shared" si="2"/>
        <v>153361757.50999999</v>
      </c>
      <c r="P52" s="7">
        <v>183598801.63</v>
      </c>
      <c r="R52" s="7">
        <v>175590725.87</v>
      </c>
      <c r="T52" s="7">
        <f>P52*0.2</f>
        <v>36719760.325999998</v>
      </c>
      <c r="U52" s="7">
        <f>P52+T52</f>
        <v>220318561.956</v>
      </c>
    </row>
    <row r="53" spans="1:21" s="7" customFormat="1" ht="14.1" customHeight="1" x14ac:dyDescent="0.2">
      <c r="A53" s="92" t="s">
        <v>44</v>
      </c>
      <c r="B53" s="137"/>
      <c r="C53" s="137"/>
      <c r="D53" s="138"/>
      <c r="E53" s="138">
        <v>5</v>
      </c>
      <c r="F53" s="139" t="s">
        <v>12</v>
      </c>
      <c r="G53" s="138" t="s">
        <v>29</v>
      </c>
      <c r="H53" s="138" t="s">
        <v>45</v>
      </c>
      <c r="J53" s="19">
        <v>1156095.1299999999</v>
      </c>
      <c r="K53" s="19"/>
      <c r="L53" s="7">
        <v>291273.48</v>
      </c>
      <c r="N53" s="7">
        <f t="shared" si="2"/>
        <v>1515941.77</v>
      </c>
      <c r="P53" s="7">
        <v>1807215.25</v>
      </c>
      <c r="R53" s="7">
        <v>1788000</v>
      </c>
    </row>
    <row r="54" spans="1:21" s="7" customFormat="1" ht="12.75" hidden="1" customHeight="1" x14ac:dyDescent="0.2">
      <c r="A54" s="92" t="s">
        <v>152</v>
      </c>
      <c r="B54" s="137"/>
      <c r="C54" s="137"/>
      <c r="D54" s="138"/>
      <c r="E54" s="138">
        <v>5</v>
      </c>
      <c r="F54" s="139" t="s">
        <v>12</v>
      </c>
      <c r="G54" s="138" t="s">
        <v>29</v>
      </c>
      <c r="H54" s="138" t="s">
        <v>102</v>
      </c>
      <c r="N54" s="7">
        <f t="shared" si="2"/>
        <v>0</v>
      </c>
    </row>
    <row r="55" spans="1:21" s="7" customFormat="1" ht="12.75" hidden="1" customHeight="1" x14ac:dyDescent="0.2">
      <c r="A55" s="92" t="s">
        <v>153</v>
      </c>
      <c r="B55" s="137"/>
      <c r="C55" s="137"/>
      <c r="D55" s="138"/>
      <c r="E55" s="138">
        <v>5</v>
      </c>
      <c r="F55" s="139" t="s">
        <v>12</v>
      </c>
      <c r="G55" s="138" t="s">
        <v>29</v>
      </c>
      <c r="H55" s="138" t="s">
        <v>146</v>
      </c>
      <c r="N55" s="7">
        <f t="shared" si="2"/>
        <v>0</v>
      </c>
    </row>
    <row r="56" spans="1:21" s="7" customFormat="1" ht="12.75" hidden="1" customHeight="1" x14ac:dyDescent="0.2">
      <c r="A56" s="92" t="s">
        <v>46</v>
      </c>
      <c r="B56" s="137"/>
      <c r="C56" s="137"/>
      <c r="D56" s="138"/>
      <c r="E56" s="138">
        <v>5</v>
      </c>
      <c r="F56" s="139" t="s">
        <v>12</v>
      </c>
      <c r="G56" s="138" t="s">
        <v>29</v>
      </c>
      <c r="H56" s="138" t="s">
        <v>47</v>
      </c>
      <c r="N56" s="7">
        <f t="shared" si="2"/>
        <v>0</v>
      </c>
    </row>
    <row r="57" spans="1:21" s="7" customFormat="1" ht="12.75" hidden="1" customHeight="1" x14ac:dyDescent="0.2">
      <c r="A57" s="92" t="s">
        <v>154</v>
      </c>
      <c r="B57" s="137"/>
      <c r="C57" s="137"/>
      <c r="E57" s="138">
        <v>5</v>
      </c>
      <c r="F57" s="139" t="s">
        <v>12</v>
      </c>
      <c r="G57" s="138" t="s">
        <v>29</v>
      </c>
      <c r="H57" s="138" t="s">
        <v>15</v>
      </c>
      <c r="N57" s="7">
        <f t="shared" si="2"/>
        <v>0</v>
      </c>
    </row>
    <row r="58" spans="1:21" s="7" customFormat="1" ht="12.75" hidden="1" customHeight="1" x14ac:dyDescent="0.2">
      <c r="A58" s="92" t="s">
        <v>51</v>
      </c>
      <c r="B58" s="137"/>
      <c r="C58" s="137"/>
      <c r="D58" s="138"/>
      <c r="E58" s="138">
        <v>5</v>
      </c>
      <c r="F58" s="139" t="s">
        <v>12</v>
      </c>
      <c r="G58" s="138" t="s">
        <v>29</v>
      </c>
      <c r="H58" s="138" t="s">
        <v>24</v>
      </c>
      <c r="N58" s="7">
        <f t="shared" si="2"/>
        <v>0</v>
      </c>
    </row>
    <row r="59" spans="1:21" s="7" customFormat="1" ht="14.1" customHeight="1" x14ac:dyDescent="0.2">
      <c r="A59" s="92" t="s">
        <v>48</v>
      </c>
      <c r="B59" s="137"/>
      <c r="C59" s="137"/>
      <c r="E59" s="138">
        <v>5</v>
      </c>
      <c r="F59" s="139" t="s">
        <v>12</v>
      </c>
      <c r="G59" s="138" t="s">
        <v>29</v>
      </c>
      <c r="H59" s="140" t="s">
        <v>49</v>
      </c>
      <c r="J59" s="7">
        <v>986222.49</v>
      </c>
      <c r="L59" s="7">
        <v>309585.44</v>
      </c>
      <c r="N59" s="7">
        <f t="shared" si="2"/>
        <v>1680314.56</v>
      </c>
      <c r="P59" s="7">
        <v>1989900</v>
      </c>
      <c r="R59" s="7">
        <v>5614633</v>
      </c>
    </row>
    <row r="60" spans="1:21" s="7" customFormat="1" ht="14.1" customHeight="1" x14ac:dyDescent="0.2">
      <c r="A60" s="92" t="s">
        <v>50</v>
      </c>
      <c r="B60" s="137"/>
      <c r="C60" s="137"/>
      <c r="D60" s="138"/>
      <c r="E60" s="138">
        <v>5</v>
      </c>
      <c r="F60" s="139" t="s">
        <v>12</v>
      </c>
      <c r="G60" s="138" t="s">
        <v>34</v>
      </c>
      <c r="H60" s="138" t="s">
        <v>8</v>
      </c>
      <c r="J60" s="7">
        <v>7481669.5999999996</v>
      </c>
      <c r="L60" s="7">
        <v>3246835.32</v>
      </c>
      <c r="N60" s="7">
        <f t="shared" si="2"/>
        <v>9811164.6799999997</v>
      </c>
      <c r="P60" s="7">
        <v>13058000</v>
      </c>
      <c r="R60" s="7">
        <v>12500000</v>
      </c>
    </row>
    <row r="61" spans="1:21" s="7" customFormat="1" ht="14.1" customHeight="1" x14ac:dyDescent="0.2">
      <c r="A61" s="92" t="s">
        <v>52</v>
      </c>
      <c r="B61" s="137"/>
      <c r="C61" s="137"/>
      <c r="D61" s="138"/>
      <c r="E61" s="138">
        <v>5</v>
      </c>
      <c r="F61" s="139" t="s">
        <v>12</v>
      </c>
      <c r="G61" s="138" t="s">
        <v>34</v>
      </c>
      <c r="H61" s="138" t="s">
        <v>10</v>
      </c>
      <c r="J61" s="7">
        <v>16831121.809999999</v>
      </c>
      <c r="L61" s="7">
        <v>6756892.7400000002</v>
      </c>
      <c r="N61" s="7">
        <f t="shared" si="2"/>
        <v>15723107.26</v>
      </c>
      <c r="P61" s="7">
        <v>22480000</v>
      </c>
      <c r="R61" s="7">
        <v>21776000</v>
      </c>
    </row>
    <row r="62" spans="1:21" s="7" customFormat="1" ht="12.75" hidden="1" customHeight="1" x14ac:dyDescent="0.2">
      <c r="A62" s="92" t="s">
        <v>53</v>
      </c>
      <c r="B62" s="137"/>
      <c r="C62" s="137"/>
      <c r="E62" s="138">
        <v>5</v>
      </c>
      <c r="F62" s="139" t="s">
        <v>12</v>
      </c>
      <c r="G62" s="138" t="s">
        <v>54</v>
      </c>
      <c r="H62" s="138" t="s">
        <v>8</v>
      </c>
      <c r="N62" s="7">
        <f t="shared" si="2"/>
        <v>0</v>
      </c>
    </row>
    <row r="63" spans="1:21" s="7" customFormat="1" ht="14.1" customHeight="1" x14ac:dyDescent="0.2">
      <c r="A63" s="92" t="s">
        <v>55</v>
      </c>
      <c r="B63" s="137"/>
      <c r="C63" s="137"/>
      <c r="E63" s="138">
        <v>5</v>
      </c>
      <c r="F63" s="139" t="s">
        <v>12</v>
      </c>
      <c r="G63" s="138" t="s">
        <v>54</v>
      </c>
      <c r="H63" s="138" t="s">
        <v>10</v>
      </c>
      <c r="J63" s="7">
        <v>493189</v>
      </c>
      <c r="L63" s="7">
        <v>218431.16</v>
      </c>
      <c r="N63" s="7">
        <f t="shared" si="2"/>
        <v>357568.83999999997</v>
      </c>
      <c r="P63" s="7">
        <v>576000</v>
      </c>
      <c r="R63" s="7">
        <v>643200</v>
      </c>
    </row>
    <row r="64" spans="1:21" s="7" customFormat="1" ht="14.1" customHeight="1" x14ac:dyDescent="0.2">
      <c r="A64" s="92" t="s">
        <v>56</v>
      </c>
      <c r="B64" s="137"/>
      <c r="C64" s="137"/>
      <c r="E64" s="138">
        <v>5</v>
      </c>
      <c r="F64" s="139" t="s">
        <v>12</v>
      </c>
      <c r="G64" s="138" t="s">
        <v>54</v>
      </c>
      <c r="H64" s="138" t="s">
        <v>15</v>
      </c>
      <c r="J64" s="7">
        <v>315327.88</v>
      </c>
      <c r="L64" s="7">
        <v>144636.01999999999</v>
      </c>
      <c r="N64" s="7">
        <f t="shared" si="2"/>
        <v>863963.98</v>
      </c>
      <c r="P64" s="7">
        <f>1008600</f>
        <v>1008600</v>
      </c>
      <c r="R64" s="7">
        <v>787280</v>
      </c>
    </row>
    <row r="65" spans="1:18" s="7" customFormat="1" ht="12.75" hidden="1" customHeight="1" x14ac:dyDescent="0.2">
      <c r="A65" s="92" t="s">
        <v>57</v>
      </c>
      <c r="B65" s="137"/>
      <c r="C65" s="137"/>
      <c r="E65" s="138">
        <v>5</v>
      </c>
      <c r="F65" s="139" t="s">
        <v>12</v>
      </c>
      <c r="G65" s="138" t="s">
        <v>54</v>
      </c>
      <c r="H65" s="138" t="s">
        <v>17</v>
      </c>
      <c r="N65" s="7">
        <f t="shared" si="2"/>
        <v>0</v>
      </c>
    </row>
    <row r="66" spans="1:18" s="7" customFormat="1" ht="14.1" customHeight="1" x14ac:dyDescent="0.2">
      <c r="A66" s="92" t="s">
        <v>294</v>
      </c>
      <c r="B66" s="137"/>
      <c r="C66" s="137"/>
      <c r="E66" s="138">
        <v>5</v>
      </c>
      <c r="F66" s="138" t="s">
        <v>12</v>
      </c>
      <c r="G66" s="140" t="s">
        <v>269</v>
      </c>
      <c r="H66" s="140" t="s">
        <v>10</v>
      </c>
      <c r="L66" s="7">
        <v>78500</v>
      </c>
      <c r="N66" s="7">
        <f t="shared" si="2"/>
        <v>121500</v>
      </c>
      <c r="P66" s="7">
        <f>200000</f>
        <v>200000</v>
      </c>
      <c r="R66" s="7">
        <v>225000</v>
      </c>
    </row>
    <row r="67" spans="1:18" s="7" customFormat="1" ht="14.1" hidden="1" customHeight="1" x14ac:dyDescent="0.2">
      <c r="A67" s="92" t="s">
        <v>58</v>
      </c>
      <c r="B67" s="137"/>
      <c r="C67" s="137"/>
      <c r="E67" s="138">
        <v>5</v>
      </c>
      <c r="F67" s="138" t="s">
        <v>12</v>
      </c>
      <c r="G67" s="138" t="s">
        <v>59</v>
      </c>
      <c r="H67" s="138" t="s">
        <v>60</v>
      </c>
    </row>
    <row r="68" spans="1:18" s="7" customFormat="1" ht="12.75" hidden="1" customHeight="1" x14ac:dyDescent="0.2">
      <c r="A68" s="92" t="s">
        <v>66</v>
      </c>
      <c r="B68" s="137"/>
      <c r="C68" s="137"/>
      <c r="E68" s="138">
        <v>5</v>
      </c>
      <c r="F68" s="139" t="s">
        <v>12</v>
      </c>
      <c r="G68" s="138" t="s">
        <v>67</v>
      </c>
      <c r="H68" s="138" t="s">
        <v>8</v>
      </c>
      <c r="N68" s="7">
        <f t="shared" si="2"/>
        <v>0</v>
      </c>
    </row>
    <row r="69" spans="1:18" s="7" customFormat="1" ht="12.75" hidden="1" customHeight="1" x14ac:dyDescent="0.2">
      <c r="A69" s="92" t="s">
        <v>61</v>
      </c>
      <c r="B69" s="137"/>
      <c r="C69" s="137"/>
      <c r="E69" s="138">
        <v>5</v>
      </c>
      <c r="F69" s="139" t="s">
        <v>12</v>
      </c>
      <c r="G69" s="138" t="s">
        <v>59</v>
      </c>
      <c r="H69" s="138" t="s">
        <v>8</v>
      </c>
      <c r="N69" s="7">
        <f t="shared" si="2"/>
        <v>0</v>
      </c>
    </row>
    <row r="70" spans="1:18" s="7" customFormat="1" ht="12.75" hidden="1" customHeight="1" x14ac:dyDescent="0.2">
      <c r="A70" s="92" t="s">
        <v>62</v>
      </c>
      <c r="B70" s="137"/>
      <c r="C70" s="137"/>
      <c r="E70" s="138">
        <v>5</v>
      </c>
      <c r="F70" s="139" t="s">
        <v>12</v>
      </c>
      <c r="G70" s="138" t="s">
        <v>59</v>
      </c>
      <c r="H70" s="138" t="s">
        <v>10</v>
      </c>
      <c r="N70" s="7">
        <f t="shared" si="2"/>
        <v>0</v>
      </c>
    </row>
    <row r="71" spans="1:18" s="7" customFormat="1" ht="12.75" hidden="1" customHeight="1" x14ac:dyDescent="0.2">
      <c r="A71" s="92" t="s">
        <v>63</v>
      </c>
      <c r="B71" s="137"/>
      <c r="C71" s="137"/>
      <c r="E71" s="138">
        <v>5</v>
      </c>
      <c r="F71" s="139" t="s">
        <v>12</v>
      </c>
      <c r="G71" s="138" t="s">
        <v>59</v>
      </c>
      <c r="H71" s="138" t="s">
        <v>64</v>
      </c>
      <c r="N71" s="7">
        <f t="shared" si="2"/>
        <v>0</v>
      </c>
    </row>
    <row r="72" spans="1:18" s="7" customFormat="1" ht="12.75" hidden="1" customHeight="1" x14ac:dyDescent="0.2">
      <c r="A72" s="92" t="s">
        <v>155</v>
      </c>
      <c r="B72" s="137"/>
      <c r="C72" s="137"/>
      <c r="E72" s="138">
        <v>5</v>
      </c>
      <c r="F72" s="139" t="s">
        <v>12</v>
      </c>
      <c r="G72" s="138" t="s">
        <v>59</v>
      </c>
      <c r="H72" s="138" t="s">
        <v>15</v>
      </c>
      <c r="N72" s="7">
        <f t="shared" si="2"/>
        <v>0</v>
      </c>
    </row>
    <row r="73" spans="1:18" s="7" customFormat="1" ht="12.75" hidden="1" customHeight="1" x14ac:dyDescent="0.2">
      <c r="A73" s="92" t="s">
        <v>156</v>
      </c>
      <c r="B73" s="137"/>
      <c r="C73" s="137"/>
      <c r="E73" s="138">
        <v>5</v>
      </c>
      <c r="F73" s="138" t="s">
        <v>12</v>
      </c>
      <c r="G73" s="138" t="s">
        <v>59</v>
      </c>
      <c r="H73" s="138" t="s">
        <v>17</v>
      </c>
      <c r="N73" s="7">
        <f t="shared" si="2"/>
        <v>0</v>
      </c>
    </row>
    <row r="74" spans="1:18" s="7" customFormat="1" ht="12.75" hidden="1" customHeight="1" x14ac:dyDescent="0.2">
      <c r="A74" s="92" t="s">
        <v>63</v>
      </c>
      <c r="B74" s="137"/>
      <c r="C74" s="137"/>
      <c r="E74" s="138">
        <v>5</v>
      </c>
      <c r="F74" s="139" t="s">
        <v>12</v>
      </c>
      <c r="G74" s="138" t="s">
        <v>59</v>
      </c>
      <c r="H74" s="138" t="s">
        <v>64</v>
      </c>
      <c r="N74" s="7">
        <f t="shared" si="2"/>
        <v>0</v>
      </c>
    </row>
    <row r="75" spans="1:18" s="7" customFormat="1" ht="12.75" hidden="1" customHeight="1" x14ac:dyDescent="0.2">
      <c r="A75" s="92" t="s">
        <v>65</v>
      </c>
      <c r="B75" s="137"/>
      <c r="C75" s="137"/>
      <c r="E75" s="138">
        <v>5</v>
      </c>
      <c r="F75" s="139" t="s">
        <v>12</v>
      </c>
      <c r="G75" s="138" t="s">
        <v>59</v>
      </c>
      <c r="H75" s="138" t="s">
        <v>19</v>
      </c>
      <c r="N75" s="7">
        <f t="shared" ref="N75:N110" si="3">P75-L75</f>
        <v>0</v>
      </c>
    </row>
    <row r="76" spans="1:18" s="7" customFormat="1" ht="12.75" hidden="1" customHeight="1" x14ac:dyDescent="0.2">
      <c r="A76" s="92" t="s">
        <v>157</v>
      </c>
      <c r="B76" s="137"/>
      <c r="C76" s="137"/>
      <c r="E76" s="138">
        <v>5</v>
      </c>
      <c r="F76" s="139" t="s">
        <v>12</v>
      </c>
      <c r="G76" s="138" t="s">
        <v>93</v>
      </c>
      <c r="H76" s="138" t="s">
        <v>8</v>
      </c>
      <c r="N76" s="7">
        <f t="shared" si="3"/>
        <v>0</v>
      </c>
    </row>
    <row r="77" spans="1:18" s="7" customFormat="1" ht="12.75" hidden="1" customHeight="1" x14ac:dyDescent="0.2">
      <c r="A77" s="92" t="s">
        <v>66</v>
      </c>
      <c r="B77" s="137"/>
      <c r="C77" s="137"/>
      <c r="E77" s="138">
        <v>5</v>
      </c>
      <c r="F77" s="139" t="s">
        <v>12</v>
      </c>
      <c r="G77" s="138" t="s">
        <v>67</v>
      </c>
      <c r="H77" s="138" t="s">
        <v>8</v>
      </c>
      <c r="N77" s="7">
        <f t="shared" si="3"/>
        <v>0</v>
      </c>
    </row>
    <row r="78" spans="1:18" s="7" customFormat="1" ht="12.75" hidden="1" customHeight="1" x14ac:dyDescent="0.2">
      <c r="A78" s="92" t="s">
        <v>68</v>
      </c>
      <c r="B78" s="137"/>
      <c r="C78" s="137"/>
      <c r="E78" s="138">
        <v>5</v>
      </c>
      <c r="F78" s="139" t="s">
        <v>12</v>
      </c>
      <c r="G78" s="138" t="s">
        <v>67</v>
      </c>
      <c r="H78" s="138" t="s">
        <v>10</v>
      </c>
      <c r="N78" s="7">
        <f t="shared" si="3"/>
        <v>0</v>
      </c>
    </row>
    <row r="79" spans="1:18" s="7" customFormat="1" ht="12.75" hidden="1" customHeight="1" x14ac:dyDescent="0.2">
      <c r="A79" s="92" t="s">
        <v>158</v>
      </c>
      <c r="B79" s="137"/>
      <c r="C79" s="137"/>
      <c r="E79" s="138">
        <v>5</v>
      </c>
      <c r="F79" s="139" t="s">
        <v>12</v>
      </c>
      <c r="G79" s="138" t="s">
        <v>70</v>
      </c>
      <c r="H79" s="138" t="s">
        <v>8</v>
      </c>
      <c r="N79" s="7">
        <f t="shared" si="3"/>
        <v>0</v>
      </c>
    </row>
    <row r="80" spans="1:18" s="7" customFormat="1" ht="12.75" hidden="1" customHeight="1" x14ac:dyDescent="0.2">
      <c r="A80" s="92" t="s">
        <v>159</v>
      </c>
      <c r="B80" s="137"/>
      <c r="C80" s="137"/>
      <c r="E80" s="138">
        <v>5</v>
      </c>
      <c r="F80" s="139" t="s">
        <v>12</v>
      </c>
      <c r="G80" s="138" t="s">
        <v>70</v>
      </c>
      <c r="H80" s="138" t="s">
        <v>10</v>
      </c>
      <c r="N80" s="7">
        <f t="shared" si="3"/>
        <v>0</v>
      </c>
    </row>
    <row r="81" spans="1:18" s="7" customFormat="1" ht="14.1" customHeight="1" x14ac:dyDescent="0.2">
      <c r="A81" s="92" t="s">
        <v>69</v>
      </c>
      <c r="B81" s="137"/>
      <c r="C81" s="137"/>
      <c r="E81" s="138">
        <v>5</v>
      </c>
      <c r="F81" s="139" t="s">
        <v>12</v>
      </c>
      <c r="G81" s="138" t="s">
        <v>70</v>
      </c>
      <c r="H81" s="138" t="s">
        <v>15</v>
      </c>
      <c r="J81" s="7">
        <v>34473803.32</v>
      </c>
      <c r="L81" s="7">
        <v>17617410.77</v>
      </c>
      <c r="N81" s="7">
        <f t="shared" si="3"/>
        <v>29767193.23</v>
      </c>
      <c r="P81" s="7">
        <f>47384604</f>
        <v>47384604</v>
      </c>
      <c r="R81" s="7">
        <v>54123252</v>
      </c>
    </row>
    <row r="82" spans="1:18" s="7" customFormat="1" ht="14.1" customHeight="1" x14ac:dyDescent="0.2">
      <c r="A82" s="92" t="s">
        <v>160</v>
      </c>
      <c r="B82" s="137"/>
      <c r="C82" s="137"/>
      <c r="E82" s="138">
        <v>5</v>
      </c>
      <c r="F82" s="139" t="s">
        <v>12</v>
      </c>
      <c r="G82" s="138" t="s">
        <v>163</v>
      </c>
      <c r="H82" s="138" t="s">
        <v>8</v>
      </c>
      <c r="J82" s="7">
        <v>2396019.5</v>
      </c>
      <c r="L82" s="7">
        <v>866651</v>
      </c>
      <c r="N82" s="7">
        <f t="shared" si="3"/>
        <v>3593349</v>
      </c>
      <c r="P82" s="7">
        <f>4460000</f>
        <v>4460000</v>
      </c>
      <c r="R82" s="7">
        <v>4850000</v>
      </c>
    </row>
    <row r="83" spans="1:18" s="7" customFormat="1" ht="12.75" hidden="1" customHeight="1" x14ac:dyDescent="0.2">
      <c r="A83" s="92" t="s">
        <v>161</v>
      </c>
      <c r="B83" s="137"/>
      <c r="C83" s="137"/>
      <c r="E83" s="138">
        <v>5</v>
      </c>
      <c r="F83" s="139" t="s">
        <v>12</v>
      </c>
      <c r="G83" s="138" t="s">
        <v>163</v>
      </c>
      <c r="H83" s="140" t="s">
        <v>49</v>
      </c>
      <c r="N83" s="7">
        <f t="shared" si="3"/>
        <v>0</v>
      </c>
    </row>
    <row r="84" spans="1:18" s="7" customFormat="1" ht="14.1" customHeight="1" x14ac:dyDescent="0.2">
      <c r="A84" s="92" t="s">
        <v>71</v>
      </c>
      <c r="B84" s="137"/>
      <c r="C84" s="137"/>
      <c r="E84" s="138">
        <v>5</v>
      </c>
      <c r="F84" s="139" t="s">
        <v>12</v>
      </c>
      <c r="G84" s="138" t="s">
        <v>163</v>
      </c>
      <c r="H84" s="138" t="s">
        <v>10</v>
      </c>
      <c r="J84" s="7">
        <v>15927898.369999999</v>
      </c>
      <c r="L84" s="7">
        <v>6747508.7199999997</v>
      </c>
      <c r="N84" s="7">
        <f t="shared" si="3"/>
        <v>12152491.280000001</v>
      </c>
      <c r="P84" s="7">
        <v>18900000</v>
      </c>
      <c r="R84" s="7">
        <v>23540741.079999998</v>
      </c>
    </row>
    <row r="85" spans="1:18" s="7" customFormat="1" ht="12.75" hidden="1" customHeight="1" x14ac:dyDescent="0.2">
      <c r="A85" s="92" t="s">
        <v>162</v>
      </c>
      <c r="B85" s="137"/>
      <c r="C85" s="137"/>
      <c r="E85" s="138">
        <v>5</v>
      </c>
      <c r="F85" s="139" t="s">
        <v>12</v>
      </c>
      <c r="G85" s="138" t="s">
        <v>163</v>
      </c>
      <c r="H85" s="138" t="s">
        <v>15</v>
      </c>
      <c r="N85" s="7">
        <f t="shared" si="3"/>
        <v>0</v>
      </c>
    </row>
    <row r="86" spans="1:18" s="7" customFormat="1" ht="12.75" hidden="1" customHeight="1" x14ac:dyDescent="0.2">
      <c r="A86" s="92" t="s">
        <v>72</v>
      </c>
      <c r="B86" s="137"/>
      <c r="C86" s="137"/>
      <c r="E86" s="138">
        <v>5</v>
      </c>
      <c r="F86" s="139" t="s">
        <v>12</v>
      </c>
      <c r="G86" s="138" t="s">
        <v>70</v>
      </c>
      <c r="H86" s="138" t="s">
        <v>49</v>
      </c>
      <c r="N86" s="7">
        <f t="shared" si="3"/>
        <v>0</v>
      </c>
    </row>
    <row r="87" spans="1:18" s="7" customFormat="1" ht="14.1" hidden="1" customHeight="1" x14ac:dyDescent="0.2">
      <c r="A87" s="92" t="s">
        <v>161</v>
      </c>
      <c r="B87" s="137"/>
      <c r="C87" s="137"/>
      <c r="E87" s="138">
        <v>5</v>
      </c>
      <c r="F87" s="139" t="s">
        <v>12</v>
      </c>
      <c r="G87" s="140" t="s">
        <v>163</v>
      </c>
      <c r="H87" s="138" t="s">
        <v>49</v>
      </c>
      <c r="N87" s="7">
        <f t="shared" ref="N87" si="4">P87-L87</f>
        <v>0</v>
      </c>
    </row>
    <row r="88" spans="1:18" s="7" customFormat="1" ht="12.75" hidden="1" customHeight="1" x14ac:dyDescent="0.2">
      <c r="A88" s="92" t="s">
        <v>164</v>
      </c>
      <c r="B88" s="137"/>
      <c r="C88" s="137"/>
      <c r="E88" s="138">
        <v>5</v>
      </c>
      <c r="F88" s="139" t="s">
        <v>12</v>
      </c>
      <c r="G88" s="138" t="s">
        <v>74</v>
      </c>
      <c r="H88" s="138" t="s">
        <v>10</v>
      </c>
      <c r="N88" s="7">
        <f t="shared" si="3"/>
        <v>0</v>
      </c>
    </row>
    <row r="89" spans="1:18" s="7" customFormat="1" ht="14.1" hidden="1" customHeight="1" x14ac:dyDescent="0.2">
      <c r="A89" s="92" t="s">
        <v>165</v>
      </c>
      <c r="B89" s="137"/>
      <c r="C89" s="137"/>
      <c r="E89" s="138">
        <v>5</v>
      </c>
      <c r="F89" s="139" t="s">
        <v>12</v>
      </c>
      <c r="G89" s="138" t="s">
        <v>74</v>
      </c>
      <c r="H89" s="138" t="s">
        <v>15</v>
      </c>
    </row>
    <row r="90" spans="1:18" s="7" customFormat="1" ht="14.1" customHeight="1" x14ac:dyDescent="0.2">
      <c r="A90" s="92" t="s">
        <v>166</v>
      </c>
      <c r="B90" s="137"/>
      <c r="C90" s="137"/>
      <c r="E90" s="138">
        <v>5</v>
      </c>
      <c r="F90" s="139" t="s">
        <v>12</v>
      </c>
      <c r="G90" s="138" t="s">
        <v>74</v>
      </c>
      <c r="H90" s="138" t="s">
        <v>17</v>
      </c>
      <c r="J90" s="7">
        <v>1157816.6000000001</v>
      </c>
      <c r="L90" s="7">
        <v>28089</v>
      </c>
      <c r="N90" s="7">
        <f t="shared" si="3"/>
        <v>561911</v>
      </c>
      <c r="P90" s="7">
        <f>590000</f>
        <v>590000</v>
      </c>
      <c r="R90" s="7">
        <v>789662.5</v>
      </c>
    </row>
    <row r="91" spans="1:18" s="7" customFormat="1" ht="12.75" hidden="1" customHeight="1" x14ac:dyDescent="0.2">
      <c r="A91" s="92" t="s">
        <v>167</v>
      </c>
      <c r="B91" s="137"/>
      <c r="C91" s="137"/>
      <c r="E91" s="138">
        <v>5</v>
      </c>
      <c r="F91" s="139" t="s">
        <v>12</v>
      </c>
      <c r="G91" s="138" t="s">
        <v>74</v>
      </c>
      <c r="H91" s="138" t="s">
        <v>8</v>
      </c>
      <c r="N91" s="7">
        <f t="shared" si="3"/>
        <v>0</v>
      </c>
    </row>
    <row r="92" spans="1:18" s="7" customFormat="1" ht="12.75" hidden="1" customHeight="1" x14ac:dyDescent="0.2">
      <c r="A92" s="92" t="s">
        <v>168</v>
      </c>
      <c r="B92" s="137"/>
      <c r="C92" s="137"/>
      <c r="E92" s="138">
        <v>5</v>
      </c>
      <c r="F92" s="139" t="s">
        <v>12</v>
      </c>
      <c r="G92" s="138" t="s">
        <v>74</v>
      </c>
      <c r="H92" s="138" t="s">
        <v>45</v>
      </c>
      <c r="N92" s="7">
        <f t="shared" si="3"/>
        <v>0</v>
      </c>
    </row>
    <row r="93" spans="1:18" s="7" customFormat="1" ht="14.1" customHeight="1" x14ac:dyDescent="0.2">
      <c r="A93" s="92" t="s">
        <v>73</v>
      </c>
      <c r="B93" s="137"/>
      <c r="C93" s="137"/>
      <c r="E93" s="138">
        <v>5</v>
      </c>
      <c r="F93" s="139" t="s">
        <v>12</v>
      </c>
      <c r="G93" s="138" t="s">
        <v>74</v>
      </c>
      <c r="H93" s="138" t="s">
        <v>64</v>
      </c>
      <c r="J93" s="7">
        <v>186271.5</v>
      </c>
      <c r="L93" s="7">
        <v>39480</v>
      </c>
      <c r="N93" s="7">
        <f t="shared" si="3"/>
        <v>1160520</v>
      </c>
      <c r="P93" s="7">
        <v>1200000</v>
      </c>
      <c r="R93" s="7">
        <v>1322250</v>
      </c>
    </row>
    <row r="94" spans="1:18" s="7" customFormat="1" ht="14.1" customHeight="1" x14ac:dyDescent="0.2">
      <c r="A94" s="92" t="s">
        <v>75</v>
      </c>
      <c r="B94" s="137"/>
      <c r="C94" s="137"/>
      <c r="E94" s="138">
        <v>5</v>
      </c>
      <c r="F94" s="139" t="s">
        <v>12</v>
      </c>
      <c r="G94" s="138" t="s">
        <v>74</v>
      </c>
      <c r="H94" s="138" t="s">
        <v>19</v>
      </c>
      <c r="N94" s="7">
        <f t="shared" si="3"/>
        <v>161000</v>
      </c>
      <c r="P94" s="7">
        <f>161000</f>
        <v>161000</v>
      </c>
      <c r="R94" s="7">
        <v>200000</v>
      </c>
    </row>
    <row r="95" spans="1:18" s="7" customFormat="1" ht="12.75" hidden="1" customHeight="1" x14ac:dyDescent="0.2">
      <c r="A95" s="92" t="s">
        <v>76</v>
      </c>
      <c r="B95" s="137"/>
      <c r="C95" s="137"/>
      <c r="E95" s="138">
        <v>5</v>
      </c>
      <c r="F95" s="139" t="s">
        <v>12</v>
      </c>
      <c r="G95" s="138" t="s">
        <v>74</v>
      </c>
      <c r="H95" s="138" t="s">
        <v>60</v>
      </c>
      <c r="N95" s="7">
        <f t="shared" si="3"/>
        <v>0</v>
      </c>
    </row>
    <row r="96" spans="1:18" s="7" customFormat="1" ht="14.1" customHeight="1" x14ac:dyDescent="0.2">
      <c r="A96" s="92" t="s">
        <v>77</v>
      </c>
      <c r="B96" s="137"/>
      <c r="C96" s="137"/>
      <c r="E96" s="138">
        <v>5</v>
      </c>
      <c r="F96" s="139" t="s">
        <v>12</v>
      </c>
      <c r="G96" s="138" t="s">
        <v>74</v>
      </c>
      <c r="H96" s="138" t="s">
        <v>49</v>
      </c>
      <c r="J96" s="7">
        <v>4840</v>
      </c>
      <c r="N96" s="7">
        <f t="shared" si="3"/>
        <v>210000</v>
      </c>
      <c r="P96" s="7">
        <f>210000</f>
        <v>210000</v>
      </c>
      <c r="R96" s="7">
        <v>150000</v>
      </c>
    </row>
    <row r="97" spans="1:18" s="7" customFormat="1" ht="12.75" hidden="1" customHeight="1" x14ac:dyDescent="0.2">
      <c r="A97" s="92" t="s">
        <v>165</v>
      </c>
      <c r="B97" s="137"/>
      <c r="C97" s="137"/>
      <c r="E97" s="138">
        <v>5</v>
      </c>
      <c r="F97" s="139" t="s">
        <v>12</v>
      </c>
      <c r="G97" s="138" t="s">
        <v>74</v>
      </c>
      <c r="H97" s="138" t="s">
        <v>15</v>
      </c>
      <c r="N97" s="7">
        <f t="shared" si="3"/>
        <v>0</v>
      </c>
    </row>
    <row r="98" spans="1:18" s="7" customFormat="1" ht="12.75" hidden="1" customHeight="1" x14ac:dyDescent="0.2">
      <c r="A98" s="92" t="s">
        <v>78</v>
      </c>
      <c r="B98" s="137"/>
      <c r="C98" s="137"/>
      <c r="E98" s="138">
        <v>5</v>
      </c>
      <c r="F98" s="139" t="s">
        <v>12</v>
      </c>
      <c r="G98" s="138" t="s">
        <v>79</v>
      </c>
      <c r="H98" s="138" t="s">
        <v>10</v>
      </c>
      <c r="N98" s="7">
        <f t="shared" si="3"/>
        <v>0</v>
      </c>
    </row>
    <row r="99" spans="1:18" s="7" customFormat="1" ht="12.75" hidden="1" customHeight="1" x14ac:dyDescent="0.2">
      <c r="A99" s="92" t="s">
        <v>80</v>
      </c>
      <c r="B99" s="137"/>
      <c r="C99" s="137"/>
      <c r="E99" s="138">
        <v>5</v>
      </c>
      <c r="F99" s="139" t="s">
        <v>12</v>
      </c>
      <c r="G99" s="138" t="s">
        <v>79</v>
      </c>
      <c r="H99" s="138" t="s">
        <v>15</v>
      </c>
      <c r="N99" s="7">
        <f t="shared" si="3"/>
        <v>0</v>
      </c>
    </row>
    <row r="100" spans="1:18" s="7" customFormat="1" ht="12.75" hidden="1" customHeight="1" x14ac:dyDescent="0.2">
      <c r="A100" s="92" t="s">
        <v>169</v>
      </c>
      <c r="B100" s="137"/>
      <c r="C100" s="137"/>
      <c r="E100" s="138">
        <v>5</v>
      </c>
      <c r="F100" s="139" t="s">
        <v>12</v>
      </c>
      <c r="G100" s="138" t="s">
        <v>79</v>
      </c>
      <c r="H100" s="139" t="s">
        <v>60</v>
      </c>
      <c r="N100" s="7">
        <f t="shared" si="3"/>
        <v>0</v>
      </c>
    </row>
    <row r="101" spans="1:18" s="7" customFormat="1" ht="12.75" hidden="1" customHeight="1" x14ac:dyDescent="0.2">
      <c r="A101" s="92" t="s">
        <v>170</v>
      </c>
      <c r="B101" s="137"/>
      <c r="C101" s="137"/>
      <c r="E101" s="138">
        <v>5</v>
      </c>
      <c r="F101" s="139" t="s">
        <v>12</v>
      </c>
      <c r="G101" s="138" t="s">
        <v>79</v>
      </c>
      <c r="H101" s="139" t="s">
        <v>19</v>
      </c>
      <c r="N101" s="7">
        <f t="shared" si="3"/>
        <v>0</v>
      </c>
    </row>
    <row r="102" spans="1:18" s="7" customFormat="1" ht="12.75" hidden="1" customHeight="1" x14ac:dyDescent="0.2">
      <c r="A102" s="92" t="s">
        <v>171</v>
      </c>
      <c r="B102" s="137"/>
      <c r="C102" s="137"/>
      <c r="E102" s="138">
        <v>5</v>
      </c>
      <c r="F102" s="139" t="s">
        <v>12</v>
      </c>
      <c r="G102" s="138" t="s">
        <v>79</v>
      </c>
      <c r="H102" s="139" t="s">
        <v>82</v>
      </c>
      <c r="N102" s="7">
        <f t="shared" si="3"/>
        <v>0</v>
      </c>
    </row>
    <row r="103" spans="1:18" s="7" customFormat="1" ht="12.75" hidden="1" customHeight="1" x14ac:dyDescent="0.2">
      <c r="A103" s="92" t="s">
        <v>81</v>
      </c>
      <c r="B103" s="137"/>
      <c r="C103" s="137"/>
      <c r="E103" s="138">
        <v>5</v>
      </c>
      <c r="F103" s="139" t="s">
        <v>12</v>
      </c>
      <c r="G103" s="138" t="s">
        <v>59</v>
      </c>
      <c r="H103" s="139" t="s">
        <v>82</v>
      </c>
      <c r="N103" s="7">
        <f t="shared" si="3"/>
        <v>0</v>
      </c>
    </row>
    <row r="104" spans="1:18" s="7" customFormat="1" ht="12.75" hidden="1" customHeight="1" x14ac:dyDescent="0.2">
      <c r="A104" s="92" t="s">
        <v>83</v>
      </c>
      <c r="B104" s="137"/>
      <c r="C104" s="137"/>
      <c r="E104" s="138">
        <v>5</v>
      </c>
      <c r="F104" s="139" t="s">
        <v>12</v>
      </c>
      <c r="G104" s="138" t="s">
        <v>84</v>
      </c>
      <c r="H104" s="139" t="s">
        <v>8</v>
      </c>
      <c r="N104" s="7">
        <f t="shared" si="3"/>
        <v>0</v>
      </c>
    </row>
    <row r="105" spans="1:18" s="7" customFormat="1" ht="12.75" hidden="1" customHeight="1" x14ac:dyDescent="0.2">
      <c r="A105" s="92" t="s">
        <v>85</v>
      </c>
      <c r="B105" s="137"/>
      <c r="C105" s="137"/>
      <c r="E105" s="138">
        <v>5</v>
      </c>
      <c r="F105" s="139" t="s">
        <v>12</v>
      </c>
      <c r="G105" s="138" t="s">
        <v>84</v>
      </c>
      <c r="H105" s="139" t="s">
        <v>10</v>
      </c>
      <c r="N105" s="7">
        <f t="shared" si="3"/>
        <v>0</v>
      </c>
    </row>
    <row r="106" spans="1:18" s="7" customFormat="1" ht="12.75" hidden="1" customHeight="1" x14ac:dyDescent="0.2">
      <c r="A106" s="92" t="s">
        <v>86</v>
      </c>
      <c r="B106" s="137"/>
      <c r="C106" s="137"/>
      <c r="E106" s="138">
        <v>5</v>
      </c>
      <c r="F106" s="139" t="s">
        <v>12</v>
      </c>
      <c r="G106" s="138" t="s">
        <v>84</v>
      </c>
      <c r="H106" s="139" t="s">
        <v>15</v>
      </c>
      <c r="N106" s="7">
        <f t="shared" si="3"/>
        <v>0</v>
      </c>
    </row>
    <row r="107" spans="1:18" s="7" customFormat="1" ht="14.1" customHeight="1" x14ac:dyDescent="0.2">
      <c r="A107" s="92" t="s">
        <v>172</v>
      </c>
      <c r="B107" s="137"/>
      <c r="C107" s="137"/>
      <c r="E107" s="138">
        <v>5</v>
      </c>
      <c r="F107" s="139" t="s">
        <v>12</v>
      </c>
      <c r="G107" s="138" t="s">
        <v>174</v>
      </c>
      <c r="H107" s="139" t="s">
        <v>8</v>
      </c>
      <c r="J107" s="7">
        <v>216680</v>
      </c>
      <c r="L107" s="7">
        <v>155360</v>
      </c>
      <c r="N107" s="7">
        <f t="shared" si="3"/>
        <v>951640</v>
      </c>
      <c r="P107" s="7">
        <f>1107000</f>
        <v>1107000</v>
      </c>
      <c r="R107" s="7">
        <v>645795</v>
      </c>
    </row>
    <row r="108" spans="1:18" s="7" customFormat="1" ht="12.75" hidden="1" customHeight="1" x14ac:dyDescent="0.2">
      <c r="A108" s="92" t="s">
        <v>173</v>
      </c>
      <c r="B108" s="137"/>
      <c r="C108" s="137"/>
      <c r="E108" s="138">
        <v>5</v>
      </c>
      <c r="F108" s="139" t="s">
        <v>12</v>
      </c>
      <c r="G108" s="138" t="s">
        <v>174</v>
      </c>
      <c r="H108" s="139" t="s">
        <v>10</v>
      </c>
      <c r="N108" s="7">
        <f t="shared" si="3"/>
        <v>0</v>
      </c>
    </row>
    <row r="109" spans="1:18" s="7" customFormat="1" ht="12.75" hidden="1" customHeight="1" x14ac:dyDescent="0.2">
      <c r="A109" s="92" t="s">
        <v>87</v>
      </c>
      <c r="B109" s="137"/>
      <c r="C109" s="137"/>
      <c r="E109" s="138">
        <v>5</v>
      </c>
      <c r="F109" s="139" t="s">
        <v>12</v>
      </c>
      <c r="G109" s="138" t="s">
        <v>174</v>
      </c>
      <c r="H109" s="139" t="s">
        <v>15</v>
      </c>
      <c r="N109" s="7">
        <f t="shared" si="3"/>
        <v>0</v>
      </c>
    </row>
    <row r="110" spans="1:18" s="7" customFormat="1" ht="14.1" customHeight="1" x14ac:dyDescent="0.2">
      <c r="A110" s="92" t="s">
        <v>279</v>
      </c>
      <c r="B110" s="137"/>
      <c r="C110" s="137"/>
      <c r="E110" s="138">
        <v>5</v>
      </c>
      <c r="F110" s="139" t="s">
        <v>12</v>
      </c>
      <c r="G110" s="160">
        <v>99</v>
      </c>
      <c r="H110" s="161">
        <v>990</v>
      </c>
      <c r="J110" s="7">
        <v>4605586</v>
      </c>
      <c r="L110" s="7">
        <v>3370648.02</v>
      </c>
      <c r="N110" s="7">
        <f t="shared" si="3"/>
        <v>5112926.9800000004</v>
      </c>
      <c r="P110" s="7">
        <v>8483575</v>
      </c>
      <c r="R110" s="7">
        <v>10673290</v>
      </c>
    </row>
    <row r="111" spans="1:18" s="7" customFormat="1" ht="18.95" customHeight="1" x14ac:dyDescent="0.2">
      <c r="A111" s="213" t="s">
        <v>191</v>
      </c>
      <c r="B111" s="213"/>
      <c r="C111" s="213"/>
      <c r="J111" s="22">
        <f>SUM(J42:J110)</f>
        <v>305635089.19000006</v>
      </c>
      <c r="K111" s="18"/>
      <c r="L111" s="22">
        <f>SUM(L42:L110)</f>
        <v>112411290.97999997</v>
      </c>
      <c r="N111" s="22">
        <f>SUM(N42:N110)</f>
        <v>361577952.85000002</v>
      </c>
      <c r="P111" s="22">
        <f>SUM(P42:P110)</f>
        <v>473989243.82999998</v>
      </c>
      <c r="R111" s="22">
        <f>SUM(R42:R110)</f>
        <v>489196566.94999999</v>
      </c>
    </row>
    <row r="112" spans="1:18" s="7" customFormat="1" ht="6" hidden="1" customHeight="1" x14ac:dyDescent="0.2">
      <c r="A112" s="20"/>
      <c r="B112" s="20"/>
      <c r="C112" s="20"/>
      <c r="J112" s="18"/>
      <c r="K112" s="18"/>
    </row>
    <row r="113" spans="1:18" s="7" customFormat="1" ht="12" hidden="1" customHeight="1" x14ac:dyDescent="0.2">
      <c r="A113" s="69" t="s">
        <v>189</v>
      </c>
    </row>
    <row r="114" spans="1:18" s="7" customFormat="1" ht="12" hidden="1" customHeight="1" x14ac:dyDescent="0.2">
      <c r="A114" s="92" t="s">
        <v>109</v>
      </c>
      <c r="E114" s="138">
        <v>5</v>
      </c>
      <c r="F114" s="139" t="s">
        <v>29</v>
      </c>
      <c r="G114" s="138" t="s">
        <v>7</v>
      </c>
      <c r="H114" s="138" t="s">
        <v>17</v>
      </c>
    </row>
    <row r="115" spans="1:18" s="7" customFormat="1" ht="12" hidden="1" customHeight="1" x14ac:dyDescent="0.2">
      <c r="A115" s="92" t="s">
        <v>180</v>
      </c>
      <c r="E115" s="138">
        <v>5</v>
      </c>
      <c r="F115" s="139" t="s">
        <v>29</v>
      </c>
      <c r="G115" s="138" t="s">
        <v>7</v>
      </c>
      <c r="H115" s="138" t="s">
        <v>64</v>
      </c>
    </row>
    <row r="116" spans="1:18" s="7" customFormat="1" ht="12" hidden="1" customHeight="1" x14ac:dyDescent="0.2">
      <c r="A116" s="92" t="s">
        <v>181</v>
      </c>
      <c r="E116" s="138">
        <v>5</v>
      </c>
      <c r="F116" s="139" t="s">
        <v>29</v>
      </c>
      <c r="G116" s="138" t="s">
        <v>7</v>
      </c>
      <c r="H116" s="140" t="s">
        <v>49</v>
      </c>
    </row>
    <row r="117" spans="1:18" s="7" customFormat="1" ht="12" hidden="1" customHeight="1" x14ac:dyDescent="0.2">
      <c r="A117" s="92" t="s">
        <v>181</v>
      </c>
      <c r="E117" s="138">
        <v>5</v>
      </c>
      <c r="F117" s="139" t="s">
        <v>29</v>
      </c>
      <c r="G117" s="138" t="s">
        <v>7</v>
      </c>
      <c r="H117" s="140" t="s">
        <v>49</v>
      </c>
    </row>
    <row r="118" spans="1:18" s="7" customFormat="1" ht="12" hidden="1" customHeight="1" x14ac:dyDescent="0.2">
      <c r="A118" s="92" t="s">
        <v>182</v>
      </c>
      <c r="E118" s="138">
        <v>5</v>
      </c>
      <c r="F118" s="139" t="s">
        <v>29</v>
      </c>
      <c r="G118" s="138" t="s">
        <v>7</v>
      </c>
      <c r="H118" s="138" t="s">
        <v>10</v>
      </c>
    </row>
    <row r="119" spans="1:18" s="7" customFormat="1" ht="12" hidden="1" customHeight="1" x14ac:dyDescent="0.2">
      <c r="A119" s="92" t="s">
        <v>181</v>
      </c>
      <c r="E119" s="138">
        <v>5</v>
      </c>
      <c r="F119" s="139" t="s">
        <v>29</v>
      </c>
      <c r="G119" s="138" t="s">
        <v>7</v>
      </c>
      <c r="H119" s="140" t="s">
        <v>49</v>
      </c>
    </row>
    <row r="120" spans="1:18" s="7" customFormat="1" ht="12" hidden="1" customHeight="1" x14ac:dyDescent="0.2">
      <c r="A120" s="92" t="s">
        <v>183</v>
      </c>
      <c r="E120" s="138">
        <v>5</v>
      </c>
      <c r="F120" s="139" t="s">
        <v>29</v>
      </c>
      <c r="G120" s="138" t="s">
        <v>7</v>
      </c>
      <c r="H120" s="138" t="s">
        <v>8</v>
      </c>
    </row>
    <row r="121" spans="1:18" s="7" customFormat="1" ht="12" hidden="1" customHeight="1" x14ac:dyDescent="0.2">
      <c r="A121" s="92" t="s">
        <v>184</v>
      </c>
      <c r="E121" s="138">
        <v>5</v>
      </c>
      <c r="F121" s="139" t="s">
        <v>29</v>
      </c>
      <c r="G121" s="138" t="s">
        <v>7</v>
      </c>
      <c r="H121" s="138" t="s">
        <v>15</v>
      </c>
    </row>
    <row r="122" spans="1:18" s="7" customFormat="1" ht="18.95" hidden="1" customHeight="1" x14ac:dyDescent="0.2">
      <c r="A122" s="63" t="s">
        <v>185</v>
      </c>
      <c r="J122" s="64">
        <f>SUM(J114:J121)</f>
        <v>0</v>
      </c>
      <c r="K122" s="27"/>
      <c r="L122" s="64">
        <f>SUM(L114:L121)</f>
        <v>0</v>
      </c>
      <c r="M122" s="27"/>
      <c r="N122" s="64">
        <f>SUM(N114:N121)</f>
        <v>0</v>
      </c>
      <c r="O122" s="27"/>
      <c r="P122" s="64">
        <f>SUM(P114:P121)</f>
        <v>0</v>
      </c>
      <c r="Q122" s="27"/>
      <c r="R122" s="64">
        <f>SUM(R114:R121)</f>
        <v>0</v>
      </c>
    </row>
    <row r="123" spans="1:18" s="7" customFormat="1" ht="6" customHeight="1" x14ac:dyDescent="0.2"/>
    <row r="124" spans="1:18" s="7" customFormat="1" ht="15.95" customHeight="1" x14ac:dyDescent="0.2">
      <c r="A124" s="68" t="s">
        <v>190</v>
      </c>
      <c r="B124" s="11"/>
      <c r="C124" s="11"/>
    </row>
    <row r="125" spans="1:18" s="7" customFormat="1" ht="12.75" hidden="1" customHeight="1" x14ac:dyDescent="0.2">
      <c r="A125" s="11" t="s">
        <v>89</v>
      </c>
      <c r="B125" s="24"/>
      <c r="C125" s="24"/>
    </row>
    <row r="126" spans="1:18" s="7" customFormat="1" ht="12.75" hidden="1" customHeight="1" x14ac:dyDescent="0.2">
      <c r="A126" s="70" t="s">
        <v>90</v>
      </c>
      <c r="B126" s="9"/>
      <c r="C126" s="9"/>
      <c r="E126" s="138">
        <v>1</v>
      </c>
      <c r="F126" s="139" t="s">
        <v>12</v>
      </c>
      <c r="G126" s="138" t="s">
        <v>54</v>
      </c>
      <c r="H126" s="140" t="s">
        <v>10</v>
      </c>
    </row>
    <row r="127" spans="1:18" s="7" customFormat="1" ht="6" customHeight="1" x14ac:dyDescent="0.2">
      <c r="A127" s="70"/>
      <c r="B127" s="9"/>
      <c r="C127" s="9"/>
      <c r="E127" s="138"/>
      <c r="F127" s="139"/>
      <c r="G127" s="138"/>
      <c r="H127" s="140"/>
    </row>
    <row r="128" spans="1:18" s="7" customFormat="1" ht="12.75" hidden="1" customHeight="1" x14ac:dyDescent="0.2">
      <c r="A128" s="92" t="s">
        <v>92</v>
      </c>
      <c r="B128" s="137"/>
      <c r="C128" s="137"/>
      <c r="E128" s="138">
        <v>1</v>
      </c>
      <c r="F128" s="139" t="s">
        <v>93</v>
      </c>
      <c r="G128" s="138" t="s">
        <v>7</v>
      </c>
      <c r="H128" s="138" t="s">
        <v>8</v>
      </c>
    </row>
    <row r="129" spans="1:18" s="7" customFormat="1" ht="12.75" hidden="1" customHeight="1" x14ac:dyDescent="0.2">
      <c r="A129" s="92" t="s">
        <v>94</v>
      </c>
      <c r="B129" s="137"/>
      <c r="C129" s="137"/>
      <c r="E129" s="138">
        <v>1</v>
      </c>
      <c r="F129" s="139" t="s">
        <v>93</v>
      </c>
      <c r="G129" s="138" t="s">
        <v>34</v>
      </c>
      <c r="H129" s="138" t="s">
        <v>8</v>
      </c>
    </row>
    <row r="130" spans="1:18" s="7" customFormat="1" ht="12.75" hidden="1" customHeight="1" x14ac:dyDescent="0.2">
      <c r="A130" s="92" t="s">
        <v>95</v>
      </c>
      <c r="B130" s="142"/>
      <c r="C130" s="142"/>
      <c r="E130" s="138">
        <v>1</v>
      </c>
      <c r="F130" s="139" t="s">
        <v>93</v>
      </c>
      <c r="G130" s="138" t="s">
        <v>34</v>
      </c>
      <c r="H130" s="138" t="s">
        <v>49</v>
      </c>
    </row>
    <row r="131" spans="1:18" s="7" customFormat="1" ht="12.75" customHeight="1" x14ac:dyDescent="0.2">
      <c r="A131" s="70" t="s">
        <v>90</v>
      </c>
      <c r="B131" s="137"/>
      <c r="C131" s="137"/>
      <c r="D131" s="139"/>
      <c r="E131" s="138">
        <v>1</v>
      </c>
      <c r="F131" s="139" t="s">
        <v>12</v>
      </c>
      <c r="G131" s="138" t="s">
        <v>54</v>
      </c>
      <c r="H131" s="138" t="s">
        <v>10</v>
      </c>
      <c r="J131" s="7">
        <v>7007.63</v>
      </c>
      <c r="L131" s="7">
        <v>11210.55</v>
      </c>
      <c r="N131" s="7">
        <f t="shared" ref="N131:N145" si="5">P131-L131</f>
        <v>448789.45</v>
      </c>
      <c r="P131" s="7">
        <v>460000</v>
      </c>
      <c r="R131" s="7">
        <v>220000</v>
      </c>
    </row>
    <row r="132" spans="1:18" s="7" customFormat="1" ht="14.1" customHeight="1" x14ac:dyDescent="0.2">
      <c r="A132" s="92" t="s">
        <v>96</v>
      </c>
      <c r="B132" s="142"/>
      <c r="C132" s="142"/>
      <c r="D132" s="139"/>
      <c r="E132" s="138">
        <v>1</v>
      </c>
      <c r="F132" s="139" t="s">
        <v>93</v>
      </c>
      <c r="G132" s="138" t="s">
        <v>54</v>
      </c>
      <c r="H132" s="138" t="s">
        <v>10</v>
      </c>
      <c r="N132" s="7">
        <f t="shared" si="5"/>
        <v>1135040</v>
      </c>
      <c r="P132" s="7">
        <v>1135040</v>
      </c>
      <c r="R132" s="7">
        <v>1000000</v>
      </c>
    </row>
    <row r="133" spans="1:18" s="7" customFormat="1" ht="14.1" hidden="1" customHeight="1" x14ac:dyDescent="0.2">
      <c r="A133" s="92" t="s">
        <v>98</v>
      </c>
      <c r="B133" s="142"/>
      <c r="C133" s="142"/>
      <c r="E133" s="138">
        <v>1</v>
      </c>
      <c r="F133" s="139" t="s">
        <v>93</v>
      </c>
      <c r="G133" s="138" t="s">
        <v>54</v>
      </c>
      <c r="H133" s="138" t="s">
        <v>15</v>
      </c>
      <c r="N133" s="7">
        <f t="shared" si="5"/>
        <v>0</v>
      </c>
    </row>
    <row r="134" spans="1:18" s="7" customFormat="1" ht="12.75" hidden="1" customHeight="1" x14ac:dyDescent="0.2">
      <c r="A134" s="92" t="s">
        <v>99</v>
      </c>
      <c r="B134" s="142"/>
      <c r="C134" s="142"/>
      <c r="D134" s="139"/>
      <c r="E134" s="138">
        <v>1</v>
      </c>
      <c r="F134" s="139" t="s">
        <v>93</v>
      </c>
      <c r="G134" s="138" t="s">
        <v>93</v>
      </c>
      <c r="H134" s="138" t="s">
        <v>10</v>
      </c>
      <c r="N134" s="7">
        <f t="shared" si="5"/>
        <v>0</v>
      </c>
    </row>
    <row r="135" spans="1:18" s="7" customFormat="1" ht="14.1" hidden="1" customHeight="1" x14ac:dyDescent="0.2">
      <c r="A135" s="92" t="s">
        <v>100</v>
      </c>
      <c r="B135" s="137"/>
      <c r="C135" s="137"/>
      <c r="E135" s="138">
        <v>1</v>
      </c>
      <c r="F135" s="139" t="s">
        <v>93</v>
      </c>
      <c r="G135" s="138" t="s">
        <v>54</v>
      </c>
      <c r="H135" s="138" t="s">
        <v>19</v>
      </c>
      <c r="N135" s="7">
        <f t="shared" si="5"/>
        <v>0</v>
      </c>
    </row>
    <row r="136" spans="1:18" s="7" customFormat="1" ht="12.75" hidden="1" customHeight="1" x14ac:dyDescent="0.2">
      <c r="A136" s="92" t="s">
        <v>175</v>
      </c>
      <c r="B136" s="137"/>
      <c r="C136" s="137"/>
      <c r="E136" s="138">
        <v>1</v>
      </c>
      <c r="F136" s="139" t="s">
        <v>93</v>
      </c>
      <c r="G136" s="138" t="s">
        <v>54</v>
      </c>
      <c r="H136" s="138" t="s">
        <v>82</v>
      </c>
      <c r="N136" s="7">
        <f t="shared" si="5"/>
        <v>0</v>
      </c>
    </row>
    <row r="137" spans="1:18" s="7" customFormat="1" ht="14.1" hidden="1" customHeight="1" x14ac:dyDescent="0.2">
      <c r="A137" s="92" t="s">
        <v>176</v>
      </c>
      <c r="B137" s="137"/>
      <c r="C137" s="137"/>
      <c r="E137" s="138">
        <v>1</v>
      </c>
      <c r="F137" s="139" t="s">
        <v>93</v>
      </c>
      <c r="G137" s="138" t="s">
        <v>54</v>
      </c>
      <c r="H137" s="138" t="s">
        <v>45</v>
      </c>
      <c r="N137" s="7">
        <f t="shared" si="5"/>
        <v>0</v>
      </c>
    </row>
    <row r="138" spans="1:18" s="7" customFormat="1" ht="14.1" customHeight="1" x14ac:dyDescent="0.2">
      <c r="A138" s="92" t="s">
        <v>177</v>
      </c>
      <c r="B138" s="137"/>
      <c r="C138" s="137"/>
      <c r="E138" s="138">
        <v>1</v>
      </c>
      <c r="F138" s="139" t="s">
        <v>93</v>
      </c>
      <c r="G138" s="138" t="s">
        <v>54</v>
      </c>
      <c r="H138" s="138" t="s">
        <v>146</v>
      </c>
      <c r="J138" s="7">
        <v>1680000</v>
      </c>
      <c r="N138" s="7">
        <f t="shared" si="5"/>
        <v>23917010</v>
      </c>
      <c r="P138" s="7">
        <v>23917010</v>
      </c>
    </row>
    <row r="139" spans="1:18" s="7" customFormat="1" ht="12.75" hidden="1" customHeight="1" x14ac:dyDescent="0.2">
      <c r="A139" s="92" t="s">
        <v>101</v>
      </c>
      <c r="B139" s="137"/>
      <c r="C139" s="137"/>
      <c r="E139" s="138">
        <v>1</v>
      </c>
      <c r="F139" s="139" t="s">
        <v>93</v>
      </c>
      <c r="G139" s="138" t="s">
        <v>54</v>
      </c>
      <c r="H139" s="138" t="s">
        <v>102</v>
      </c>
      <c r="N139" s="7">
        <f t="shared" si="5"/>
        <v>0</v>
      </c>
    </row>
    <row r="140" spans="1:18" s="7" customFormat="1" ht="12.75" hidden="1" customHeight="1" x14ac:dyDescent="0.2">
      <c r="A140" s="92" t="s">
        <v>103</v>
      </c>
      <c r="B140" s="137"/>
      <c r="C140" s="137"/>
      <c r="E140" s="138">
        <v>1</v>
      </c>
      <c r="F140" s="139" t="s">
        <v>93</v>
      </c>
      <c r="G140" s="138" t="s">
        <v>54</v>
      </c>
      <c r="H140" s="138" t="s">
        <v>24</v>
      </c>
      <c r="N140" s="7">
        <f t="shared" si="5"/>
        <v>0</v>
      </c>
    </row>
    <row r="141" spans="1:18" s="7" customFormat="1" ht="12.75" hidden="1" customHeight="1" x14ac:dyDescent="0.2">
      <c r="A141" s="92" t="s">
        <v>104</v>
      </c>
      <c r="B141" s="137"/>
      <c r="C141" s="137"/>
      <c r="E141" s="138">
        <v>1</v>
      </c>
      <c r="F141" s="139" t="s">
        <v>93</v>
      </c>
      <c r="G141" s="138" t="s">
        <v>54</v>
      </c>
      <c r="H141" s="138" t="s">
        <v>28</v>
      </c>
      <c r="N141" s="7">
        <f t="shared" si="5"/>
        <v>0</v>
      </c>
    </row>
    <row r="142" spans="1:18" s="7" customFormat="1" ht="14.1" customHeight="1" x14ac:dyDescent="0.2">
      <c r="A142" s="92" t="s">
        <v>105</v>
      </c>
      <c r="B142" s="137"/>
      <c r="C142" s="137"/>
      <c r="D142" s="139"/>
      <c r="E142" s="138">
        <v>1</v>
      </c>
      <c r="F142" s="139" t="s">
        <v>93</v>
      </c>
      <c r="G142" s="138" t="s">
        <v>54</v>
      </c>
      <c r="H142" s="140" t="s">
        <v>49</v>
      </c>
      <c r="N142" s="36"/>
      <c r="R142" s="7">
        <v>35000</v>
      </c>
    </row>
    <row r="143" spans="1:18" s="7" customFormat="1" ht="12.75" hidden="1" customHeight="1" x14ac:dyDescent="0.2">
      <c r="A143" s="92" t="s">
        <v>106</v>
      </c>
      <c r="B143" s="137"/>
      <c r="C143" s="137"/>
      <c r="D143" s="139"/>
      <c r="E143" s="138">
        <v>1</v>
      </c>
      <c r="F143" s="139" t="s">
        <v>93</v>
      </c>
      <c r="G143" s="138" t="s">
        <v>67</v>
      </c>
      <c r="H143" s="138" t="s">
        <v>8</v>
      </c>
      <c r="N143" s="7">
        <f t="shared" si="5"/>
        <v>0</v>
      </c>
    </row>
    <row r="144" spans="1:18" s="7" customFormat="1" ht="12.75" customHeight="1" x14ac:dyDescent="0.2">
      <c r="A144" s="92" t="s">
        <v>97</v>
      </c>
      <c r="B144" s="137"/>
      <c r="C144" s="137"/>
      <c r="E144" s="138">
        <v>1</v>
      </c>
      <c r="F144" s="139" t="s">
        <v>93</v>
      </c>
      <c r="G144" s="138" t="s">
        <v>93</v>
      </c>
      <c r="H144" s="138" t="s">
        <v>8</v>
      </c>
      <c r="N144" s="7">
        <f t="shared" si="5"/>
        <v>1260250</v>
      </c>
      <c r="P144" s="7">
        <v>1260250</v>
      </c>
      <c r="R144" s="7">
        <v>3000000</v>
      </c>
    </row>
    <row r="145" spans="1:18" s="7" customFormat="1" ht="14.1" customHeight="1" x14ac:dyDescent="0.2">
      <c r="A145" s="92" t="s">
        <v>107</v>
      </c>
      <c r="B145" s="137"/>
      <c r="C145" s="137"/>
      <c r="D145" s="139"/>
      <c r="E145" s="138">
        <v>1</v>
      </c>
      <c r="F145" s="139" t="s">
        <v>93</v>
      </c>
      <c r="G145" s="138" t="s">
        <v>59</v>
      </c>
      <c r="H145" s="140" t="s">
        <v>49</v>
      </c>
      <c r="N145" s="7">
        <f t="shared" si="5"/>
        <v>237700</v>
      </c>
      <c r="P145" s="7">
        <v>237700</v>
      </c>
      <c r="R145" s="7">
        <v>1000000</v>
      </c>
    </row>
    <row r="146" spans="1:18" s="7" customFormat="1" ht="12.75" hidden="1" customHeight="1" x14ac:dyDescent="0.2">
      <c r="A146" s="92" t="s">
        <v>178</v>
      </c>
      <c r="B146" s="137"/>
      <c r="C146" s="137"/>
      <c r="D146" s="139"/>
      <c r="E146" s="138">
        <v>1</v>
      </c>
      <c r="F146" s="139" t="s">
        <v>93</v>
      </c>
      <c r="G146" s="138" t="s">
        <v>29</v>
      </c>
      <c r="H146" s="138" t="s">
        <v>8</v>
      </c>
    </row>
    <row r="147" spans="1:18" s="7" customFormat="1" ht="12.75" hidden="1" customHeight="1" x14ac:dyDescent="0.2">
      <c r="A147" s="92" t="s">
        <v>179</v>
      </c>
      <c r="B147" s="137"/>
      <c r="C147" s="137"/>
      <c r="D147" s="139"/>
      <c r="E147" s="138">
        <v>1</v>
      </c>
      <c r="F147" s="139" t="s">
        <v>93</v>
      </c>
      <c r="G147" s="138" t="s">
        <v>29</v>
      </c>
      <c r="H147" s="138" t="s">
        <v>45</v>
      </c>
    </row>
    <row r="148" spans="1:18" s="27" customFormat="1" ht="18.95" customHeight="1" x14ac:dyDescent="0.2">
      <c r="A148" s="63" t="s">
        <v>108</v>
      </c>
      <c r="B148" s="26"/>
      <c r="C148" s="26"/>
      <c r="J148" s="21">
        <f>SUM(J128:J145)</f>
        <v>1687007.63</v>
      </c>
      <c r="K148" s="23"/>
      <c r="L148" s="21">
        <f>SUM(L128:L145)</f>
        <v>11210.55</v>
      </c>
      <c r="N148" s="21">
        <f>SUM(N128:N145)</f>
        <v>26998789.449999999</v>
      </c>
      <c r="P148" s="21">
        <f>SUM(P128:P147)</f>
        <v>27010000</v>
      </c>
      <c r="R148" s="21">
        <f>SUM(R131:R145)</f>
        <v>5255000</v>
      </c>
    </row>
    <row r="149" spans="1:18" s="7" customFormat="1" ht="6" customHeight="1" x14ac:dyDescent="0.2"/>
    <row r="150" spans="1:18" s="7" customFormat="1" ht="20.100000000000001" customHeight="1" thickBot="1" x14ac:dyDescent="0.25">
      <c r="A150" s="11" t="s">
        <v>110</v>
      </c>
      <c r="B150" s="28"/>
      <c r="C150" s="28"/>
      <c r="J150" s="29">
        <f>J38+J111+J122+J148</f>
        <v>552716304.92000008</v>
      </c>
      <c r="K150" s="23"/>
      <c r="L150" s="29">
        <f>L38+L111+L122+L148</f>
        <v>214457090.75999999</v>
      </c>
      <c r="N150" s="29">
        <f>N38+N111+N122+N148</f>
        <v>669342566.85000002</v>
      </c>
      <c r="P150" s="29">
        <f>P38+P111+P122+P148</f>
        <v>883799657.6099999</v>
      </c>
      <c r="R150" s="29">
        <f>R38+R111+R122+R148</f>
        <v>939223910.50999999</v>
      </c>
    </row>
    <row r="151" spans="1:18" s="7" customFormat="1" ht="12.75" customHeight="1" thickTop="1" x14ac:dyDescent="0.2">
      <c r="A151" s="11"/>
      <c r="B151" s="28"/>
      <c r="C151" s="28"/>
      <c r="J151" s="23"/>
      <c r="K151" s="23"/>
      <c r="L151" s="23"/>
      <c r="N151" s="23"/>
      <c r="P151" s="23"/>
      <c r="R151" s="23"/>
    </row>
    <row r="152" spans="1:18" s="7" customFormat="1" ht="12.75" customHeight="1" x14ac:dyDescent="0.2">
      <c r="A152" s="11"/>
      <c r="B152" s="28"/>
      <c r="C152" s="28"/>
      <c r="J152" s="23"/>
      <c r="K152" s="23"/>
      <c r="L152" s="23"/>
      <c r="N152" s="23"/>
      <c r="P152" s="23"/>
      <c r="R152" s="23"/>
    </row>
    <row r="153" spans="1:18" s="7" customFormat="1" x14ac:dyDescent="0.2">
      <c r="A153" s="31"/>
      <c r="B153" s="31"/>
      <c r="C153" s="31"/>
      <c r="D153" s="34"/>
      <c r="E153" s="31"/>
      <c r="F153" s="31"/>
      <c r="H153" s="35"/>
      <c r="I153" s="35"/>
      <c r="J153" s="35"/>
      <c r="K153" s="35"/>
      <c r="L153" s="35"/>
      <c r="M153" s="35"/>
    </row>
    <row r="154" spans="1:18" x14ac:dyDescent="0.2">
      <c r="A154" s="76" t="s">
        <v>133</v>
      </c>
      <c r="D154" s="33"/>
      <c r="E154" s="32"/>
      <c r="G154" s="31"/>
      <c r="I154" s="31"/>
      <c r="J154" s="211" t="s">
        <v>297</v>
      </c>
      <c r="K154" s="211"/>
      <c r="L154" s="211"/>
      <c r="M154" s="47"/>
      <c r="N154" s="49"/>
      <c r="O154" s="49"/>
      <c r="P154" s="48" t="s">
        <v>135</v>
      </c>
    </row>
    <row r="155" spans="1:18" x14ac:dyDescent="0.2">
      <c r="A155" s="50"/>
      <c r="D155" s="33"/>
      <c r="E155" s="51"/>
      <c r="G155" s="31"/>
      <c r="I155" s="31"/>
      <c r="J155" s="146"/>
      <c r="M155" s="146"/>
      <c r="N155" s="36"/>
      <c r="O155" s="36"/>
      <c r="P155" s="51"/>
    </row>
    <row r="156" spans="1:18" x14ac:dyDescent="0.2">
      <c r="A156" s="50"/>
      <c r="D156" s="33"/>
      <c r="E156" s="51"/>
      <c r="G156" s="31"/>
      <c r="I156" s="31"/>
      <c r="J156" s="146"/>
      <c r="M156" s="146"/>
      <c r="N156" s="36"/>
      <c r="O156" s="36"/>
      <c r="P156" s="51"/>
    </row>
    <row r="157" spans="1:18" x14ac:dyDescent="0.2">
      <c r="A157" s="50"/>
      <c r="D157" s="33"/>
      <c r="E157" s="51"/>
      <c r="G157" s="31"/>
      <c r="I157" s="31"/>
      <c r="J157" s="31"/>
      <c r="M157" s="31"/>
      <c r="P157" s="53"/>
    </row>
    <row r="158" spans="1:18" x14ac:dyDescent="0.2">
      <c r="A158" s="212" t="s">
        <v>313</v>
      </c>
      <c r="B158" s="212"/>
      <c r="C158" s="212"/>
      <c r="D158" s="31"/>
      <c r="E158" s="53"/>
      <c r="G158" s="31"/>
      <c r="I158" s="31"/>
      <c r="J158" s="212" t="s">
        <v>319</v>
      </c>
      <c r="K158" s="212"/>
      <c r="L158" s="212"/>
      <c r="M158" s="57"/>
      <c r="N158" s="59"/>
      <c r="O158" s="59"/>
      <c r="P158" s="58" t="s">
        <v>137</v>
      </c>
    </row>
    <row r="159" spans="1:18" x14ac:dyDescent="0.2">
      <c r="A159" s="211" t="s">
        <v>346</v>
      </c>
      <c r="B159" s="211"/>
      <c r="C159" s="211"/>
      <c r="D159" s="55"/>
      <c r="E159" s="56"/>
      <c r="G159" s="31"/>
      <c r="I159" s="31"/>
      <c r="J159" s="211" t="s">
        <v>288</v>
      </c>
      <c r="K159" s="211"/>
      <c r="L159" s="211"/>
      <c r="M159" s="33"/>
      <c r="N159" s="35"/>
      <c r="O159" s="35"/>
      <c r="P159" s="60" t="s">
        <v>139</v>
      </c>
    </row>
    <row r="160" spans="1:18" x14ac:dyDescent="0.2">
      <c r="A160" s="74"/>
      <c r="D160" s="31"/>
      <c r="E160" s="32"/>
      <c r="G160" s="31"/>
      <c r="I160" s="31"/>
      <c r="J160" s="33"/>
      <c r="M160" s="33"/>
      <c r="N160" s="35"/>
      <c r="O160" s="35"/>
      <c r="P160" s="60"/>
    </row>
  </sheetData>
  <customSheetViews>
    <customSheetView guid="{1998FCB8-1FEB-4076-ACE6-A225EE4366B3}" showPageBreaks="1" printArea="1" hiddenRows="1" view="pageBreakPreview">
      <pane xSplit="1" ySplit="14" topLeftCell="B145" activePane="bottomRight" state="frozen"/>
      <selection pane="bottomRight" activeCell="G151" sqref="G151"/>
      <rowBreaks count="2" manualBreakCount="2">
        <brk id="39" max="18" man="1"/>
        <brk id="122" max="18" man="1"/>
      </rowBreaks>
      <pageMargins left="0.75" right="0.5" top="0.8" bottom="0.9" header="0.75" footer="0.5"/>
      <printOptions horizontalCentered="1"/>
      <pageSetup paperSize="5" scale="90" orientation="landscape" horizontalDpi="4294967292" verticalDpi="300" r:id="rId1"/>
      <headerFooter alignWithMargins="0">
        <oddHeader xml:space="preserve">&amp;L&amp;"Arial,Regular"&amp;9               LBP Form No. 2&amp;R&amp;"Arial,Bold"&amp;10Annex E                         </oddHeader>
        <oddFooter>&amp;C&amp;10Page &amp;P of &amp;N</oddFooter>
      </headerFooter>
    </customSheetView>
    <customSheetView guid="{EE975321-C15E-44A7-AFC6-A307116A4F6E}" showPageBreaks="1" printArea="1" hiddenRows="1" view="pageBreakPreview">
      <pane xSplit="1" ySplit="14" topLeftCell="B15" activePane="bottomRight" state="frozen"/>
      <selection pane="bottomRight" activeCell="R17" sqref="R17:R18"/>
      <rowBreaks count="2" manualBreakCount="2">
        <brk id="39" max="18" man="1"/>
        <brk id="122" max="18" man="1"/>
      </rowBreaks>
      <pageMargins left="0.75" right="0.5" top="0.8" bottom="0.9" header="0.75" footer="0.5"/>
      <printOptions horizontalCentered="1"/>
      <pageSetup paperSize="5" scale="90" orientation="landscape" horizontalDpi="4294967292" verticalDpi="300" r:id="rId2"/>
      <headerFooter alignWithMargins="0">
        <oddHeader xml:space="preserve">&amp;L&amp;"Arial,Regular"&amp;9               LBP Form No. 2&amp;R&amp;"Arial,Bold"&amp;10Annex D                         </oddHeader>
        <oddFooter>&amp;C&amp;10Page &amp;P of &amp;N</oddFooter>
      </headerFooter>
    </customSheetView>
    <customSheetView guid="{DE3A1FFE-44A0-41BD-98AB-2A2226968564}" showPageBreaks="1" printArea="1" hiddenRows="1" view="pageBreakPreview">
      <pane xSplit="1" ySplit="14" topLeftCell="B142" activePane="bottomRight" state="frozen"/>
      <selection pane="bottomRight" activeCell="R90" sqref="R90"/>
      <rowBreaks count="2" manualBreakCount="2">
        <brk id="39" max="18" man="1"/>
        <brk id="122" max="18" man="1"/>
      </rowBreaks>
      <pageMargins left="0.75" right="0.5" top="0.8" bottom="0.9" header="0.75" footer="0.5"/>
      <printOptions horizontalCentered="1"/>
      <pageSetup paperSize="5" scale="90" orientation="landscape" horizontalDpi="4294967292" verticalDpi="300" r:id="rId3"/>
      <headerFooter alignWithMargins="0">
        <oddHeader xml:space="preserve">&amp;L&amp;"Arial,Regular"&amp;9               LBP Form No. 2&amp;R&amp;"Arial,Bold"&amp;10Annex D                         </oddHeader>
        <oddFooter>&amp;C&amp;10Page &amp;P of &amp;N</oddFooter>
      </headerFooter>
    </customSheetView>
    <customSheetView guid="{870B4CCF-089A-4C19-A059-259DAAB1F3BC}" showPageBreaks="1" printArea="1" hiddenRows="1" view="pageBreakPreview">
      <pane xSplit="1" ySplit="14" topLeftCell="B96" activePane="bottomRight" state="frozen"/>
      <selection pane="bottomRight" activeCell="A139" sqref="A139:XFD139"/>
      <rowBreaks count="2" manualBreakCount="2">
        <brk id="39" max="18" man="1"/>
        <brk id="122" max="18" man="1"/>
      </rowBreaks>
      <pageMargins left="0.75" right="0.5" top="0.8" bottom="0.9" header="0.75" footer="0.5"/>
      <printOptions horizontalCentered="1"/>
      <pageSetup paperSize="5" scale="90" orientation="landscape" horizontalDpi="4294967292" verticalDpi="300" r:id="rId4"/>
      <headerFooter alignWithMargins="0">
        <oddHeader xml:space="preserve">&amp;L&amp;"Arial,Regular"&amp;9               LBP Form No. 2&amp;R&amp;"Arial,Bold"&amp;10Annex D                         </oddHeader>
        <oddFooter>&amp;C&amp;10Page &amp;P of &amp;N</oddFooter>
      </headerFooter>
    </customSheetView>
    <customSheetView guid="{B830B613-BE6E-4840-91D7-D447FD1BCCD2}" showPageBreaks="1" printArea="1" hiddenRows="1" view="pageBreakPreview">
      <pane xSplit="1" ySplit="14" topLeftCell="B138" activePane="bottomRight" state="frozen"/>
      <selection pane="bottomRight" activeCell="A34" sqref="A34:XFD34"/>
      <rowBreaks count="2" manualBreakCount="2">
        <brk id="39" max="18" man="1"/>
        <brk id="122" max="18" man="1"/>
      </rowBreaks>
      <pageMargins left="0.75" right="0.5" top="0.8" bottom="0.9" header="0.75" footer="0.5"/>
      <printOptions horizontalCentered="1"/>
      <pageSetup paperSize="5" scale="90" orientation="landscape" horizontalDpi="4294967292" verticalDpi="300" r:id="rId5"/>
      <headerFooter alignWithMargins="0">
        <oddHeader xml:space="preserve">&amp;L&amp;"Arial,Regular"&amp;9               LBP Form No. 2&amp;R&amp;"Arial,Bold"&amp;10Annex D                         </oddHeader>
        <oddFooter>&amp;C&amp;10Page &amp;P of &amp;N</oddFooter>
      </headerFooter>
    </customSheetView>
  </customSheetViews>
  <mergeCells count="14">
    <mergeCell ref="J154:L154"/>
    <mergeCell ref="J158:L158"/>
    <mergeCell ref="J159:L159"/>
    <mergeCell ref="A13:C13"/>
    <mergeCell ref="E13:H13"/>
    <mergeCell ref="A111:C111"/>
    <mergeCell ref="A158:C158"/>
    <mergeCell ref="A159:C159"/>
    <mergeCell ref="A1:S1"/>
    <mergeCell ref="A2:S2"/>
    <mergeCell ref="L9:P9"/>
    <mergeCell ref="A11:C11"/>
    <mergeCell ref="E11:H11"/>
    <mergeCell ref="P10:P12"/>
  </mergeCells>
  <printOptions horizontalCentered="1"/>
  <pageMargins left="0.75" right="0.5" top="0.8" bottom="0.9" header="0.75" footer="0.5"/>
  <pageSetup paperSize="5" scale="90" orientation="landscape" horizontalDpi="4294967292" verticalDpi="300" r:id="rId6"/>
  <headerFooter alignWithMargins="0">
    <oddHeader xml:space="preserve">&amp;L&amp;"Arial,Regular"&amp;9               LBP Form No. 2&amp;R&amp;"Arial,Bold"&amp;10Annex E                         </oddHeader>
    <oddFooter>&amp;C&amp;10Page &amp;P of &amp;N</oddFooter>
  </headerFooter>
  <rowBreaks count="2" manualBreakCount="2">
    <brk id="39" max="18" man="1"/>
    <brk id="122" max="18" man="1"/>
  </row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U159"/>
  <sheetViews>
    <sheetView view="pageBreakPreview" zoomScaleNormal="85" zoomScaleSheetLayoutView="100" workbookViewId="0">
      <pane xSplit="1" ySplit="14" topLeftCell="B15" activePane="bottomRight" state="frozen"/>
      <selection pane="topRight" activeCell="B1" sqref="B1"/>
      <selection pane="bottomLeft" activeCell="A15" sqref="A15"/>
      <selection pane="bottomRight" activeCell="C155" sqref="C155"/>
    </sheetView>
  </sheetViews>
  <sheetFormatPr defaultRowHeight="12.75" x14ac:dyDescent="0.2"/>
  <cols>
    <col min="1" max="1" width="16.77734375" style="1" customWidth="1"/>
    <col min="2" max="2" width="1.21875" style="1" customWidth="1"/>
    <col min="3" max="3" width="26.77734375" style="1" customWidth="1"/>
    <col min="4" max="4" width="1" style="1" customWidth="1"/>
    <col min="5" max="7" width="2.88671875" style="1" customWidth="1"/>
    <col min="8" max="8" width="3.77734375" style="1" customWidth="1"/>
    <col min="9" max="9" width="0.88671875" style="1" customWidth="1"/>
    <col min="10" max="10" width="13.77734375" style="1" customWidth="1"/>
    <col min="11" max="11" width="0.88671875" style="1" customWidth="1"/>
    <col min="12" max="12" width="13.77734375" style="1" customWidth="1"/>
    <col min="13" max="13" width="0.88671875" style="1" customWidth="1"/>
    <col min="14" max="14" width="13.77734375" style="1" customWidth="1"/>
    <col min="15" max="15" width="0.88671875" style="1" customWidth="1"/>
    <col min="16" max="16" width="13.77734375" style="1" customWidth="1"/>
    <col min="17" max="17" width="0.88671875" style="1" customWidth="1"/>
    <col min="18" max="18" width="13.77734375" style="1" customWidth="1"/>
    <col min="19" max="19" width="8.88671875" style="1"/>
    <col min="20" max="20" width="10.33203125" style="1" bestFit="1" customWidth="1"/>
    <col min="21" max="21" width="11.109375" style="1" bestFit="1" customWidth="1"/>
    <col min="22" max="16384" width="8.88671875" style="1"/>
  </cols>
  <sheetData>
    <row r="1" spans="1:19" ht="15.75" x14ac:dyDescent="0.25">
      <c r="A1" s="203" t="s">
        <v>111</v>
      </c>
      <c r="B1" s="203"/>
      <c r="C1" s="203"/>
      <c r="D1" s="203"/>
      <c r="E1" s="203"/>
      <c r="F1" s="203"/>
      <c r="G1" s="203"/>
      <c r="H1" s="203"/>
      <c r="I1" s="203"/>
      <c r="J1" s="203"/>
      <c r="K1" s="203"/>
      <c r="L1" s="203"/>
      <c r="M1" s="203"/>
      <c r="N1" s="203"/>
      <c r="O1" s="203"/>
      <c r="P1" s="203"/>
      <c r="Q1" s="203"/>
      <c r="R1" s="203"/>
      <c r="S1" s="203"/>
    </row>
    <row r="2" spans="1:19" ht="15.75" customHeight="1" x14ac:dyDescent="0.2">
      <c r="A2" s="204" t="s">
        <v>0</v>
      </c>
      <c r="B2" s="204"/>
      <c r="C2" s="204"/>
      <c r="D2" s="204"/>
      <c r="E2" s="204"/>
      <c r="F2" s="204"/>
      <c r="G2" s="204"/>
      <c r="H2" s="204"/>
      <c r="I2" s="204"/>
      <c r="J2" s="204"/>
      <c r="K2" s="204"/>
      <c r="L2" s="204"/>
      <c r="M2" s="204"/>
      <c r="N2" s="204"/>
      <c r="O2" s="204"/>
      <c r="P2" s="204"/>
      <c r="Q2" s="204"/>
      <c r="R2" s="204"/>
      <c r="S2" s="204"/>
    </row>
    <row r="3" spans="1:19" ht="9" customHeight="1" x14ac:dyDescent="0.2"/>
    <row r="4" spans="1:19" ht="15" customHeight="1" x14ac:dyDescent="0.25">
      <c r="A4" s="2" t="s">
        <v>118</v>
      </c>
      <c r="B4" s="2" t="s">
        <v>113</v>
      </c>
      <c r="C4" s="73" t="s">
        <v>303</v>
      </c>
      <c r="H4" s="3"/>
      <c r="I4" s="3"/>
      <c r="R4" s="78">
        <v>4411</v>
      </c>
    </row>
    <row r="5" spans="1:19" ht="15" customHeight="1" x14ac:dyDescent="0.2">
      <c r="A5" s="5" t="s">
        <v>119</v>
      </c>
      <c r="B5" s="2" t="s">
        <v>113</v>
      </c>
      <c r="C5" s="5" t="s">
        <v>218</v>
      </c>
    </row>
    <row r="6" spans="1:19" ht="15" customHeight="1" x14ac:dyDescent="0.2">
      <c r="A6" s="5" t="s">
        <v>120</v>
      </c>
      <c r="B6" s="2" t="s">
        <v>113</v>
      </c>
      <c r="C6" s="5" t="s">
        <v>315</v>
      </c>
    </row>
    <row r="7" spans="1:19" ht="15" customHeight="1" x14ac:dyDescent="0.2">
      <c r="A7" s="6" t="s">
        <v>121</v>
      </c>
      <c r="B7" s="2" t="s">
        <v>113</v>
      </c>
      <c r="C7" s="6" t="s">
        <v>228</v>
      </c>
    </row>
    <row r="8" spans="1:19" ht="9" customHeight="1" x14ac:dyDescent="0.2">
      <c r="A8" s="6"/>
      <c r="B8" s="2"/>
      <c r="C8" s="6"/>
    </row>
    <row r="9" spans="1:19" ht="15" customHeight="1" x14ac:dyDescent="0.2">
      <c r="L9" s="207" t="s">
        <v>122</v>
      </c>
      <c r="M9" s="207"/>
      <c r="N9" s="207"/>
      <c r="O9" s="207"/>
      <c r="P9" s="207"/>
      <c r="Q9" s="145"/>
    </row>
    <row r="10" spans="1:19" ht="15" customHeight="1" x14ac:dyDescent="0.2">
      <c r="H10" s="8"/>
      <c r="I10" s="8"/>
      <c r="J10" s="8" t="s">
        <v>287</v>
      </c>
      <c r="K10" s="8"/>
      <c r="L10" s="62" t="s">
        <v>123</v>
      </c>
      <c r="M10" s="62"/>
      <c r="N10" s="62" t="s">
        <v>125</v>
      </c>
      <c r="O10" s="62"/>
      <c r="P10" s="209" t="s">
        <v>127</v>
      </c>
      <c r="Q10" s="45"/>
      <c r="R10" s="145" t="s">
        <v>132</v>
      </c>
    </row>
    <row r="11" spans="1:19" ht="15" customHeight="1" x14ac:dyDescent="0.2">
      <c r="A11" s="205" t="s">
        <v>186</v>
      </c>
      <c r="B11" s="205"/>
      <c r="C11" s="205"/>
      <c r="D11" s="9"/>
      <c r="E11" s="205" t="s">
        <v>112</v>
      </c>
      <c r="F11" s="205"/>
      <c r="G11" s="205"/>
      <c r="H11" s="205"/>
      <c r="I11" s="8"/>
      <c r="J11" s="93" t="s">
        <v>305</v>
      </c>
      <c r="K11" s="44"/>
      <c r="L11" s="44" t="s">
        <v>318</v>
      </c>
      <c r="M11" s="44"/>
      <c r="N11" s="44" t="s">
        <v>318</v>
      </c>
      <c r="O11" s="44"/>
      <c r="P11" s="210"/>
      <c r="Q11" s="45"/>
      <c r="R11" s="44">
        <v>2020</v>
      </c>
    </row>
    <row r="12" spans="1:19" ht="15" customHeight="1" x14ac:dyDescent="0.2">
      <c r="A12" s="144"/>
      <c r="B12" s="144"/>
      <c r="C12" s="144"/>
      <c r="D12" s="9"/>
      <c r="E12" s="144"/>
      <c r="F12" s="144"/>
      <c r="G12" s="144"/>
      <c r="H12" s="144"/>
      <c r="I12" s="8"/>
      <c r="J12" s="44" t="s">
        <v>124</v>
      </c>
      <c r="K12" s="44"/>
      <c r="L12" s="44" t="s">
        <v>124</v>
      </c>
      <c r="M12" s="44"/>
      <c r="N12" s="44" t="s">
        <v>126</v>
      </c>
      <c r="O12" s="44"/>
      <c r="P12" s="210"/>
      <c r="Q12" s="45"/>
      <c r="R12" s="146" t="s">
        <v>2</v>
      </c>
    </row>
    <row r="13" spans="1:19" ht="15" customHeight="1" x14ac:dyDescent="0.2">
      <c r="A13" s="206" t="s">
        <v>3</v>
      </c>
      <c r="B13" s="206"/>
      <c r="C13" s="206"/>
      <c r="D13" s="7"/>
      <c r="E13" s="208" t="s">
        <v>4</v>
      </c>
      <c r="F13" s="208"/>
      <c r="G13" s="208"/>
      <c r="H13" s="208"/>
      <c r="J13" s="10" t="s">
        <v>5</v>
      </c>
      <c r="K13" s="61"/>
      <c r="L13" s="10" t="s">
        <v>128</v>
      </c>
      <c r="M13" s="61"/>
      <c r="N13" s="10" t="s">
        <v>129</v>
      </c>
      <c r="O13" s="61"/>
      <c r="P13" s="10" t="s">
        <v>130</v>
      </c>
      <c r="Q13" s="61"/>
      <c r="R13" s="10" t="s">
        <v>131</v>
      </c>
    </row>
    <row r="14" spans="1:19" ht="6" customHeight="1" x14ac:dyDescent="0.2">
      <c r="K14" s="7"/>
      <c r="M14" s="7"/>
      <c r="O14" s="7"/>
      <c r="Q14" s="7"/>
    </row>
    <row r="15" spans="1:19" s="7" customFormat="1" ht="15.95" customHeight="1" x14ac:dyDescent="0.2">
      <c r="A15" s="68" t="s">
        <v>187</v>
      </c>
      <c r="B15" s="12"/>
      <c r="C15" s="12"/>
      <c r="J15" s="13"/>
      <c r="K15" s="13"/>
    </row>
    <row r="16" spans="1:19" s="7" customFormat="1" ht="6" customHeight="1" x14ac:dyDescent="0.2">
      <c r="A16" s="68"/>
      <c r="B16" s="12"/>
      <c r="C16" s="12"/>
      <c r="J16" s="13"/>
      <c r="K16" s="13"/>
    </row>
    <row r="17" spans="1:18" s="7" customFormat="1" ht="14.1" customHeight="1" x14ac:dyDescent="0.2">
      <c r="A17" s="92" t="s">
        <v>6</v>
      </c>
      <c r="B17" s="137"/>
      <c r="C17" s="137"/>
      <c r="D17" s="138"/>
      <c r="E17" s="138">
        <v>5</v>
      </c>
      <c r="F17" s="139" t="s">
        <v>7</v>
      </c>
      <c r="G17" s="138" t="s">
        <v>7</v>
      </c>
      <c r="H17" s="138" t="s">
        <v>8</v>
      </c>
      <c r="I17" s="138"/>
      <c r="J17" s="13"/>
      <c r="K17" s="13"/>
      <c r="L17" s="7">
        <v>4231457.6100000003</v>
      </c>
      <c r="N17" s="7">
        <f>P17-L17</f>
        <v>6168208.169999999</v>
      </c>
      <c r="P17" s="7">
        <v>10399665.779999999</v>
      </c>
      <c r="R17" s="7">
        <v>10579784</v>
      </c>
    </row>
    <row r="18" spans="1:18" s="7" customFormat="1" ht="14.1" customHeight="1" x14ac:dyDescent="0.2">
      <c r="A18" s="156" t="s">
        <v>9</v>
      </c>
      <c r="B18" s="157"/>
      <c r="C18" s="157"/>
      <c r="E18" s="158">
        <v>5</v>
      </c>
      <c r="F18" s="159" t="s">
        <v>7</v>
      </c>
      <c r="G18" s="158" t="s">
        <v>7</v>
      </c>
      <c r="H18" s="158" t="s">
        <v>10</v>
      </c>
      <c r="J18" s="39"/>
      <c r="K18" s="39"/>
      <c r="L18" s="7">
        <v>223503.5</v>
      </c>
      <c r="N18" s="7">
        <f t="shared" ref="N18:N36" si="0">P18-L18</f>
        <v>597200.5</v>
      </c>
      <c r="P18" s="7">
        <v>820704</v>
      </c>
      <c r="R18" s="7">
        <v>487644</v>
      </c>
    </row>
    <row r="19" spans="1:18" s="7" customFormat="1" ht="14.1" customHeight="1" x14ac:dyDescent="0.2">
      <c r="A19" s="92" t="s">
        <v>11</v>
      </c>
      <c r="B19" s="137"/>
      <c r="C19" s="137"/>
      <c r="D19" s="138"/>
      <c r="E19" s="138">
        <v>5</v>
      </c>
      <c r="F19" s="139" t="s">
        <v>7</v>
      </c>
      <c r="G19" s="138" t="s">
        <v>12</v>
      </c>
      <c r="H19" s="138" t="s">
        <v>8</v>
      </c>
      <c r="J19" s="13"/>
      <c r="K19" s="13"/>
      <c r="L19" s="7">
        <v>240460.33</v>
      </c>
      <c r="N19" s="7">
        <f t="shared" si="0"/>
        <v>407539.67000000004</v>
      </c>
      <c r="P19" s="7">
        <v>648000</v>
      </c>
      <c r="R19" s="7">
        <v>624000</v>
      </c>
    </row>
    <row r="20" spans="1:18" s="7" customFormat="1" ht="14.1" customHeight="1" x14ac:dyDescent="0.2">
      <c r="A20" s="92" t="s">
        <v>13</v>
      </c>
      <c r="B20" s="137"/>
      <c r="C20" s="137"/>
      <c r="D20" s="138"/>
      <c r="E20" s="138">
        <v>5</v>
      </c>
      <c r="F20" s="139" t="s">
        <v>7</v>
      </c>
      <c r="G20" s="138" t="s">
        <v>12</v>
      </c>
      <c r="H20" s="138" t="s">
        <v>10</v>
      </c>
      <c r="J20" s="13"/>
      <c r="K20" s="13"/>
      <c r="L20" s="7">
        <v>51000</v>
      </c>
      <c r="N20" s="7">
        <f t="shared" si="0"/>
        <v>51000</v>
      </c>
      <c r="P20" s="7">
        <v>102000</v>
      </c>
      <c r="R20" s="7">
        <v>102000</v>
      </c>
    </row>
    <row r="21" spans="1:18" s="7" customFormat="1" ht="14.1" customHeight="1" x14ac:dyDescent="0.2">
      <c r="A21" s="92" t="s">
        <v>14</v>
      </c>
      <c r="B21" s="137"/>
      <c r="C21" s="137"/>
      <c r="D21" s="138"/>
      <c r="E21" s="138">
        <v>5</v>
      </c>
      <c r="F21" s="139" t="s">
        <v>7</v>
      </c>
      <c r="G21" s="138" t="s">
        <v>12</v>
      </c>
      <c r="H21" s="138" t="s">
        <v>15</v>
      </c>
      <c r="J21" s="13"/>
      <c r="K21" s="13"/>
      <c r="N21" s="7">
        <f t="shared" si="0"/>
        <v>25500</v>
      </c>
      <c r="P21" s="7">
        <v>25500</v>
      </c>
      <c r="R21" s="7">
        <v>25500</v>
      </c>
    </row>
    <row r="22" spans="1:18" s="7" customFormat="1" ht="14.1" customHeight="1" x14ac:dyDescent="0.2">
      <c r="A22" s="92" t="s">
        <v>16</v>
      </c>
      <c r="B22" s="137"/>
      <c r="C22" s="137"/>
      <c r="D22" s="138"/>
      <c r="E22" s="138">
        <v>5</v>
      </c>
      <c r="F22" s="139" t="s">
        <v>7</v>
      </c>
      <c r="G22" s="138" t="s">
        <v>12</v>
      </c>
      <c r="H22" s="138" t="s">
        <v>17</v>
      </c>
      <c r="J22" s="13"/>
      <c r="K22" s="13"/>
      <c r="L22" s="7">
        <v>114000</v>
      </c>
      <c r="N22" s="7">
        <f t="shared" si="0"/>
        <v>36000</v>
      </c>
      <c r="P22" s="7">
        <v>150000</v>
      </c>
      <c r="R22" s="7">
        <v>150000</v>
      </c>
    </row>
    <row r="23" spans="1:18" s="7" customFormat="1" ht="14.1" customHeight="1" x14ac:dyDescent="0.2">
      <c r="A23" s="92" t="s">
        <v>141</v>
      </c>
      <c r="B23" s="137"/>
      <c r="C23" s="137"/>
      <c r="D23" s="138"/>
      <c r="E23" s="138">
        <v>5</v>
      </c>
      <c r="F23" s="139" t="s">
        <v>7</v>
      </c>
      <c r="G23" s="138" t="s">
        <v>12</v>
      </c>
      <c r="H23" s="138" t="s">
        <v>64</v>
      </c>
      <c r="J23" s="13"/>
      <c r="K23" s="13"/>
      <c r="L23" s="7">
        <v>89700</v>
      </c>
      <c r="N23" s="7">
        <f t="shared" si="0"/>
        <v>396300</v>
      </c>
      <c r="P23" s="7">
        <v>486000</v>
      </c>
      <c r="R23" s="7">
        <v>468000</v>
      </c>
    </row>
    <row r="24" spans="1:18" s="7" customFormat="1" ht="14.1" customHeight="1" x14ac:dyDescent="0.2">
      <c r="A24" s="92" t="s">
        <v>144</v>
      </c>
      <c r="B24" s="137"/>
      <c r="C24" s="137"/>
      <c r="D24" s="138"/>
      <c r="E24" s="138">
        <v>5</v>
      </c>
      <c r="F24" s="139" t="s">
        <v>7</v>
      </c>
      <c r="G24" s="138" t="s">
        <v>12</v>
      </c>
      <c r="H24" s="140" t="s">
        <v>60</v>
      </c>
      <c r="J24" s="13"/>
      <c r="K24" s="13"/>
      <c r="L24" s="7">
        <v>13663.44</v>
      </c>
      <c r="N24" s="7">
        <f t="shared" si="0"/>
        <v>34936.559999999998</v>
      </c>
      <c r="P24" s="7">
        <v>48600</v>
      </c>
      <c r="R24" s="7">
        <v>46800</v>
      </c>
    </row>
    <row r="25" spans="1:18" s="7" customFormat="1" ht="14.1" customHeight="1" x14ac:dyDescent="0.2">
      <c r="A25" s="92" t="s">
        <v>22</v>
      </c>
      <c r="B25" s="137"/>
      <c r="C25" s="137"/>
      <c r="D25" s="138"/>
      <c r="E25" s="138">
        <v>5</v>
      </c>
      <c r="F25" s="139" t="s">
        <v>7</v>
      </c>
      <c r="G25" s="138" t="s">
        <v>12</v>
      </c>
      <c r="H25" s="140" t="s">
        <v>146</v>
      </c>
      <c r="J25" s="13"/>
      <c r="K25" s="13"/>
      <c r="L25" s="7">
        <v>131448.75</v>
      </c>
      <c r="N25" s="7">
        <f t="shared" si="0"/>
        <v>2018906.9700000002</v>
      </c>
      <c r="P25" s="7">
        <v>2150355.7200000002</v>
      </c>
      <c r="R25" s="7">
        <v>2139667.44</v>
      </c>
    </row>
    <row r="26" spans="1:18" s="7" customFormat="1" ht="14.1" hidden="1" customHeight="1" x14ac:dyDescent="0.2">
      <c r="A26" s="92" t="s">
        <v>23</v>
      </c>
      <c r="B26" s="137"/>
      <c r="C26" s="137"/>
      <c r="D26" s="138"/>
      <c r="E26" s="138">
        <v>5</v>
      </c>
      <c r="F26" s="139" t="s">
        <v>7</v>
      </c>
      <c r="G26" s="138" t="s">
        <v>12</v>
      </c>
      <c r="H26" s="140" t="s">
        <v>24</v>
      </c>
      <c r="N26" s="7">
        <f t="shared" si="0"/>
        <v>0</v>
      </c>
    </row>
    <row r="27" spans="1:18" s="7" customFormat="1" ht="14.1" customHeight="1" x14ac:dyDescent="0.2">
      <c r="A27" s="92" t="s">
        <v>27</v>
      </c>
      <c r="B27" s="137"/>
      <c r="C27" s="137"/>
      <c r="D27" s="138"/>
      <c r="E27" s="138">
        <v>5</v>
      </c>
      <c r="F27" s="139" t="s">
        <v>7</v>
      </c>
      <c r="G27" s="138" t="s">
        <v>12</v>
      </c>
      <c r="H27" s="140" t="s">
        <v>28</v>
      </c>
      <c r="N27" s="7">
        <f t="shared" si="0"/>
        <v>940225</v>
      </c>
      <c r="P27" s="7">
        <v>940225</v>
      </c>
      <c r="R27" s="7">
        <v>922960</v>
      </c>
    </row>
    <row r="28" spans="1:18" s="7" customFormat="1" ht="14.1" customHeight="1" x14ac:dyDescent="0.2">
      <c r="A28" s="92" t="s">
        <v>25</v>
      </c>
      <c r="B28" s="137"/>
      <c r="C28" s="137"/>
      <c r="D28" s="138"/>
      <c r="E28" s="138">
        <v>5</v>
      </c>
      <c r="F28" s="139" t="s">
        <v>7</v>
      </c>
      <c r="G28" s="138" t="s">
        <v>12</v>
      </c>
      <c r="H28" s="140" t="s">
        <v>26</v>
      </c>
      <c r="N28" s="7">
        <f t="shared" si="0"/>
        <v>135000</v>
      </c>
      <c r="P28" s="7">
        <v>135000</v>
      </c>
      <c r="R28" s="7">
        <v>130000</v>
      </c>
    </row>
    <row r="29" spans="1:18" s="7" customFormat="1" ht="14.1" customHeight="1" x14ac:dyDescent="0.2">
      <c r="A29" s="92" t="s">
        <v>140</v>
      </c>
      <c r="B29" s="137"/>
      <c r="C29" s="137"/>
      <c r="D29" s="138"/>
      <c r="E29" s="138">
        <v>5</v>
      </c>
      <c r="F29" s="139" t="s">
        <v>7</v>
      </c>
      <c r="G29" s="138" t="s">
        <v>12</v>
      </c>
      <c r="H29" s="140" t="s">
        <v>49</v>
      </c>
      <c r="J29" s="13"/>
      <c r="K29" s="13"/>
      <c r="L29" s="7">
        <v>767414</v>
      </c>
      <c r="N29" s="7">
        <f t="shared" si="0"/>
        <v>172811</v>
      </c>
      <c r="P29" s="7">
        <v>940225</v>
      </c>
      <c r="R29" s="7">
        <v>922960</v>
      </c>
    </row>
    <row r="30" spans="1:18" s="7" customFormat="1" ht="14.1" customHeight="1" x14ac:dyDescent="0.2">
      <c r="A30" s="92" t="s">
        <v>282</v>
      </c>
      <c r="B30" s="137"/>
      <c r="C30" s="137"/>
      <c r="D30" s="138"/>
      <c r="E30" s="138">
        <v>5</v>
      </c>
      <c r="F30" s="139" t="s">
        <v>7</v>
      </c>
      <c r="G30" s="138" t="s">
        <v>29</v>
      </c>
      <c r="H30" s="138" t="s">
        <v>8</v>
      </c>
      <c r="L30" s="7">
        <v>534367.96</v>
      </c>
      <c r="N30" s="7">
        <f t="shared" si="0"/>
        <v>819556.04</v>
      </c>
      <c r="P30" s="7">
        <v>1353924</v>
      </c>
      <c r="R30" s="7">
        <v>1329062.3999999999</v>
      </c>
    </row>
    <row r="31" spans="1:18" s="7" customFormat="1" ht="14.1" customHeight="1" x14ac:dyDescent="0.2">
      <c r="A31" s="92" t="s">
        <v>30</v>
      </c>
      <c r="B31" s="137"/>
      <c r="C31" s="137"/>
      <c r="D31" s="138"/>
      <c r="E31" s="138">
        <v>5</v>
      </c>
      <c r="F31" s="139" t="s">
        <v>7</v>
      </c>
      <c r="G31" s="138" t="s">
        <v>29</v>
      </c>
      <c r="H31" s="138" t="s">
        <v>10</v>
      </c>
      <c r="L31" s="7">
        <v>12300</v>
      </c>
      <c r="N31" s="7">
        <f t="shared" si="0"/>
        <v>20100</v>
      </c>
      <c r="P31" s="7">
        <v>32400</v>
      </c>
      <c r="R31" s="7">
        <v>31200</v>
      </c>
    </row>
    <row r="32" spans="1:18" s="7" customFormat="1" ht="14.1" customHeight="1" x14ac:dyDescent="0.2">
      <c r="A32" s="92" t="s">
        <v>31</v>
      </c>
      <c r="B32" s="137"/>
      <c r="C32" s="137"/>
      <c r="D32" s="138"/>
      <c r="E32" s="138">
        <v>5</v>
      </c>
      <c r="F32" s="139" t="s">
        <v>7</v>
      </c>
      <c r="G32" s="138" t="s">
        <v>29</v>
      </c>
      <c r="H32" s="138" t="s">
        <v>15</v>
      </c>
      <c r="L32" s="7">
        <v>50329.15</v>
      </c>
      <c r="N32" s="7">
        <f t="shared" si="0"/>
        <v>77580.670000000013</v>
      </c>
      <c r="P32" s="7">
        <v>127909.82</v>
      </c>
      <c r="R32" s="7">
        <v>154995.12</v>
      </c>
    </row>
    <row r="33" spans="1:21" s="7" customFormat="1" ht="14.1" customHeight="1" x14ac:dyDescent="0.2">
      <c r="A33" s="92" t="s">
        <v>32</v>
      </c>
      <c r="B33" s="137"/>
      <c r="C33" s="137"/>
      <c r="D33" s="138"/>
      <c r="E33" s="138">
        <v>5</v>
      </c>
      <c r="F33" s="139" t="s">
        <v>7</v>
      </c>
      <c r="G33" s="138" t="s">
        <v>29</v>
      </c>
      <c r="H33" s="138" t="s">
        <v>17</v>
      </c>
      <c r="L33" s="7">
        <v>12280.99</v>
      </c>
      <c r="N33" s="7">
        <f t="shared" si="0"/>
        <v>20119.010000000002</v>
      </c>
      <c r="P33" s="7">
        <v>32400</v>
      </c>
      <c r="R33" s="7">
        <v>31200</v>
      </c>
    </row>
    <row r="34" spans="1:21" s="7" customFormat="1" ht="14.1" customHeight="1" x14ac:dyDescent="0.2">
      <c r="A34" s="92" t="s">
        <v>148</v>
      </c>
      <c r="B34" s="137"/>
      <c r="C34" s="137"/>
      <c r="D34" s="138"/>
      <c r="E34" s="138">
        <v>5</v>
      </c>
      <c r="F34" s="139" t="s">
        <v>7</v>
      </c>
      <c r="G34" s="138" t="s">
        <v>34</v>
      </c>
      <c r="H34" s="138" t="s">
        <v>10</v>
      </c>
      <c r="N34" s="7">
        <f t="shared" si="0"/>
        <v>1176193.28</v>
      </c>
      <c r="P34" s="7">
        <v>1176193.28</v>
      </c>
    </row>
    <row r="35" spans="1:21" s="7" customFormat="1" ht="14.1" customHeight="1" x14ac:dyDescent="0.2">
      <c r="A35" s="92" t="s">
        <v>33</v>
      </c>
      <c r="B35" s="137"/>
      <c r="C35" s="137"/>
      <c r="D35" s="138"/>
      <c r="E35" s="138">
        <v>5</v>
      </c>
      <c r="F35" s="139" t="s">
        <v>7</v>
      </c>
      <c r="G35" s="138" t="s">
        <v>34</v>
      </c>
      <c r="H35" s="138" t="s">
        <v>15</v>
      </c>
      <c r="N35" s="7">
        <f t="shared" si="0"/>
        <v>1063434.52</v>
      </c>
      <c r="P35" s="7">
        <v>1063434.52</v>
      </c>
    </row>
    <row r="36" spans="1:21" s="7" customFormat="1" ht="14.1" customHeight="1" x14ac:dyDescent="0.2">
      <c r="A36" s="92" t="s">
        <v>35</v>
      </c>
      <c r="B36" s="137"/>
      <c r="C36" s="137"/>
      <c r="D36" s="138"/>
      <c r="E36" s="138">
        <v>5</v>
      </c>
      <c r="F36" s="139" t="s">
        <v>7</v>
      </c>
      <c r="G36" s="138" t="s">
        <v>34</v>
      </c>
      <c r="H36" s="138" t="s">
        <v>49</v>
      </c>
      <c r="N36" s="7">
        <f t="shared" si="0"/>
        <v>135000</v>
      </c>
      <c r="P36" s="7">
        <v>135000</v>
      </c>
      <c r="R36" s="7">
        <v>130000</v>
      </c>
    </row>
    <row r="37" spans="1:21" s="7" customFormat="1" ht="12.75" hidden="1" customHeight="1" x14ac:dyDescent="0.2">
      <c r="A37" s="92" t="s">
        <v>149</v>
      </c>
      <c r="B37" s="137"/>
      <c r="C37" s="137"/>
      <c r="D37" s="138"/>
      <c r="E37" s="138">
        <v>5</v>
      </c>
      <c r="F37" s="139" t="s">
        <v>7</v>
      </c>
      <c r="G37" s="138" t="s">
        <v>29</v>
      </c>
      <c r="H37" s="138" t="s">
        <v>64</v>
      </c>
    </row>
    <row r="38" spans="1:21" s="7" customFormat="1" ht="18.95" customHeight="1" x14ac:dyDescent="0.2">
      <c r="A38" s="63" t="s">
        <v>36</v>
      </c>
      <c r="B38" s="26"/>
      <c r="C38" s="26"/>
      <c r="J38" s="22">
        <f>SUM(J17:J36)</f>
        <v>0</v>
      </c>
      <c r="K38" s="18"/>
      <c r="L38" s="22">
        <f>SUM(L17:L37)</f>
        <v>6471925.7300000014</v>
      </c>
      <c r="N38" s="22">
        <f>SUM(N17:N37)</f>
        <v>14295611.389999999</v>
      </c>
      <c r="P38" s="22">
        <f>SUM(P17:P37)</f>
        <v>20767537.120000001</v>
      </c>
      <c r="R38" s="22">
        <f>SUM(R17:R37)</f>
        <v>18275772.960000001</v>
      </c>
      <c r="U38" s="7" t="s">
        <v>293</v>
      </c>
    </row>
    <row r="39" spans="1:21" s="7" customFormat="1" ht="6" customHeight="1" x14ac:dyDescent="0.2">
      <c r="A39" s="17"/>
      <c r="B39" s="17"/>
      <c r="C39" s="17"/>
      <c r="J39" s="18"/>
      <c r="K39" s="18"/>
    </row>
    <row r="40" spans="1:21" s="7" customFormat="1" ht="15.95" customHeight="1" x14ac:dyDescent="0.2">
      <c r="A40" s="68" t="s">
        <v>188</v>
      </c>
      <c r="B40" s="12"/>
      <c r="C40" s="12"/>
    </row>
    <row r="41" spans="1:21" s="7" customFormat="1" ht="6" customHeight="1" x14ac:dyDescent="0.2">
      <c r="A41" s="68"/>
      <c r="B41" s="12"/>
      <c r="C41" s="12"/>
    </row>
    <row r="42" spans="1:21" s="7" customFormat="1" ht="14.1" customHeight="1" x14ac:dyDescent="0.2">
      <c r="A42" s="92" t="s">
        <v>37</v>
      </c>
      <c r="B42" s="137"/>
      <c r="C42" s="137"/>
      <c r="D42" s="138"/>
      <c r="E42" s="138">
        <v>5</v>
      </c>
      <c r="F42" s="139" t="s">
        <v>12</v>
      </c>
      <c r="G42" s="138" t="s">
        <v>7</v>
      </c>
      <c r="H42" s="138" t="s">
        <v>8</v>
      </c>
      <c r="N42" s="7">
        <f>P42-L42</f>
        <v>125200</v>
      </c>
      <c r="P42" s="7">
        <v>125200</v>
      </c>
      <c r="R42" s="7">
        <v>116800</v>
      </c>
    </row>
    <row r="43" spans="1:21" s="7" customFormat="1" ht="12.75" hidden="1" customHeight="1" x14ac:dyDescent="0.2">
      <c r="A43" s="92" t="s">
        <v>38</v>
      </c>
      <c r="B43" s="137"/>
      <c r="C43" s="137"/>
      <c r="E43" s="138">
        <v>5</v>
      </c>
      <c r="F43" s="139" t="s">
        <v>12</v>
      </c>
      <c r="G43" s="138" t="s">
        <v>7</v>
      </c>
      <c r="H43" s="138" t="s">
        <v>10</v>
      </c>
    </row>
    <row r="44" spans="1:21" s="7" customFormat="1" ht="14.1" customHeight="1" x14ac:dyDescent="0.2">
      <c r="A44" s="92" t="s">
        <v>39</v>
      </c>
      <c r="B44" s="137"/>
      <c r="C44" s="137"/>
      <c r="E44" s="138">
        <v>5</v>
      </c>
      <c r="F44" s="139" t="s">
        <v>12</v>
      </c>
      <c r="G44" s="138" t="s">
        <v>12</v>
      </c>
      <c r="H44" s="138" t="s">
        <v>8</v>
      </c>
      <c r="N44" s="7">
        <f t="shared" ref="N44:N107" si="1">P44-L44</f>
        <v>70000</v>
      </c>
      <c r="P44" s="7">
        <v>70000</v>
      </c>
      <c r="Q44" s="7">
        <v>0</v>
      </c>
    </row>
    <row r="45" spans="1:21" s="7" customFormat="1" ht="12.75" hidden="1" customHeight="1" x14ac:dyDescent="0.2">
      <c r="A45" s="92" t="s">
        <v>142</v>
      </c>
      <c r="B45" s="137"/>
      <c r="C45" s="137"/>
      <c r="D45" s="138"/>
      <c r="E45" s="138">
        <v>5</v>
      </c>
      <c r="F45" s="139" t="s">
        <v>12</v>
      </c>
      <c r="G45" s="138" t="s">
        <v>12</v>
      </c>
      <c r="H45" s="138" t="s">
        <v>10</v>
      </c>
      <c r="N45" s="7">
        <f t="shared" si="1"/>
        <v>0</v>
      </c>
    </row>
    <row r="46" spans="1:21" s="7" customFormat="1" ht="14.1" customHeight="1" x14ac:dyDescent="0.2">
      <c r="A46" s="92" t="s">
        <v>40</v>
      </c>
      <c r="B46" s="137"/>
      <c r="C46" s="137"/>
      <c r="D46" s="138"/>
      <c r="E46" s="138">
        <v>5</v>
      </c>
      <c r="F46" s="139" t="s">
        <v>12</v>
      </c>
      <c r="G46" s="138" t="s">
        <v>29</v>
      </c>
      <c r="H46" s="138" t="s">
        <v>8</v>
      </c>
      <c r="N46" s="7">
        <f t="shared" si="1"/>
        <v>50000</v>
      </c>
      <c r="P46" s="7">
        <v>50000</v>
      </c>
    </row>
    <row r="47" spans="1:21" s="7" customFormat="1" ht="12.75" hidden="1" customHeight="1" x14ac:dyDescent="0.2">
      <c r="A47" s="92" t="s">
        <v>41</v>
      </c>
      <c r="B47" s="137"/>
      <c r="C47" s="137"/>
      <c r="D47" s="138"/>
      <c r="E47" s="138">
        <v>5</v>
      </c>
      <c r="F47" s="139" t="s">
        <v>12</v>
      </c>
      <c r="G47" s="138" t="s">
        <v>29</v>
      </c>
      <c r="H47" s="138" t="s">
        <v>10</v>
      </c>
      <c r="N47" s="7">
        <f t="shared" si="1"/>
        <v>0</v>
      </c>
    </row>
    <row r="48" spans="1:21" s="7" customFormat="1" ht="12.75" hidden="1" customHeight="1" x14ac:dyDescent="0.2">
      <c r="A48" s="92" t="s">
        <v>42</v>
      </c>
      <c r="B48" s="137"/>
      <c r="C48" s="137"/>
      <c r="D48" s="138"/>
      <c r="E48" s="138">
        <v>5</v>
      </c>
      <c r="F48" s="139" t="s">
        <v>12</v>
      </c>
      <c r="G48" s="138" t="s">
        <v>29</v>
      </c>
      <c r="H48" s="138" t="s">
        <v>17</v>
      </c>
      <c r="N48" s="7">
        <f t="shared" si="1"/>
        <v>0</v>
      </c>
    </row>
    <row r="49" spans="1:21" s="7" customFormat="1" ht="14.1" hidden="1" customHeight="1" x14ac:dyDescent="0.2">
      <c r="A49" s="92" t="s">
        <v>43</v>
      </c>
      <c r="B49" s="137"/>
      <c r="C49" s="137"/>
      <c r="D49" s="138"/>
      <c r="E49" s="138">
        <v>5</v>
      </c>
      <c r="F49" s="139" t="s">
        <v>12</v>
      </c>
      <c r="G49" s="138" t="s">
        <v>29</v>
      </c>
      <c r="H49" s="138" t="s">
        <v>64</v>
      </c>
      <c r="N49" s="7">
        <f t="shared" si="1"/>
        <v>0</v>
      </c>
    </row>
    <row r="50" spans="1:21" s="7" customFormat="1" ht="12.75" hidden="1" customHeight="1" x14ac:dyDescent="0.2">
      <c r="A50" s="92" t="s">
        <v>88</v>
      </c>
      <c r="B50" s="137"/>
      <c r="C50" s="137"/>
      <c r="E50" s="138">
        <v>5</v>
      </c>
      <c r="F50" s="139" t="s">
        <v>12</v>
      </c>
      <c r="G50" s="138" t="s">
        <v>29</v>
      </c>
      <c r="H50" s="138" t="s">
        <v>60</v>
      </c>
      <c r="N50" s="7">
        <f t="shared" si="1"/>
        <v>0</v>
      </c>
    </row>
    <row r="51" spans="1:21" s="7" customFormat="1" ht="14.1" customHeight="1" x14ac:dyDescent="0.2">
      <c r="A51" s="92" t="s">
        <v>150</v>
      </c>
      <c r="B51" s="137"/>
      <c r="C51" s="137"/>
      <c r="D51" s="138"/>
      <c r="E51" s="138">
        <v>5</v>
      </c>
      <c r="F51" s="139" t="s">
        <v>12</v>
      </c>
      <c r="G51" s="138" t="s">
        <v>29</v>
      </c>
      <c r="H51" s="138" t="s">
        <v>19</v>
      </c>
      <c r="J51" s="19"/>
      <c r="K51" s="19"/>
      <c r="L51" s="7">
        <v>4518082.59</v>
      </c>
      <c r="N51" s="7">
        <f t="shared" si="1"/>
        <v>5010917.41</v>
      </c>
      <c r="P51" s="7">
        <v>9529000</v>
      </c>
      <c r="R51" s="7">
        <v>15000000</v>
      </c>
      <c r="T51" s="7">
        <f>P51*0.2</f>
        <v>1905800</v>
      </c>
      <c r="U51" s="7">
        <f>P51+T51</f>
        <v>11434800</v>
      </c>
    </row>
    <row r="52" spans="1:21" s="7" customFormat="1" ht="14.1" customHeight="1" x14ac:dyDescent="0.2">
      <c r="A52" s="92" t="s">
        <v>151</v>
      </c>
      <c r="B52" s="137"/>
      <c r="C52" s="137"/>
      <c r="D52" s="138"/>
      <c r="E52" s="138">
        <v>5</v>
      </c>
      <c r="F52" s="139" t="s">
        <v>12</v>
      </c>
      <c r="G52" s="138" t="s">
        <v>29</v>
      </c>
      <c r="H52" s="138" t="s">
        <v>82</v>
      </c>
      <c r="J52" s="19"/>
      <c r="K52" s="19"/>
      <c r="N52" s="7">
        <f t="shared" si="1"/>
        <v>5080000</v>
      </c>
      <c r="P52" s="7">
        <v>5080000</v>
      </c>
      <c r="R52" s="7">
        <v>5500000</v>
      </c>
      <c r="T52" s="7">
        <f>P52*0.2</f>
        <v>1016000</v>
      </c>
      <c r="U52" s="7">
        <f>P52+T52</f>
        <v>6096000</v>
      </c>
    </row>
    <row r="53" spans="1:21" s="7" customFormat="1" ht="14.1" customHeight="1" x14ac:dyDescent="0.2">
      <c r="A53" s="92" t="s">
        <v>44</v>
      </c>
      <c r="B53" s="137"/>
      <c r="C53" s="137"/>
      <c r="D53" s="138"/>
      <c r="E53" s="138">
        <v>5</v>
      </c>
      <c r="F53" s="139" t="s">
        <v>12</v>
      </c>
      <c r="G53" s="138" t="s">
        <v>29</v>
      </c>
      <c r="H53" s="138" t="s">
        <v>45</v>
      </c>
      <c r="J53" s="19"/>
      <c r="K53" s="19"/>
      <c r="L53" s="7">
        <v>145186.25</v>
      </c>
      <c r="N53" s="7">
        <f t="shared" si="1"/>
        <v>594320.18999999994</v>
      </c>
      <c r="P53" s="7">
        <v>739506.44</v>
      </c>
      <c r="R53" s="7">
        <v>774000</v>
      </c>
    </row>
    <row r="54" spans="1:21" s="7" customFormat="1" ht="12.75" hidden="1" customHeight="1" x14ac:dyDescent="0.2">
      <c r="A54" s="92" t="s">
        <v>152</v>
      </c>
      <c r="B54" s="137"/>
      <c r="C54" s="137"/>
      <c r="D54" s="138"/>
      <c r="E54" s="138">
        <v>5</v>
      </c>
      <c r="F54" s="139" t="s">
        <v>12</v>
      </c>
      <c r="G54" s="138" t="s">
        <v>29</v>
      </c>
      <c r="H54" s="138" t="s">
        <v>102</v>
      </c>
      <c r="N54" s="7">
        <f t="shared" si="1"/>
        <v>0</v>
      </c>
    </row>
    <row r="55" spans="1:21" s="7" customFormat="1" ht="12.75" hidden="1" customHeight="1" x14ac:dyDescent="0.2">
      <c r="A55" s="92" t="s">
        <v>153</v>
      </c>
      <c r="B55" s="137"/>
      <c r="C55" s="137"/>
      <c r="D55" s="138"/>
      <c r="E55" s="138">
        <v>5</v>
      </c>
      <c r="F55" s="139" t="s">
        <v>12</v>
      </c>
      <c r="G55" s="138" t="s">
        <v>29</v>
      </c>
      <c r="H55" s="138" t="s">
        <v>146</v>
      </c>
      <c r="N55" s="7">
        <f t="shared" si="1"/>
        <v>0</v>
      </c>
    </row>
    <row r="56" spans="1:21" s="7" customFormat="1" ht="12.75" hidden="1" customHeight="1" x14ac:dyDescent="0.2">
      <c r="A56" s="92" t="s">
        <v>46</v>
      </c>
      <c r="B56" s="137"/>
      <c r="C56" s="137"/>
      <c r="D56" s="138"/>
      <c r="E56" s="138">
        <v>5</v>
      </c>
      <c r="F56" s="139" t="s">
        <v>12</v>
      </c>
      <c r="G56" s="138" t="s">
        <v>29</v>
      </c>
      <c r="H56" s="138" t="s">
        <v>47</v>
      </c>
      <c r="N56" s="7">
        <f t="shared" si="1"/>
        <v>0</v>
      </c>
    </row>
    <row r="57" spans="1:21" s="7" customFormat="1" ht="12.75" hidden="1" customHeight="1" x14ac:dyDescent="0.2">
      <c r="A57" s="92" t="s">
        <v>154</v>
      </c>
      <c r="B57" s="137"/>
      <c r="C57" s="137"/>
      <c r="E57" s="138">
        <v>5</v>
      </c>
      <c r="F57" s="139" t="s">
        <v>12</v>
      </c>
      <c r="G57" s="138" t="s">
        <v>29</v>
      </c>
      <c r="H57" s="138" t="s">
        <v>15</v>
      </c>
      <c r="N57" s="7">
        <f t="shared" si="1"/>
        <v>0</v>
      </c>
    </row>
    <row r="58" spans="1:21" s="7" customFormat="1" ht="12.75" hidden="1" customHeight="1" x14ac:dyDescent="0.2">
      <c r="A58" s="92" t="s">
        <v>51</v>
      </c>
      <c r="B58" s="137"/>
      <c r="C58" s="137"/>
      <c r="D58" s="138"/>
      <c r="E58" s="138">
        <v>5</v>
      </c>
      <c r="F58" s="139" t="s">
        <v>12</v>
      </c>
      <c r="G58" s="138" t="s">
        <v>29</v>
      </c>
      <c r="H58" s="138" t="s">
        <v>24</v>
      </c>
      <c r="N58" s="7">
        <f t="shared" si="1"/>
        <v>0</v>
      </c>
    </row>
    <row r="59" spans="1:21" s="7" customFormat="1" ht="14.1" customHeight="1" x14ac:dyDescent="0.2">
      <c r="A59" s="92" t="s">
        <v>48</v>
      </c>
      <c r="B59" s="137"/>
      <c r="C59" s="137"/>
      <c r="E59" s="138">
        <v>5</v>
      </c>
      <c r="F59" s="139" t="s">
        <v>12</v>
      </c>
      <c r="G59" s="138" t="s">
        <v>29</v>
      </c>
      <c r="H59" s="140" t="s">
        <v>49</v>
      </c>
      <c r="R59" s="7">
        <v>1000000</v>
      </c>
    </row>
    <row r="60" spans="1:21" s="7" customFormat="1" ht="14.1" customHeight="1" x14ac:dyDescent="0.2">
      <c r="A60" s="92" t="s">
        <v>50</v>
      </c>
      <c r="B60" s="137"/>
      <c r="C60" s="137"/>
      <c r="D60" s="138"/>
      <c r="E60" s="138">
        <v>5</v>
      </c>
      <c r="F60" s="139" t="s">
        <v>12</v>
      </c>
      <c r="G60" s="138" t="s">
        <v>34</v>
      </c>
      <c r="H60" s="138" t="s">
        <v>8</v>
      </c>
      <c r="L60" s="7">
        <v>12242.31</v>
      </c>
      <c r="N60" s="7">
        <f t="shared" si="1"/>
        <v>11757.69</v>
      </c>
      <c r="P60" s="7">
        <v>24000</v>
      </c>
      <c r="R60" s="7">
        <v>60000</v>
      </c>
    </row>
    <row r="61" spans="1:21" s="7" customFormat="1" ht="14.1" customHeight="1" x14ac:dyDescent="0.2">
      <c r="A61" s="92" t="s">
        <v>52</v>
      </c>
      <c r="B61" s="137"/>
      <c r="C61" s="137"/>
      <c r="D61" s="138"/>
      <c r="E61" s="138">
        <v>5</v>
      </c>
      <c r="F61" s="139" t="s">
        <v>12</v>
      </c>
      <c r="G61" s="138" t="s">
        <v>34</v>
      </c>
      <c r="H61" s="138" t="s">
        <v>10</v>
      </c>
      <c r="L61" s="7">
        <v>62561.98</v>
      </c>
      <c r="N61" s="7">
        <f t="shared" si="1"/>
        <v>137438.01999999999</v>
      </c>
      <c r="P61" s="7">
        <v>200000</v>
      </c>
      <c r="R61" s="7">
        <v>216000</v>
      </c>
    </row>
    <row r="62" spans="1:21" s="7" customFormat="1" ht="12.75" hidden="1" customHeight="1" x14ac:dyDescent="0.2">
      <c r="A62" s="92" t="s">
        <v>53</v>
      </c>
      <c r="B62" s="137"/>
      <c r="C62" s="137"/>
      <c r="E62" s="138">
        <v>5</v>
      </c>
      <c r="F62" s="139" t="s">
        <v>12</v>
      </c>
      <c r="G62" s="138" t="s">
        <v>54</v>
      </c>
      <c r="H62" s="138" t="s">
        <v>8</v>
      </c>
      <c r="N62" s="7">
        <f t="shared" si="1"/>
        <v>0</v>
      </c>
    </row>
    <row r="63" spans="1:21" s="7" customFormat="1" ht="14.1" customHeight="1" x14ac:dyDescent="0.2">
      <c r="A63" s="92" t="s">
        <v>55</v>
      </c>
      <c r="B63" s="137"/>
      <c r="C63" s="137"/>
      <c r="E63" s="138">
        <v>5</v>
      </c>
      <c r="F63" s="139" t="s">
        <v>12</v>
      </c>
      <c r="G63" s="138" t="s">
        <v>54</v>
      </c>
      <c r="H63" s="138" t="s">
        <v>10</v>
      </c>
      <c r="L63" s="7">
        <v>7050.75</v>
      </c>
      <c r="N63" s="7">
        <f t="shared" si="1"/>
        <v>10949.25</v>
      </c>
      <c r="P63" s="7">
        <v>18000</v>
      </c>
      <c r="R63" s="7">
        <v>20000</v>
      </c>
    </row>
    <row r="64" spans="1:21" s="7" customFormat="1" ht="14.1" hidden="1" customHeight="1" x14ac:dyDescent="0.2">
      <c r="A64" s="92" t="s">
        <v>56</v>
      </c>
      <c r="B64" s="137"/>
      <c r="C64" s="137"/>
      <c r="E64" s="138">
        <v>5</v>
      </c>
      <c r="F64" s="139" t="s">
        <v>12</v>
      </c>
      <c r="G64" s="138" t="s">
        <v>54</v>
      </c>
      <c r="H64" s="138" t="s">
        <v>15</v>
      </c>
      <c r="N64" s="7">
        <f t="shared" si="1"/>
        <v>0</v>
      </c>
    </row>
    <row r="65" spans="1:14" s="7" customFormat="1" ht="12.75" hidden="1" customHeight="1" x14ac:dyDescent="0.2">
      <c r="A65" s="92" t="s">
        <v>57</v>
      </c>
      <c r="B65" s="137"/>
      <c r="C65" s="137"/>
      <c r="E65" s="138">
        <v>5</v>
      </c>
      <c r="F65" s="139" t="s">
        <v>12</v>
      </c>
      <c r="G65" s="138" t="s">
        <v>54</v>
      </c>
      <c r="H65" s="138" t="s">
        <v>17</v>
      </c>
      <c r="N65" s="7">
        <f t="shared" si="1"/>
        <v>0</v>
      </c>
    </row>
    <row r="66" spans="1:14" s="7" customFormat="1" ht="14.1" hidden="1" customHeight="1" x14ac:dyDescent="0.2">
      <c r="A66" s="92" t="s">
        <v>294</v>
      </c>
      <c r="B66" s="137"/>
      <c r="C66" s="137"/>
      <c r="E66" s="138">
        <v>5</v>
      </c>
      <c r="F66" s="138" t="s">
        <v>12</v>
      </c>
      <c r="G66" s="140" t="s">
        <v>269</v>
      </c>
      <c r="H66" s="140" t="s">
        <v>10</v>
      </c>
      <c r="N66" s="7">
        <f t="shared" si="1"/>
        <v>0</v>
      </c>
    </row>
    <row r="67" spans="1:14" s="7" customFormat="1" ht="14.1" hidden="1" customHeight="1" x14ac:dyDescent="0.2">
      <c r="A67" s="92" t="s">
        <v>58</v>
      </c>
      <c r="B67" s="137"/>
      <c r="C67" s="137"/>
      <c r="E67" s="138">
        <v>5</v>
      </c>
      <c r="F67" s="138" t="s">
        <v>12</v>
      </c>
      <c r="G67" s="138" t="s">
        <v>59</v>
      </c>
      <c r="H67" s="138" t="s">
        <v>60</v>
      </c>
      <c r="N67" s="7">
        <f t="shared" si="1"/>
        <v>0</v>
      </c>
    </row>
    <row r="68" spans="1:14" s="7" customFormat="1" ht="12.75" hidden="1" customHeight="1" x14ac:dyDescent="0.2">
      <c r="A68" s="92" t="s">
        <v>66</v>
      </c>
      <c r="B68" s="137"/>
      <c r="C68" s="137"/>
      <c r="E68" s="138">
        <v>5</v>
      </c>
      <c r="F68" s="139" t="s">
        <v>12</v>
      </c>
      <c r="G68" s="138" t="s">
        <v>67</v>
      </c>
      <c r="H68" s="138" t="s">
        <v>8</v>
      </c>
      <c r="N68" s="7">
        <f t="shared" si="1"/>
        <v>0</v>
      </c>
    </row>
    <row r="69" spans="1:14" s="7" customFormat="1" ht="12.75" hidden="1" customHeight="1" x14ac:dyDescent="0.2">
      <c r="A69" s="92" t="s">
        <v>61</v>
      </c>
      <c r="B69" s="137"/>
      <c r="C69" s="137"/>
      <c r="E69" s="138">
        <v>5</v>
      </c>
      <c r="F69" s="139" t="s">
        <v>12</v>
      </c>
      <c r="G69" s="138" t="s">
        <v>59</v>
      </c>
      <c r="H69" s="138" t="s">
        <v>8</v>
      </c>
      <c r="N69" s="7">
        <f t="shared" si="1"/>
        <v>0</v>
      </c>
    </row>
    <row r="70" spans="1:14" s="7" customFormat="1" ht="12.75" hidden="1" customHeight="1" x14ac:dyDescent="0.2">
      <c r="A70" s="92" t="s">
        <v>62</v>
      </c>
      <c r="B70" s="137"/>
      <c r="C70" s="137"/>
      <c r="E70" s="138">
        <v>5</v>
      </c>
      <c r="F70" s="139" t="s">
        <v>12</v>
      </c>
      <c r="G70" s="138" t="s">
        <v>59</v>
      </c>
      <c r="H70" s="138" t="s">
        <v>10</v>
      </c>
      <c r="N70" s="7">
        <f t="shared" si="1"/>
        <v>0</v>
      </c>
    </row>
    <row r="71" spans="1:14" s="7" customFormat="1" ht="12.75" hidden="1" customHeight="1" x14ac:dyDescent="0.2">
      <c r="A71" s="92" t="s">
        <v>63</v>
      </c>
      <c r="B71" s="137"/>
      <c r="C71" s="137"/>
      <c r="E71" s="138">
        <v>5</v>
      </c>
      <c r="F71" s="139" t="s">
        <v>12</v>
      </c>
      <c r="G71" s="138" t="s">
        <v>59</v>
      </c>
      <c r="H71" s="138" t="s">
        <v>64</v>
      </c>
      <c r="N71" s="7">
        <f t="shared" si="1"/>
        <v>0</v>
      </c>
    </row>
    <row r="72" spans="1:14" s="7" customFormat="1" ht="12.75" hidden="1" customHeight="1" x14ac:dyDescent="0.2">
      <c r="A72" s="92" t="s">
        <v>155</v>
      </c>
      <c r="B72" s="137"/>
      <c r="C72" s="137"/>
      <c r="E72" s="138">
        <v>5</v>
      </c>
      <c r="F72" s="139" t="s">
        <v>12</v>
      </c>
      <c r="G72" s="138" t="s">
        <v>59</v>
      </c>
      <c r="H72" s="138" t="s">
        <v>15</v>
      </c>
      <c r="N72" s="7">
        <f t="shared" si="1"/>
        <v>0</v>
      </c>
    </row>
    <row r="73" spans="1:14" s="7" customFormat="1" ht="12.75" hidden="1" customHeight="1" x14ac:dyDescent="0.2">
      <c r="A73" s="92" t="s">
        <v>156</v>
      </c>
      <c r="B73" s="137"/>
      <c r="C73" s="137"/>
      <c r="E73" s="138">
        <v>5</v>
      </c>
      <c r="F73" s="138" t="s">
        <v>12</v>
      </c>
      <c r="G73" s="138" t="s">
        <v>59</v>
      </c>
      <c r="H73" s="138" t="s">
        <v>17</v>
      </c>
      <c r="N73" s="7">
        <f t="shared" si="1"/>
        <v>0</v>
      </c>
    </row>
    <row r="74" spans="1:14" s="7" customFormat="1" ht="12.75" hidden="1" customHeight="1" x14ac:dyDescent="0.2">
      <c r="A74" s="92" t="s">
        <v>63</v>
      </c>
      <c r="B74" s="137"/>
      <c r="C74" s="137"/>
      <c r="E74" s="138">
        <v>5</v>
      </c>
      <c r="F74" s="139" t="s">
        <v>12</v>
      </c>
      <c r="G74" s="138" t="s">
        <v>59</v>
      </c>
      <c r="H74" s="138" t="s">
        <v>64</v>
      </c>
      <c r="N74" s="7">
        <f t="shared" si="1"/>
        <v>0</v>
      </c>
    </row>
    <row r="75" spans="1:14" s="7" customFormat="1" ht="12.75" hidden="1" customHeight="1" x14ac:dyDescent="0.2">
      <c r="A75" s="92" t="s">
        <v>65</v>
      </c>
      <c r="B75" s="137"/>
      <c r="C75" s="137"/>
      <c r="E75" s="138">
        <v>5</v>
      </c>
      <c r="F75" s="139" t="s">
        <v>12</v>
      </c>
      <c r="G75" s="138" t="s">
        <v>59</v>
      </c>
      <c r="H75" s="138" t="s">
        <v>19</v>
      </c>
      <c r="N75" s="7">
        <f t="shared" si="1"/>
        <v>0</v>
      </c>
    </row>
    <row r="76" spans="1:14" s="7" customFormat="1" ht="12.75" hidden="1" customHeight="1" x14ac:dyDescent="0.2">
      <c r="A76" s="92" t="s">
        <v>157</v>
      </c>
      <c r="B76" s="137"/>
      <c r="C76" s="137"/>
      <c r="E76" s="138">
        <v>5</v>
      </c>
      <c r="F76" s="139" t="s">
        <v>12</v>
      </c>
      <c r="G76" s="138" t="s">
        <v>93</v>
      </c>
      <c r="H76" s="138" t="s">
        <v>8</v>
      </c>
      <c r="N76" s="7">
        <f t="shared" si="1"/>
        <v>0</v>
      </c>
    </row>
    <row r="77" spans="1:14" s="7" customFormat="1" ht="12.75" hidden="1" customHeight="1" x14ac:dyDescent="0.2">
      <c r="A77" s="92" t="s">
        <v>66</v>
      </c>
      <c r="B77" s="137"/>
      <c r="C77" s="137"/>
      <c r="E77" s="138">
        <v>5</v>
      </c>
      <c r="F77" s="139" t="s">
        <v>12</v>
      </c>
      <c r="G77" s="138" t="s">
        <v>67</v>
      </c>
      <c r="H77" s="138" t="s">
        <v>8</v>
      </c>
      <c r="N77" s="7">
        <f t="shared" si="1"/>
        <v>0</v>
      </c>
    </row>
    <row r="78" spans="1:14" s="7" customFormat="1" ht="12.75" hidden="1" customHeight="1" x14ac:dyDescent="0.2">
      <c r="A78" s="92" t="s">
        <v>68</v>
      </c>
      <c r="B78" s="137"/>
      <c r="C78" s="137"/>
      <c r="E78" s="138">
        <v>5</v>
      </c>
      <c r="F78" s="139" t="s">
        <v>12</v>
      </c>
      <c r="G78" s="138" t="s">
        <v>67</v>
      </c>
      <c r="H78" s="138" t="s">
        <v>10</v>
      </c>
      <c r="N78" s="7">
        <f t="shared" si="1"/>
        <v>0</v>
      </c>
    </row>
    <row r="79" spans="1:14" s="7" customFormat="1" ht="12.75" hidden="1" customHeight="1" x14ac:dyDescent="0.2">
      <c r="A79" s="92" t="s">
        <v>158</v>
      </c>
      <c r="B79" s="137"/>
      <c r="C79" s="137"/>
      <c r="E79" s="138">
        <v>5</v>
      </c>
      <c r="F79" s="139" t="s">
        <v>12</v>
      </c>
      <c r="G79" s="138" t="s">
        <v>70</v>
      </c>
      <c r="H79" s="138" t="s">
        <v>8</v>
      </c>
      <c r="N79" s="7">
        <f t="shared" si="1"/>
        <v>0</v>
      </c>
    </row>
    <row r="80" spans="1:14" s="7" customFormat="1" ht="12.75" hidden="1" customHeight="1" x14ac:dyDescent="0.2">
      <c r="A80" s="92" t="s">
        <v>159</v>
      </c>
      <c r="B80" s="137"/>
      <c r="C80" s="137"/>
      <c r="E80" s="138">
        <v>5</v>
      </c>
      <c r="F80" s="139" t="s">
        <v>12</v>
      </c>
      <c r="G80" s="138" t="s">
        <v>70</v>
      </c>
      <c r="H80" s="138" t="s">
        <v>10</v>
      </c>
      <c r="N80" s="7">
        <f t="shared" si="1"/>
        <v>0</v>
      </c>
    </row>
    <row r="81" spans="1:16" s="7" customFormat="1" ht="14.1" hidden="1" customHeight="1" x14ac:dyDescent="0.2">
      <c r="A81" s="92" t="s">
        <v>69</v>
      </c>
      <c r="B81" s="137"/>
      <c r="C81" s="137"/>
      <c r="E81" s="138">
        <v>5</v>
      </c>
      <c r="F81" s="139" t="s">
        <v>12</v>
      </c>
      <c r="G81" s="138" t="s">
        <v>70</v>
      </c>
      <c r="H81" s="138" t="s">
        <v>15</v>
      </c>
      <c r="N81" s="7">
        <f t="shared" si="1"/>
        <v>0</v>
      </c>
    </row>
    <row r="82" spans="1:16" s="7" customFormat="1" ht="14.1" hidden="1" customHeight="1" x14ac:dyDescent="0.2">
      <c r="A82" s="92" t="s">
        <v>160</v>
      </c>
      <c r="B82" s="137"/>
      <c r="C82" s="137"/>
      <c r="E82" s="138">
        <v>5</v>
      </c>
      <c r="F82" s="139" t="s">
        <v>12</v>
      </c>
      <c r="G82" s="138" t="s">
        <v>163</v>
      </c>
      <c r="H82" s="138" t="s">
        <v>8</v>
      </c>
      <c r="N82" s="7">
        <f t="shared" si="1"/>
        <v>0</v>
      </c>
    </row>
    <row r="83" spans="1:16" s="7" customFormat="1" ht="12.75" hidden="1" customHeight="1" x14ac:dyDescent="0.2">
      <c r="A83" s="92" t="s">
        <v>161</v>
      </c>
      <c r="B83" s="137"/>
      <c r="C83" s="137"/>
      <c r="E83" s="138">
        <v>5</v>
      </c>
      <c r="F83" s="139" t="s">
        <v>12</v>
      </c>
      <c r="G83" s="138" t="s">
        <v>163</v>
      </c>
      <c r="H83" s="140" t="s">
        <v>49</v>
      </c>
      <c r="N83" s="7">
        <f t="shared" si="1"/>
        <v>0</v>
      </c>
    </row>
    <row r="84" spans="1:16" s="7" customFormat="1" ht="14.1" hidden="1" customHeight="1" x14ac:dyDescent="0.2">
      <c r="A84" s="92" t="s">
        <v>71</v>
      </c>
      <c r="B84" s="137"/>
      <c r="C84" s="137"/>
      <c r="E84" s="138">
        <v>5</v>
      </c>
      <c r="F84" s="139" t="s">
        <v>12</v>
      </c>
      <c r="G84" s="138" t="s">
        <v>163</v>
      </c>
      <c r="H84" s="138" t="s">
        <v>10</v>
      </c>
      <c r="N84" s="7">
        <f t="shared" si="1"/>
        <v>0</v>
      </c>
    </row>
    <row r="85" spans="1:16" s="7" customFormat="1" ht="12.75" hidden="1" customHeight="1" x14ac:dyDescent="0.2">
      <c r="A85" s="92" t="s">
        <v>162</v>
      </c>
      <c r="B85" s="137"/>
      <c r="C85" s="137"/>
      <c r="E85" s="138">
        <v>5</v>
      </c>
      <c r="F85" s="139" t="s">
        <v>12</v>
      </c>
      <c r="G85" s="138" t="s">
        <v>163</v>
      </c>
      <c r="H85" s="138" t="s">
        <v>15</v>
      </c>
      <c r="N85" s="7">
        <f t="shared" si="1"/>
        <v>0</v>
      </c>
    </row>
    <row r="86" spans="1:16" s="7" customFormat="1" ht="12.75" hidden="1" customHeight="1" x14ac:dyDescent="0.2">
      <c r="A86" s="92" t="s">
        <v>72</v>
      </c>
      <c r="B86" s="137"/>
      <c r="C86" s="137"/>
      <c r="E86" s="138">
        <v>5</v>
      </c>
      <c r="F86" s="139" t="s">
        <v>12</v>
      </c>
      <c r="G86" s="138" t="s">
        <v>70</v>
      </c>
      <c r="H86" s="138" t="s">
        <v>49</v>
      </c>
      <c r="N86" s="7">
        <f t="shared" si="1"/>
        <v>0</v>
      </c>
    </row>
    <row r="87" spans="1:16" s="7" customFormat="1" ht="14.1" hidden="1" customHeight="1" x14ac:dyDescent="0.2">
      <c r="A87" s="92" t="s">
        <v>161</v>
      </c>
      <c r="B87" s="137"/>
      <c r="C87" s="137"/>
      <c r="E87" s="138">
        <v>5</v>
      </c>
      <c r="F87" s="139" t="s">
        <v>12</v>
      </c>
      <c r="G87" s="140" t="s">
        <v>163</v>
      </c>
      <c r="H87" s="138" t="s">
        <v>49</v>
      </c>
      <c r="N87" s="7">
        <f t="shared" si="1"/>
        <v>0</v>
      </c>
    </row>
    <row r="88" spans="1:16" s="7" customFormat="1" ht="12.75" hidden="1" customHeight="1" x14ac:dyDescent="0.2">
      <c r="A88" s="92" t="s">
        <v>164</v>
      </c>
      <c r="B88" s="137"/>
      <c r="C88" s="137"/>
      <c r="E88" s="138">
        <v>5</v>
      </c>
      <c r="F88" s="139" t="s">
        <v>12</v>
      </c>
      <c r="G88" s="138" t="s">
        <v>74</v>
      </c>
      <c r="H88" s="138" t="s">
        <v>10</v>
      </c>
      <c r="N88" s="7">
        <f t="shared" si="1"/>
        <v>0</v>
      </c>
    </row>
    <row r="89" spans="1:16" s="7" customFormat="1" ht="14.1" hidden="1" customHeight="1" x14ac:dyDescent="0.2">
      <c r="A89" s="92" t="s">
        <v>165</v>
      </c>
      <c r="B89" s="137"/>
      <c r="C89" s="137"/>
      <c r="E89" s="138">
        <v>5</v>
      </c>
      <c r="F89" s="139" t="s">
        <v>12</v>
      </c>
      <c r="G89" s="138" t="s">
        <v>74</v>
      </c>
      <c r="H89" s="138" t="s">
        <v>15</v>
      </c>
      <c r="N89" s="7">
        <f t="shared" si="1"/>
        <v>0</v>
      </c>
    </row>
    <row r="90" spans="1:16" s="7" customFormat="1" ht="14.1" customHeight="1" x14ac:dyDescent="0.2">
      <c r="A90" s="92" t="s">
        <v>166</v>
      </c>
      <c r="B90" s="137"/>
      <c r="C90" s="137"/>
      <c r="E90" s="138">
        <v>5</v>
      </c>
      <c r="F90" s="139" t="s">
        <v>12</v>
      </c>
      <c r="G90" s="138" t="s">
        <v>74</v>
      </c>
      <c r="H90" s="138" t="s">
        <v>17</v>
      </c>
      <c r="N90" s="7">
        <f t="shared" si="1"/>
        <v>30000</v>
      </c>
      <c r="P90" s="7">
        <v>30000</v>
      </c>
    </row>
    <row r="91" spans="1:16" s="7" customFormat="1" ht="12.75" hidden="1" customHeight="1" x14ac:dyDescent="0.2">
      <c r="A91" s="92" t="s">
        <v>167</v>
      </c>
      <c r="B91" s="137"/>
      <c r="C91" s="137"/>
      <c r="E91" s="138">
        <v>5</v>
      </c>
      <c r="F91" s="139" t="s">
        <v>12</v>
      </c>
      <c r="G91" s="138" t="s">
        <v>74</v>
      </c>
      <c r="H91" s="138" t="s">
        <v>8</v>
      </c>
      <c r="N91" s="7">
        <f t="shared" si="1"/>
        <v>0</v>
      </c>
    </row>
    <row r="92" spans="1:16" s="7" customFormat="1" ht="12.75" hidden="1" customHeight="1" x14ac:dyDescent="0.2">
      <c r="A92" s="92" t="s">
        <v>168</v>
      </c>
      <c r="B92" s="137"/>
      <c r="C92" s="137"/>
      <c r="E92" s="138">
        <v>5</v>
      </c>
      <c r="F92" s="139" t="s">
        <v>12</v>
      </c>
      <c r="G92" s="138" t="s">
        <v>74</v>
      </c>
      <c r="H92" s="138" t="s">
        <v>45</v>
      </c>
      <c r="N92" s="7">
        <f t="shared" si="1"/>
        <v>0</v>
      </c>
    </row>
    <row r="93" spans="1:16" s="7" customFormat="1" ht="14.1" hidden="1" customHeight="1" x14ac:dyDescent="0.2">
      <c r="A93" s="92" t="s">
        <v>73</v>
      </c>
      <c r="B93" s="137"/>
      <c r="C93" s="137"/>
      <c r="E93" s="138">
        <v>5</v>
      </c>
      <c r="F93" s="139" t="s">
        <v>12</v>
      </c>
      <c r="G93" s="138" t="s">
        <v>74</v>
      </c>
      <c r="H93" s="138" t="s">
        <v>64</v>
      </c>
      <c r="N93" s="7">
        <f t="shared" si="1"/>
        <v>0</v>
      </c>
    </row>
    <row r="94" spans="1:16" s="7" customFormat="1" ht="14.1" hidden="1" customHeight="1" x14ac:dyDescent="0.2">
      <c r="A94" s="92" t="s">
        <v>75</v>
      </c>
      <c r="B94" s="137"/>
      <c r="C94" s="137"/>
      <c r="E94" s="138">
        <v>5</v>
      </c>
      <c r="F94" s="139" t="s">
        <v>12</v>
      </c>
      <c r="G94" s="138" t="s">
        <v>74</v>
      </c>
      <c r="H94" s="138" t="s">
        <v>19</v>
      </c>
      <c r="N94" s="7">
        <f t="shared" si="1"/>
        <v>0</v>
      </c>
    </row>
    <row r="95" spans="1:16" s="7" customFormat="1" ht="12.75" hidden="1" customHeight="1" x14ac:dyDescent="0.2">
      <c r="A95" s="92" t="s">
        <v>76</v>
      </c>
      <c r="B95" s="137"/>
      <c r="C95" s="137"/>
      <c r="E95" s="138">
        <v>5</v>
      </c>
      <c r="F95" s="139" t="s">
        <v>12</v>
      </c>
      <c r="G95" s="138" t="s">
        <v>74</v>
      </c>
      <c r="H95" s="138" t="s">
        <v>60</v>
      </c>
      <c r="N95" s="7">
        <f t="shared" si="1"/>
        <v>0</v>
      </c>
    </row>
    <row r="96" spans="1:16" s="7" customFormat="1" ht="14.1" hidden="1" customHeight="1" x14ac:dyDescent="0.2">
      <c r="A96" s="92" t="s">
        <v>77</v>
      </c>
      <c r="B96" s="137"/>
      <c r="C96" s="137"/>
      <c r="E96" s="138">
        <v>5</v>
      </c>
      <c r="F96" s="139" t="s">
        <v>12</v>
      </c>
      <c r="G96" s="138" t="s">
        <v>74</v>
      </c>
      <c r="H96" s="138" t="s">
        <v>49</v>
      </c>
      <c r="N96" s="7">
        <f t="shared" si="1"/>
        <v>0</v>
      </c>
    </row>
    <row r="97" spans="1:18" s="7" customFormat="1" ht="12.75" hidden="1" customHeight="1" x14ac:dyDescent="0.2">
      <c r="A97" s="92" t="s">
        <v>165</v>
      </c>
      <c r="B97" s="137"/>
      <c r="C97" s="137"/>
      <c r="E97" s="138">
        <v>5</v>
      </c>
      <c r="F97" s="139" t="s">
        <v>12</v>
      </c>
      <c r="G97" s="138" t="s">
        <v>74</v>
      </c>
      <c r="H97" s="138" t="s">
        <v>15</v>
      </c>
      <c r="N97" s="7">
        <f t="shared" si="1"/>
        <v>0</v>
      </c>
    </row>
    <row r="98" spans="1:18" s="7" customFormat="1" ht="12.75" hidden="1" customHeight="1" x14ac:dyDescent="0.2">
      <c r="A98" s="92" t="s">
        <v>78</v>
      </c>
      <c r="B98" s="137"/>
      <c r="C98" s="137"/>
      <c r="E98" s="138">
        <v>5</v>
      </c>
      <c r="F98" s="139" t="s">
        <v>12</v>
      </c>
      <c r="G98" s="138" t="s">
        <v>79</v>
      </c>
      <c r="H98" s="138" t="s">
        <v>10</v>
      </c>
      <c r="N98" s="7">
        <f t="shared" si="1"/>
        <v>0</v>
      </c>
    </row>
    <row r="99" spans="1:18" s="7" customFormat="1" ht="12.75" hidden="1" customHeight="1" x14ac:dyDescent="0.2">
      <c r="A99" s="92" t="s">
        <v>80</v>
      </c>
      <c r="B99" s="137"/>
      <c r="C99" s="137"/>
      <c r="E99" s="138">
        <v>5</v>
      </c>
      <c r="F99" s="139" t="s">
        <v>12</v>
      </c>
      <c r="G99" s="138" t="s">
        <v>79</v>
      </c>
      <c r="H99" s="138" t="s">
        <v>15</v>
      </c>
      <c r="N99" s="7">
        <f t="shared" si="1"/>
        <v>0</v>
      </c>
    </row>
    <row r="100" spans="1:18" s="7" customFormat="1" ht="12.75" hidden="1" customHeight="1" x14ac:dyDescent="0.2">
      <c r="A100" s="92" t="s">
        <v>169</v>
      </c>
      <c r="B100" s="137"/>
      <c r="C100" s="137"/>
      <c r="E100" s="138">
        <v>5</v>
      </c>
      <c r="F100" s="139" t="s">
        <v>12</v>
      </c>
      <c r="G100" s="138" t="s">
        <v>79</v>
      </c>
      <c r="H100" s="139" t="s">
        <v>60</v>
      </c>
      <c r="N100" s="7">
        <f t="shared" si="1"/>
        <v>0</v>
      </c>
    </row>
    <row r="101" spans="1:18" s="7" customFormat="1" ht="12.75" hidden="1" customHeight="1" x14ac:dyDescent="0.2">
      <c r="A101" s="92" t="s">
        <v>170</v>
      </c>
      <c r="B101" s="137"/>
      <c r="C101" s="137"/>
      <c r="E101" s="138">
        <v>5</v>
      </c>
      <c r="F101" s="139" t="s">
        <v>12</v>
      </c>
      <c r="G101" s="138" t="s">
        <v>79</v>
      </c>
      <c r="H101" s="139" t="s">
        <v>19</v>
      </c>
      <c r="N101" s="7">
        <f t="shared" si="1"/>
        <v>0</v>
      </c>
    </row>
    <row r="102" spans="1:18" s="7" customFormat="1" ht="12.75" hidden="1" customHeight="1" x14ac:dyDescent="0.2">
      <c r="A102" s="92" t="s">
        <v>171</v>
      </c>
      <c r="B102" s="137"/>
      <c r="C102" s="137"/>
      <c r="E102" s="138">
        <v>5</v>
      </c>
      <c r="F102" s="139" t="s">
        <v>12</v>
      </c>
      <c r="G102" s="138" t="s">
        <v>79</v>
      </c>
      <c r="H102" s="139" t="s">
        <v>82</v>
      </c>
      <c r="N102" s="7">
        <f t="shared" si="1"/>
        <v>0</v>
      </c>
    </row>
    <row r="103" spans="1:18" s="7" customFormat="1" ht="12.75" hidden="1" customHeight="1" x14ac:dyDescent="0.2">
      <c r="A103" s="92" t="s">
        <v>81</v>
      </c>
      <c r="B103" s="137"/>
      <c r="C103" s="137"/>
      <c r="E103" s="138">
        <v>5</v>
      </c>
      <c r="F103" s="139" t="s">
        <v>12</v>
      </c>
      <c r="G103" s="138" t="s">
        <v>59</v>
      </c>
      <c r="H103" s="139" t="s">
        <v>82</v>
      </c>
      <c r="N103" s="7">
        <f t="shared" si="1"/>
        <v>0</v>
      </c>
    </row>
    <row r="104" spans="1:18" s="7" customFormat="1" ht="12.75" hidden="1" customHeight="1" x14ac:dyDescent="0.2">
      <c r="A104" s="92" t="s">
        <v>83</v>
      </c>
      <c r="B104" s="137"/>
      <c r="C104" s="137"/>
      <c r="E104" s="138">
        <v>5</v>
      </c>
      <c r="F104" s="139" t="s">
        <v>12</v>
      </c>
      <c r="G104" s="138" t="s">
        <v>84</v>
      </c>
      <c r="H104" s="139" t="s">
        <v>8</v>
      </c>
      <c r="N104" s="7">
        <f t="shared" si="1"/>
        <v>0</v>
      </c>
    </row>
    <row r="105" spans="1:18" s="7" customFormat="1" ht="12.75" hidden="1" customHeight="1" x14ac:dyDescent="0.2">
      <c r="A105" s="92" t="s">
        <v>85</v>
      </c>
      <c r="B105" s="137"/>
      <c r="C105" s="137"/>
      <c r="E105" s="138">
        <v>5</v>
      </c>
      <c r="F105" s="139" t="s">
        <v>12</v>
      </c>
      <c r="G105" s="138" t="s">
        <v>84</v>
      </c>
      <c r="H105" s="139" t="s">
        <v>10</v>
      </c>
      <c r="N105" s="7">
        <f t="shared" si="1"/>
        <v>0</v>
      </c>
    </row>
    <row r="106" spans="1:18" s="7" customFormat="1" ht="12.75" hidden="1" customHeight="1" x14ac:dyDescent="0.2">
      <c r="A106" s="92" t="s">
        <v>86</v>
      </c>
      <c r="B106" s="137"/>
      <c r="C106" s="137"/>
      <c r="E106" s="138">
        <v>5</v>
      </c>
      <c r="F106" s="139" t="s">
        <v>12</v>
      </c>
      <c r="G106" s="138" t="s">
        <v>84</v>
      </c>
      <c r="H106" s="139" t="s">
        <v>15</v>
      </c>
      <c r="N106" s="7">
        <f t="shared" si="1"/>
        <v>0</v>
      </c>
    </row>
    <row r="107" spans="1:18" s="7" customFormat="1" ht="14.1" hidden="1" customHeight="1" x14ac:dyDescent="0.2">
      <c r="A107" s="92" t="s">
        <v>172</v>
      </c>
      <c r="B107" s="137"/>
      <c r="C107" s="137"/>
      <c r="E107" s="138">
        <v>5</v>
      </c>
      <c r="F107" s="139" t="s">
        <v>12</v>
      </c>
      <c r="G107" s="138" t="s">
        <v>174</v>
      </c>
      <c r="H107" s="139" t="s">
        <v>8</v>
      </c>
      <c r="N107" s="7">
        <f t="shared" si="1"/>
        <v>0</v>
      </c>
    </row>
    <row r="108" spans="1:18" s="7" customFormat="1" ht="12.75" hidden="1" customHeight="1" x14ac:dyDescent="0.2">
      <c r="A108" s="92" t="s">
        <v>173</v>
      </c>
      <c r="B108" s="137"/>
      <c r="C108" s="137"/>
      <c r="E108" s="138">
        <v>5</v>
      </c>
      <c r="F108" s="139" t="s">
        <v>12</v>
      </c>
      <c r="G108" s="138" t="s">
        <v>174</v>
      </c>
      <c r="H108" s="139" t="s">
        <v>10</v>
      </c>
      <c r="N108" s="7">
        <f t="shared" ref="N108:N110" si="2">P108-L108</f>
        <v>0</v>
      </c>
    </row>
    <row r="109" spans="1:18" s="7" customFormat="1" ht="12.75" hidden="1" customHeight="1" x14ac:dyDescent="0.2">
      <c r="A109" s="92" t="s">
        <v>87</v>
      </c>
      <c r="B109" s="137"/>
      <c r="C109" s="137"/>
      <c r="E109" s="138">
        <v>5</v>
      </c>
      <c r="F109" s="139" t="s">
        <v>12</v>
      </c>
      <c r="G109" s="138" t="s">
        <v>174</v>
      </c>
      <c r="H109" s="139" t="s">
        <v>15</v>
      </c>
      <c r="N109" s="7">
        <f t="shared" si="2"/>
        <v>0</v>
      </c>
    </row>
    <row r="110" spans="1:18" s="7" customFormat="1" ht="14.1" customHeight="1" x14ac:dyDescent="0.2">
      <c r="A110" s="92" t="s">
        <v>279</v>
      </c>
      <c r="B110" s="137"/>
      <c r="C110" s="137"/>
      <c r="E110" s="138">
        <v>5</v>
      </c>
      <c r="F110" s="139" t="s">
        <v>12</v>
      </c>
      <c r="G110" s="160">
        <v>99</v>
      </c>
      <c r="H110" s="161">
        <v>990</v>
      </c>
      <c r="N110" s="7">
        <f t="shared" si="2"/>
        <v>175000</v>
      </c>
      <c r="P110" s="7">
        <v>175000</v>
      </c>
      <c r="R110" s="7">
        <v>500000</v>
      </c>
    </row>
    <row r="111" spans="1:18" s="7" customFormat="1" ht="18.95" customHeight="1" x14ac:dyDescent="0.2">
      <c r="A111" s="213" t="s">
        <v>191</v>
      </c>
      <c r="B111" s="213"/>
      <c r="C111" s="213"/>
      <c r="J111" s="192">
        <f>SUM(J42:J110)</f>
        <v>0</v>
      </c>
      <c r="K111" s="18"/>
      <c r="L111" s="22">
        <f>SUM(L42:L110)</f>
        <v>4745123.88</v>
      </c>
      <c r="N111" s="22">
        <f>SUM(N42:N110)</f>
        <v>11295582.559999999</v>
      </c>
      <c r="P111" s="22">
        <f>SUM(P42:P110)</f>
        <v>16040706.439999999</v>
      </c>
      <c r="R111" s="22">
        <f>SUM(R42:R110)</f>
        <v>23186800</v>
      </c>
    </row>
    <row r="112" spans="1:18" s="7" customFormat="1" ht="6" hidden="1" customHeight="1" x14ac:dyDescent="0.2">
      <c r="A112" s="20"/>
      <c r="B112" s="20"/>
      <c r="C112" s="20"/>
      <c r="J112" s="18"/>
      <c r="K112" s="18"/>
    </row>
    <row r="113" spans="1:18" s="7" customFormat="1" ht="12" hidden="1" customHeight="1" x14ac:dyDescent="0.2">
      <c r="A113" s="69" t="s">
        <v>189</v>
      </c>
    </row>
    <row r="114" spans="1:18" s="7" customFormat="1" ht="12" hidden="1" customHeight="1" x14ac:dyDescent="0.2">
      <c r="A114" s="92" t="s">
        <v>109</v>
      </c>
      <c r="E114" s="138">
        <v>5</v>
      </c>
      <c r="F114" s="139" t="s">
        <v>29</v>
      </c>
      <c r="G114" s="138" t="s">
        <v>7</v>
      </c>
      <c r="H114" s="138" t="s">
        <v>17</v>
      </c>
    </row>
    <row r="115" spans="1:18" s="7" customFormat="1" ht="12" hidden="1" customHeight="1" x14ac:dyDescent="0.2">
      <c r="A115" s="92" t="s">
        <v>180</v>
      </c>
      <c r="E115" s="138">
        <v>5</v>
      </c>
      <c r="F115" s="139" t="s">
        <v>29</v>
      </c>
      <c r="G115" s="138" t="s">
        <v>7</v>
      </c>
      <c r="H115" s="138" t="s">
        <v>64</v>
      </c>
    </row>
    <row r="116" spans="1:18" s="7" customFormat="1" ht="12" hidden="1" customHeight="1" x14ac:dyDescent="0.2">
      <c r="A116" s="92" t="s">
        <v>181</v>
      </c>
      <c r="E116" s="138">
        <v>5</v>
      </c>
      <c r="F116" s="139" t="s">
        <v>29</v>
      </c>
      <c r="G116" s="138" t="s">
        <v>7</v>
      </c>
      <c r="H116" s="140" t="s">
        <v>49</v>
      </c>
    </row>
    <row r="117" spans="1:18" s="7" customFormat="1" ht="12" hidden="1" customHeight="1" x14ac:dyDescent="0.2">
      <c r="A117" s="92" t="s">
        <v>181</v>
      </c>
      <c r="E117" s="138">
        <v>5</v>
      </c>
      <c r="F117" s="139" t="s">
        <v>29</v>
      </c>
      <c r="G117" s="138" t="s">
        <v>7</v>
      </c>
      <c r="H117" s="140" t="s">
        <v>49</v>
      </c>
    </row>
    <row r="118" spans="1:18" s="7" customFormat="1" ht="12" hidden="1" customHeight="1" x14ac:dyDescent="0.2">
      <c r="A118" s="92" t="s">
        <v>182</v>
      </c>
      <c r="E118" s="138">
        <v>5</v>
      </c>
      <c r="F118" s="139" t="s">
        <v>29</v>
      </c>
      <c r="G118" s="138" t="s">
        <v>7</v>
      </c>
      <c r="H118" s="138" t="s">
        <v>10</v>
      </c>
    </row>
    <row r="119" spans="1:18" s="7" customFormat="1" ht="12" hidden="1" customHeight="1" x14ac:dyDescent="0.2">
      <c r="A119" s="92" t="s">
        <v>181</v>
      </c>
      <c r="E119" s="138">
        <v>5</v>
      </c>
      <c r="F119" s="139" t="s">
        <v>29</v>
      </c>
      <c r="G119" s="138" t="s">
        <v>7</v>
      </c>
      <c r="H119" s="140" t="s">
        <v>49</v>
      </c>
    </row>
    <row r="120" spans="1:18" s="7" customFormat="1" ht="12" hidden="1" customHeight="1" x14ac:dyDescent="0.2">
      <c r="A120" s="92" t="s">
        <v>183</v>
      </c>
      <c r="E120" s="138">
        <v>5</v>
      </c>
      <c r="F120" s="139" t="s">
        <v>29</v>
      </c>
      <c r="G120" s="138" t="s">
        <v>7</v>
      </c>
      <c r="H120" s="138" t="s">
        <v>8</v>
      </c>
    </row>
    <row r="121" spans="1:18" s="7" customFormat="1" ht="12" hidden="1" customHeight="1" x14ac:dyDescent="0.2">
      <c r="A121" s="92" t="s">
        <v>184</v>
      </c>
      <c r="E121" s="138">
        <v>5</v>
      </c>
      <c r="F121" s="139" t="s">
        <v>29</v>
      </c>
      <c r="G121" s="138" t="s">
        <v>7</v>
      </c>
      <c r="H121" s="138" t="s">
        <v>15</v>
      </c>
    </row>
    <row r="122" spans="1:18" s="7" customFormat="1" ht="18.95" hidden="1" customHeight="1" x14ac:dyDescent="0.2">
      <c r="A122" s="63" t="s">
        <v>185</v>
      </c>
      <c r="J122" s="64">
        <f>SUM(J114:J121)</f>
        <v>0</v>
      </c>
      <c r="K122" s="27"/>
      <c r="L122" s="64">
        <f>SUM(L114:L121)</f>
        <v>0</v>
      </c>
      <c r="M122" s="27"/>
      <c r="N122" s="64">
        <f>SUM(N114:N121)</f>
        <v>0</v>
      </c>
      <c r="O122" s="27"/>
      <c r="P122" s="64">
        <f>SUM(P114:P121)</f>
        <v>0</v>
      </c>
      <c r="Q122" s="27"/>
      <c r="R122" s="64">
        <f>SUM(R114:R121)</f>
        <v>0</v>
      </c>
    </row>
    <row r="123" spans="1:18" s="7" customFormat="1" ht="6" customHeight="1" x14ac:dyDescent="0.2"/>
    <row r="124" spans="1:18" s="7" customFormat="1" ht="15.95" customHeight="1" x14ac:dyDescent="0.2">
      <c r="A124" s="68" t="s">
        <v>190</v>
      </c>
      <c r="B124" s="11"/>
      <c r="C124" s="11"/>
    </row>
    <row r="125" spans="1:18" s="7" customFormat="1" ht="12.75" hidden="1" customHeight="1" x14ac:dyDescent="0.2">
      <c r="A125" s="11" t="s">
        <v>89</v>
      </c>
      <c r="B125" s="24"/>
      <c r="C125" s="24"/>
    </row>
    <row r="126" spans="1:18" s="7" customFormat="1" ht="12.75" hidden="1" customHeight="1" x14ac:dyDescent="0.2">
      <c r="A126" s="70" t="s">
        <v>90</v>
      </c>
      <c r="B126" s="9"/>
      <c r="C126" s="9"/>
      <c r="E126" s="138">
        <v>1</v>
      </c>
      <c r="F126" s="139" t="s">
        <v>12</v>
      </c>
      <c r="G126" s="138" t="s">
        <v>54</v>
      </c>
      <c r="H126" s="140" t="s">
        <v>10</v>
      </c>
    </row>
    <row r="127" spans="1:18" s="7" customFormat="1" ht="6" customHeight="1" x14ac:dyDescent="0.2">
      <c r="A127" s="70"/>
      <c r="B127" s="9"/>
      <c r="C127" s="9"/>
      <c r="E127" s="138"/>
      <c r="F127" s="139"/>
      <c r="G127" s="138"/>
      <c r="H127" s="140"/>
    </row>
    <row r="128" spans="1:18" s="7" customFormat="1" ht="12.75" hidden="1" customHeight="1" x14ac:dyDescent="0.2">
      <c r="A128" s="92" t="s">
        <v>92</v>
      </c>
      <c r="B128" s="137"/>
      <c r="C128" s="137"/>
      <c r="E128" s="138">
        <v>1</v>
      </c>
      <c r="F128" s="139" t="s">
        <v>93</v>
      </c>
      <c r="G128" s="138" t="s">
        <v>7</v>
      </c>
      <c r="H128" s="138" t="s">
        <v>8</v>
      </c>
    </row>
    <row r="129" spans="1:18" s="7" customFormat="1" ht="12.75" hidden="1" customHeight="1" x14ac:dyDescent="0.2">
      <c r="A129" s="92" t="s">
        <v>94</v>
      </c>
      <c r="B129" s="137"/>
      <c r="C129" s="137"/>
      <c r="E129" s="138">
        <v>1</v>
      </c>
      <c r="F129" s="139" t="s">
        <v>93</v>
      </c>
      <c r="G129" s="138" t="s">
        <v>34</v>
      </c>
      <c r="H129" s="138" t="s">
        <v>8</v>
      </c>
    </row>
    <row r="130" spans="1:18" s="7" customFormat="1" ht="12.75" hidden="1" customHeight="1" x14ac:dyDescent="0.2">
      <c r="A130" s="92" t="s">
        <v>95</v>
      </c>
      <c r="B130" s="142"/>
      <c r="C130" s="142"/>
      <c r="E130" s="138">
        <v>1</v>
      </c>
      <c r="F130" s="139" t="s">
        <v>93</v>
      </c>
      <c r="G130" s="138" t="s">
        <v>34</v>
      </c>
      <c r="H130" s="138" t="s">
        <v>49</v>
      </c>
    </row>
    <row r="131" spans="1:18" s="7" customFormat="1" ht="14.1" hidden="1" customHeight="1" x14ac:dyDescent="0.2">
      <c r="A131" s="92" t="s">
        <v>98</v>
      </c>
      <c r="B131" s="142"/>
      <c r="C131" s="142"/>
      <c r="E131" s="138">
        <v>1</v>
      </c>
      <c r="F131" s="139" t="s">
        <v>93</v>
      </c>
      <c r="G131" s="138" t="s">
        <v>54</v>
      </c>
      <c r="H131" s="138" t="s">
        <v>15</v>
      </c>
      <c r="N131" s="7">
        <f t="shared" ref="N131:N136" si="3">P131-L131</f>
        <v>0</v>
      </c>
    </row>
    <row r="132" spans="1:18" s="7" customFormat="1" ht="12.75" hidden="1" customHeight="1" x14ac:dyDescent="0.2">
      <c r="A132" s="92" t="s">
        <v>99</v>
      </c>
      <c r="B132" s="142"/>
      <c r="C132" s="142"/>
      <c r="D132" s="139"/>
      <c r="E132" s="138">
        <v>1</v>
      </c>
      <c r="F132" s="139" t="s">
        <v>93</v>
      </c>
      <c r="G132" s="138" t="s">
        <v>93</v>
      </c>
      <c r="H132" s="138" t="s">
        <v>10</v>
      </c>
      <c r="N132" s="7">
        <f t="shared" si="3"/>
        <v>0</v>
      </c>
    </row>
    <row r="133" spans="1:18" s="7" customFormat="1" ht="14.1" hidden="1" customHeight="1" x14ac:dyDescent="0.2">
      <c r="A133" s="92" t="s">
        <v>100</v>
      </c>
      <c r="B133" s="137"/>
      <c r="C133" s="137"/>
      <c r="E133" s="138">
        <v>1</v>
      </c>
      <c r="F133" s="139" t="s">
        <v>93</v>
      </c>
      <c r="G133" s="138" t="s">
        <v>54</v>
      </c>
      <c r="H133" s="138" t="s">
        <v>19</v>
      </c>
      <c r="N133" s="7">
        <f t="shared" si="3"/>
        <v>0</v>
      </c>
    </row>
    <row r="134" spans="1:18" s="7" customFormat="1" ht="12.75" hidden="1" customHeight="1" x14ac:dyDescent="0.2">
      <c r="A134" s="92" t="s">
        <v>175</v>
      </c>
      <c r="B134" s="137"/>
      <c r="C134" s="137"/>
      <c r="E134" s="138">
        <v>1</v>
      </c>
      <c r="F134" s="139" t="s">
        <v>93</v>
      </c>
      <c r="G134" s="138" t="s">
        <v>54</v>
      </c>
      <c r="H134" s="138" t="s">
        <v>82</v>
      </c>
      <c r="N134" s="7">
        <f t="shared" si="3"/>
        <v>0</v>
      </c>
    </row>
    <row r="135" spans="1:18" s="7" customFormat="1" ht="14.1" hidden="1" customHeight="1" x14ac:dyDescent="0.2">
      <c r="A135" s="92" t="s">
        <v>176</v>
      </c>
      <c r="B135" s="137"/>
      <c r="C135" s="137"/>
      <c r="E135" s="138">
        <v>1</v>
      </c>
      <c r="F135" s="139" t="s">
        <v>93</v>
      </c>
      <c r="G135" s="138" t="s">
        <v>54</v>
      </c>
      <c r="H135" s="138" t="s">
        <v>45</v>
      </c>
      <c r="N135" s="7">
        <f t="shared" si="3"/>
        <v>0</v>
      </c>
    </row>
    <row r="136" spans="1:18" s="7" customFormat="1" ht="14.1" customHeight="1" x14ac:dyDescent="0.2">
      <c r="A136" s="70" t="s">
        <v>90</v>
      </c>
      <c r="B136" s="137"/>
      <c r="C136" s="137"/>
      <c r="D136" s="139"/>
      <c r="E136" s="138">
        <v>1</v>
      </c>
      <c r="F136" s="139" t="s">
        <v>12</v>
      </c>
      <c r="G136" s="138" t="s">
        <v>54</v>
      </c>
      <c r="H136" s="138" t="s">
        <v>10</v>
      </c>
      <c r="N136" s="7">
        <f t="shared" si="3"/>
        <v>5000</v>
      </c>
      <c r="P136" s="7">
        <v>5000</v>
      </c>
      <c r="R136" s="7">
        <v>5000</v>
      </c>
    </row>
    <row r="137" spans="1:18" s="7" customFormat="1" ht="14.1" customHeight="1" x14ac:dyDescent="0.2">
      <c r="A137" s="92" t="s">
        <v>96</v>
      </c>
      <c r="B137" s="142"/>
      <c r="C137" s="142"/>
      <c r="D137" s="139"/>
      <c r="E137" s="138">
        <v>1</v>
      </c>
      <c r="F137" s="139" t="s">
        <v>93</v>
      </c>
      <c r="G137" s="138" t="s">
        <v>54</v>
      </c>
      <c r="H137" s="138" t="s">
        <v>10</v>
      </c>
      <c r="R137" s="7">
        <v>220000</v>
      </c>
    </row>
    <row r="138" spans="1:18" s="7" customFormat="1" ht="14.1" customHeight="1" x14ac:dyDescent="0.2">
      <c r="A138" s="92" t="s">
        <v>177</v>
      </c>
      <c r="B138" s="137"/>
      <c r="C138" s="137"/>
      <c r="E138" s="138">
        <v>1</v>
      </c>
      <c r="F138" s="139" t="s">
        <v>93</v>
      </c>
      <c r="G138" s="138" t="s">
        <v>54</v>
      </c>
      <c r="H138" s="138" t="s">
        <v>146</v>
      </c>
      <c r="R138" s="7">
        <v>225000</v>
      </c>
    </row>
    <row r="139" spans="1:18" s="7" customFormat="1" ht="12.75" hidden="1" customHeight="1" x14ac:dyDescent="0.2">
      <c r="A139" s="92" t="s">
        <v>101</v>
      </c>
      <c r="B139" s="137"/>
      <c r="C139" s="137"/>
      <c r="E139" s="138">
        <v>1</v>
      </c>
      <c r="F139" s="139" t="s">
        <v>93</v>
      </c>
      <c r="G139" s="138" t="s">
        <v>54</v>
      </c>
      <c r="H139" s="138" t="s">
        <v>102</v>
      </c>
    </row>
    <row r="140" spans="1:18" s="7" customFormat="1" ht="12.75" hidden="1" customHeight="1" x14ac:dyDescent="0.2">
      <c r="A140" s="92" t="s">
        <v>103</v>
      </c>
      <c r="B140" s="137"/>
      <c r="C140" s="137"/>
      <c r="E140" s="138">
        <v>1</v>
      </c>
      <c r="F140" s="139" t="s">
        <v>93</v>
      </c>
      <c r="G140" s="138" t="s">
        <v>54</v>
      </c>
      <c r="H140" s="138" t="s">
        <v>24</v>
      </c>
    </row>
    <row r="141" spans="1:18" s="7" customFormat="1" ht="12.75" hidden="1" customHeight="1" x14ac:dyDescent="0.2">
      <c r="A141" s="92" t="s">
        <v>104</v>
      </c>
      <c r="B141" s="137"/>
      <c r="C141" s="137"/>
      <c r="E141" s="138">
        <v>1</v>
      </c>
      <c r="F141" s="139" t="s">
        <v>93</v>
      </c>
      <c r="G141" s="138" t="s">
        <v>54</v>
      </c>
      <c r="H141" s="138" t="s">
        <v>28</v>
      </c>
    </row>
    <row r="142" spans="1:18" s="7" customFormat="1" ht="14.1" hidden="1" customHeight="1" x14ac:dyDescent="0.2">
      <c r="A142" s="92" t="s">
        <v>105</v>
      </c>
      <c r="B142" s="137"/>
      <c r="C142" s="137"/>
      <c r="D142" s="139"/>
      <c r="E142" s="138">
        <v>1</v>
      </c>
      <c r="F142" s="139" t="s">
        <v>93</v>
      </c>
      <c r="G142" s="138" t="s">
        <v>54</v>
      </c>
      <c r="H142" s="140" t="s">
        <v>49</v>
      </c>
    </row>
    <row r="143" spans="1:18" s="7" customFormat="1" ht="12.75" hidden="1" customHeight="1" x14ac:dyDescent="0.2">
      <c r="A143" s="92" t="s">
        <v>106</v>
      </c>
      <c r="B143" s="137"/>
      <c r="C143" s="137"/>
      <c r="D143" s="139"/>
      <c r="E143" s="138">
        <v>1</v>
      </c>
      <c r="F143" s="139" t="s">
        <v>93</v>
      </c>
      <c r="G143" s="138" t="s">
        <v>67</v>
      </c>
      <c r="H143" s="138" t="s">
        <v>8</v>
      </c>
    </row>
    <row r="144" spans="1:18" s="7" customFormat="1" ht="12.75" customHeight="1" x14ac:dyDescent="0.2">
      <c r="A144" s="92" t="s">
        <v>97</v>
      </c>
      <c r="B144" s="137"/>
      <c r="C144" s="137"/>
      <c r="E144" s="138">
        <v>1</v>
      </c>
      <c r="F144" s="139" t="s">
        <v>93</v>
      </c>
      <c r="G144" s="138" t="s">
        <v>93</v>
      </c>
      <c r="H144" s="138" t="s">
        <v>8</v>
      </c>
      <c r="R144" s="7">
        <v>50000</v>
      </c>
    </row>
    <row r="145" spans="1:18" s="7" customFormat="1" ht="14.1" customHeight="1" x14ac:dyDescent="0.2">
      <c r="A145" s="92" t="s">
        <v>107</v>
      </c>
      <c r="B145" s="137"/>
      <c r="C145" s="137"/>
      <c r="D145" s="139"/>
      <c r="E145" s="138">
        <v>1</v>
      </c>
      <c r="F145" s="139" t="s">
        <v>93</v>
      </c>
      <c r="G145" s="138" t="s">
        <v>59</v>
      </c>
      <c r="H145" s="140" t="s">
        <v>49</v>
      </c>
      <c r="R145" s="7">
        <v>100000</v>
      </c>
    </row>
    <row r="146" spans="1:18" s="7" customFormat="1" ht="12.75" hidden="1" customHeight="1" x14ac:dyDescent="0.2">
      <c r="A146" s="92" t="s">
        <v>178</v>
      </c>
      <c r="B146" s="137"/>
      <c r="C146" s="137"/>
      <c r="D146" s="139"/>
      <c r="E146" s="138">
        <v>1</v>
      </c>
      <c r="F146" s="139" t="s">
        <v>93</v>
      </c>
      <c r="G146" s="138" t="s">
        <v>29</v>
      </c>
      <c r="H146" s="138" t="s">
        <v>8</v>
      </c>
    </row>
    <row r="147" spans="1:18" s="7" customFormat="1" ht="12.75" hidden="1" customHeight="1" x14ac:dyDescent="0.2">
      <c r="A147" s="92" t="s">
        <v>179</v>
      </c>
      <c r="B147" s="137"/>
      <c r="C147" s="137"/>
      <c r="D147" s="139"/>
      <c r="E147" s="138">
        <v>1</v>
      </c>
      <c r="F147" s="139" t="s">
        <v>93</v>
      </c>
      <c r="G147" s="138" t="s">
        <v>29</v>
      </c>
      <c r="H147" s="138" t="s">
        <v>45</v>
      </c>
    </row>
    <row r="148" spans="1:18" s="27" customFormat="1" ht="18.95" customHeight="1" x14ac:dyDescent="0.2">
      <c r="A148" s="63" t="s">
        <v>108</v>
      </c>
      <c r="B148" s="26"/>
      <c r="C148" s="26"/>
      <c r="J148" s="21">
        <f>SUM(J128:J147)</f>
        <v>0</v>
      </c>
      <c r="K148" s="23"/>
      <c r="L148" s="21">
        <f>SUM(L128:L147)</f>
        <v>0</v>
      </c>
      <c r="N148" s="21">
        <f>SUM(N128:N147)</f>
        <v>5000</v>
      </c>
      <c r="P148" s="21">
        <f>SUM(P128:P147)</f>
        <v>5000</v>
      </c>
      <c r="R148" s="21">
        <f>SUM(R128:R147)</f>
        <v>600000</v>
      </c>
    </row>
    <row r="149" spans="1:18" s="7" customFormat="1" ht="6" customHeight="1" x14ac:dyDescent="0.2"/>
    <row r="150" spans="1:18" s="7" customFormat="1" ht="20.100000000000001" customHeight="1" thickBot="1" x14ac:dyDescent="0.25">
      <c r="A150" s="11" t="s">
        <v>110</v>
      </c>
      <c r="B150" s="28"/>
      <c r="C150" s="28"/>
      <c r="J150" s="29">
        <f>J38+J111+J148</f>
        <v>0</v>
      </c>
      <c r="K150" s="23"/>
      <c r="L150" s="29">
        <f>L38+L111+L148</f>
        <v>11217049.610000001</v>
      </c>
      <c r="N150" s="29">
        <f>N38+N111+N148</f>
        <v>25596193.949999996</v>
      </c>
      <c r="P150" s="29">
        <f>P38+P111+P148</f>
        <v>36813243.560000002</v>
      </c>
      <c r="R150" s="29">
        <f>R38+R111+R148</f>
        <v>42062572.960000001</v>
      </c>
    </row>
    <row r="151" spans="1:18" s="7" customFormat="1" ht="12.75" customHeight="1" thickTop="1" x14ac:dyDescent="0.2">
      <c r="A151" s="11"/>
      <c r="B151" s="28"/>
      <c r="C151" s="28"/>
      <c r="J151" s="23"/>
      <c r="K151" s="23"/>
      <c r="L151" s="23"/>
      <c r="N151" s="23"/>
      <c r="P151" s="23"/>
      <c r="R151" s="23"/>
    </row>
    <row r="152" spans="1:18" s="7" customFormat="1" ht="12.75" customHeight="1" x14ac:dyDescent="0.2">
      <c r="A152" s="11"/>
      <c r="B152" s="28"/>
      <c r="C152" s="28"/>
      <c r="J152" s="23"/>
      <c r="K152" s="23"/>
      <c r="L152" s="23"/>
      <c r="N152" s="23"/>
      <c r="P152" s="23"/>
      <c r="R152" s="23"/>
    </row>
    <row r="153" spans="1:18" x14ac:dyDescent="0.2">
      <c r="A153" s="76" t="s">
        <v>133</v>
      </c>
      <c r="D153" s="33"/>
      <c r="E153" s="32"/>
      <c r="G153" s="31"/>
      <c r="I153" s="31"/>
      <c r="J153" s="211" t="s">
        <v>297</v>
      </c>
      <c r="K153" s="211"/>
      <c r="L153" s="211"/>
      <c r="M153" s="47"/>
      <c r="N153" s="49"/>
      <c r="O153" s="49"/>
      <c r="P153" s="48" t="s">
        <v>135</v>
      </c>
    </row>
    <row r="154" spans="1:18" x14ac:dyDescent="0.2">
      <c r="A154" s="50"/>
      <c r="D154" s="33"/>
      <c r="E154" s="51"/>
      <c r="G154" s="31"/>
      <c r="I154" s="31"/>
      <c r="J154" s="146"/>
      <c r="M154" s="146"/>
      <c r="N154" s="36"/>
      <c r="O154" s="36"/>
      <c r="P154" s="51"/>
    </row>
    <row r="155" spans="1:18" x14ac:dyDescent="0.2">
      <c r="A155" s="50"/>
      <c r="D155" s="33"/>
      <c r="E155" s="51"/>
      <c r="G155" s="31"/>
      <c r="I155" s="31"/>
      <c r="J155" s="146"/>
      <c r="M155" s="146"/>
      <c r="N155" s="36"/>
      <c r="O155" s="36"/>
      <c r="P155" s="51"/>
    </row>
    <row r="156" spans="1:18" x14ac:dyDescent="0.2">
      <c r="A156" s="50"/>
      <c r="D156" s="33"/>
      <c r="E156" s="51"/>
      <c r="G156" s="31"/>
      <c r="I156" s="31"/>
      <c r="J156" s="31"/>
      <c r="M156" s="31"/>
      <c r="P156" s="53"/>
    </row>
    <row r="157" spans="1:18" x14ac:dyDescent="0.2">
      <c r="A157" s="212" t="s">
        <v>229</v>
      </c>
      <c r="B157" s="212"/>
      <c r="C157" s="212"/>
      <c r="D157" s="31"/>
      <c r="E157" s="53"/>
      <c r="G157" s="31"/>
      <c r="I157" s="31"/>
      <c r="J157" s="212" t="s">
        <v>319</v>
      </c>
      <c r="K157" s="212"/>
      <c r="L157" s="212"/>
      <c r="M157" s="57"/>
      <c r="N157" s="59"/>
      <c r="O157" s="59"/>
      <c r="P157" s="58" t="s">
        <v>137</v>
      </c>
    </row>
    <row r="158" spans="1:18" x14ac:dyDescent="0.2">
      <c r="A158" s="211" t="s">
        <v>347</v>
      </c>
      <c r="B158" s="211"/>
      <c r="C158" s="211"/>
      <c r="D158" s="55"/>
      <c r="E158" s="56"/>
      <c r="G158" s="31"/>
      <c r="I158" s="31"/>
      <c r="J158" s="211" t="s">
        <v>288</v>
      </c>
      <c r="K158" s="211"/>
      <c r="L158" s="211"/>
      <c r="M158" s="33"/>
      <c r="N158" s="35"/>
      <c r="O158" s="35"/>
      <c r="P158" s="60" t="s">
        <v>139</v>
      </c>
    </row>
    <row r="159" spans="1:18" x14ac:dyDescent="0.2">
      <c r="A159" s="74"/>
      <c r="D159" s="31"/>
      <c r="E159" s="32"/>
      <c r="G159" s="31"/>
      <c r="I159" s="31"/>
      <c r="J159" s="33"/>
      <c r="M159" s="33"/>
      <c r="N159" s="35"/>
      <c r="O159" s="35"/>
      <c r="P159" s="60"/>
    </row>
  </sheetData>
  <customSheetViews>
    <customSheetView guid="{1998FCB8-1FEB-4076-ACE6-A225EE4366B3}" showPageBreaks="1" printArea="1" hiddenRows="1" view="pageBreakPreview">
      <pane xSplit="1" ySplit="14" topLeftCell="B127" activePane="bottomRight" state="frozen"/>
      <selection pane="bottomRight" activeCell="N148" sqref="N148"/>
      <rowBreaks count="1" manualBreakCount="1">
        <brk id="39" max="18" man="1"/>
      </rowBreaks>
      <pageMargins left="0.75" right="0.5" top="0.8" bottom="0.9" header="0.75" footer="0.5"/>
      <printOptions horizontalCentered="1"/>
      <pageSetup paperSize="5" scale="87" orientation="landscape" horizontalDpi="4294967292" verticalDpi="300" r:id="rId1"/>
      <headerFooter alignWithMargins="0">
        <oddHeader xml:space="preserve">&amp;L&amp;"Arial,Regular"&amp;9               LBP Form No. 2&amp;R&amp;"Arial,Bold"&amp;10Annex E                         </oddHeader>
        <oddFooter>&amp;C&amp;10Page &amp;P of &amp;N</oddFooter>
      </headerFooter>
    </customSheetView>
    <customSheetView guid="{EE975321-C15E-44A7-AFC6-A307116A4F6E}" showPageBreaks="1" printArea="1" hiddenRows="1" view="pageBreakPreview">
      <pane xSplit="1" ySplit="14" topLeftCell="B15" activePane="bottomRight" state="frozen"/>
      <selection pane="bottomRight" activeCell="R17" sqref="R17:R18"/>
      <rowBreaks count="1" manualBreakCount="1">
        <brk id="39" max="18" man="1"/>
      </rowBreaks>
      <pageMargins left="0.75" right="0.5" top="0.8" bottom="0.9" header="0.75" footer="0.5"/>
      <printOptions horizontalCentered="1"/>
      <pageSetup paperSize="5" scale="87" orientation="landscape" horizontalDpi="4294967292" verticalDpi="300" r:id="rId2"/>
      <headerFooter alignWithMargins="0">
        <oddHeader xml:space="preserve">&amp;L&amp;"Arial,Regular"&amp;9               LBP Form No. 2&amp;R&amp;"Arial,Bold"&amp;10Annex D                         </oddHeader>
        <oddFooter>&amp;C&amp;10Page &amp;P of &amp;N</oddFooter>
      </headerFooter>
    </customSheetView>
    <customSheetView guid="{DE3A1FFE-44A0-41BD-98AB-2A2226968564}" showPageBreaks="1" printArea="1" hiddenRows="1" view="pageBreakPreview">
      <pane xSplit="1" ySplit="14" topLeftCell="B30" activePane="bottomRight" state="frozen"/>
      <selection pane="bottomRight" activeCell="R33" sqref="R33"/>
      <rowBreaks count="1" manualBreakCount="1">
        <brk id="39" max="18" man="1"/>
      </rowBreaks>
      <pageMargins left="0.75" right="0.5" top="0.8" bottom="0.9" header="0.75" footer="0.5"/>
      <printOptions horizontalCentered="1"/>
      <pageSetup paperSize="5" scale="87" orientation="landscape" horizontalDpi="4294967292" verticalDpi="300" r:id="rId3"/>
      <headerFooter alignWithMargins="0">
        <oddHeader xml:space="preserve">&amp;L&amp;"Arial,Regular"&amp;9               LBP Form No. 2&amp;R&amp;"Arial,Bold"&amp;10Annex D                         </oddHeader>
        <oddFooter>&amp;C&amp;10Page &amp;P of &amp;N</oddFooter>
      </headerFooter>
    </customSheetView>
    <customSheetView guid="{870B4CCF-089A-4C19-A059-259DAAB1F3BC}" showPageBreaks="1" printArea="1" hiddenRows="1" view="pageBreakPreview">
      <pane xSplit="1" ySplit="14" topLeftCell="B138" activePane="bottomRight" state="frozen"/>
      <selection pane="bottomRight" activeCell="A154" sqref="A154:XFD154"/>
      <rowBreaks count="1" manualBreakCount="1">
        <brk id="39" max="18" man="1"/>
      </rowBreaks>
      <pageMargins left="0.75" right="0.5" top="0.8" bottom="0.9" header="0.75" footer="0.5"/>
      <printOptions horizontalCentered="1"/>
      <pageSetup paperSize="5" scale="87" orientation="landscape" horizontalDpi="4294967292" verticalDpi="300" r:id="rId4"/>
      <headerFooter alignWithMargins="0">
        <oddHeader xml:space="preserve">&amp;L&amp;"Arial,Regular"&amp;9               LBP Form No. 2&amp;R&amp;"Arial,Bold"&amp;10Annex D                         </oddHeader>
        <oddFooter>&amp;C&amp;10Page &amp;P of &amp;N</oddFooter>
      </headerFooter>
    </customSheetView>
    <customSheetView guid="{B830B613-BE6E-4840-91D7-D447FD1BCCD2}" showPageBreaks="1" printArea="1" hiddenRows="1" view="pageBreakPreview">
      <pane xSplit="1" ySplit="14" topLeftCell="B127" activePane="bottomRight" state="frozen"/>
      <selection pane="bottomRight" activeCell="R38" sqref="R38"/>
      <rowBreaks count="1" manualBreakCount="1">
        <brk id="39" max="18" man="1"/>
      </rowBreaks>
      <pageMargins left="0.75" right="0.5" top="0.8" bottom="0.9" header="0.75" footer="0.5"/>
      <printOptions horizontalCentered="1"/>
      <pageSetup paperSize="5" scale="87" orientation="landscape" horizontalDpi="4294967292" verticalDpi="300" r:id="rId5"/>
      <headerFooter alignWithMargins="0">
        <oddHeader xml:space="preserve">&amp;L&amp;"Arial,Regular"&amp;9               LBP Form No. 2&amp;R&amp;"Arial,Bold"&amp;10Annex D                         </oddHeader>
        <oddFooter>&amp;C&amp;10Page &amp;P of &amp;N</oddFooter>
      </headerFooter>
    </customSheetView>
  </customSheetViews>
  <mergeCells count="14">
    <mergeCell ref="J158:L158"/>
    <mergeCell ref="A1:S1"/>
    <mergeCell ref="A2:S2"/>
    <mergeCell ref="L9:P9"/>
    <mergeCell ref="P10:P12"/>
    <mergeCell ref="A11:C11"/>
    <mergeCell ref="E11:H11"/>
    <mergeCell ref="A13:C13"/>
    <mergeCell ref="E13:H13"/>
    <mergeCell ref="A111:C111"/>
    <mergeCell ref="J153:L153"/>
    <mergeCell ref="J157:L157"/>
    <mergeCell ref="A158:C158"/>
    <mergeCell ref="A157:C157"/>
  </mergeCells>
  <printOptions horizontalCentered="1"/>
  <pageMargins left="0.75" right="0.5" top="0.8" bottom="0.9" header="0.75" footer="0.5"/>
  <pageSetup paperSize="5" scale="90" orientation="landscape" horizontalDpi="4294967292" verticalDpi="300" r:id="rId6"/>
  <headerFooter alignWithMargins="0">
    <oddHeader xml:space="preserve">&amp;L&amp;"Arial,Regular"&amp;9               LBP Form No. 2&amp;R&amp;"Arial,Bold"&amp;10Annex E                         </oddHeader>
    <oddFooter>&amp;C&amp;10Page &amp;P of &amp;N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S129"/>
  <sheetViews>
    <sheetView view="pageBreakPreview" zoomScaleNormal="85" zoomScaleSheetLayoutView="100" workbookViewId="0">
      <pane xSplit="1" ySplit="14" topLeftCell="B15" activePane="bottomRight" state="frozen"/>
      <selection pane="topRight" activeCell="B1" sqref="B1"/>
      <selection pane="bottomLeft" activeCell="A15" sqref="A15"/>
      <selection pane="bottomRight" activeCell="N39" sqref="N39"/>
    </sheetView>
  </sheetViews>
  <sheetFormatPr defaultRowHeight="12.75" x14ac:dyDescent="0.2"/>
  <cols>
    <col min="1" max="1" width="16.77734375" style="1" customWidth="1"/>
    <col min="2" max="2" width="1.21875" style="1" customWidth="1"/>
    <col min="3" max="3" width="26.77734375" style="1" customWidth="1"/>
    <col min="4" max="4" width="1" style="1" customWidth="1"/>
    <col min="5" max="7" width="2.88671875" style="1" customWidth="1"/>
    <col min="8" max="8" width="3.77734375" style="1" customWidth="1"/>
    <col min="9" max="9" width="0.88671875" style="1" customWidth="1"/>
    <col min="10" max="10" width="13.77734375" style="1" customWidth="1"/>
    <col min="11" max="11" width="0.88671875" style="1" customWidth="1"/>
    <col min="12" max="12" width="13.77734375" style="1" customWidth="1"/>
    <col min="13" max="13" width="0.88671875" style="1" customWidth="1"/>
    <col min="14" max="14" width="13.77734375" style="1" customWidth="1"/>
    <col min="15" max="15" width="0.88671875" style="1" customWidth="1"/>
    <col min="16" max="16" width="13.77734375" style="1" customWidth="1"/>
    <col min="17" max="17" width="0.88671875" style="1" customWidth="1"/>
    <col min="18" max="18" width="13.77734375" style="1" customWidth="1"/>
    <col min="19" max="16384" width="8.88671875" style="1"/>
  </cols>
  <sheetData>
    <row r="1" spans="1:19" ht="15.75" x14ac:dyDescent="0.25">
      <c r="A1" s="203" t="s">
        <v>111</v>
      </c>
      <c r="B1" s="203"/>
      <c r="C1" s="203"/>
      <c r="D1" s="203"/>
      <c r="E1" s="203"/>
      <c r="F1" s="203"/>
      <c r="G1" s="203"/>
      <c r="H1" s="203"/>
      <c r="I1" s="203"/>
      <c r="J1" s="203"/>
      <c r="K1" s="203"/>
      <c r="L1" s="203"/>
      <c r="M1" s="203"/>
      <c r="N1" s="203"/>
      <c r="O1" s="203"/>
      <c r="P1" s="203"/>
      <c r="Q1" s="203"/>
      <c r="R1" s="203"/>
      <c r="S1" s="203"/>
    </row>
    <row r="2" spans="1:19" ht="15.75" customHeight="1" x14ac:dyDescent="0.2">
      <c r="A2" s="204" t="s">
        <v>0</v>
      </c>
      <c r="B2" s="204"/>
      <c r="C2" s="204"/>
      <c r="D2" s="204"/>
      <c r="E2" s="204"/>
      <c r="F2" s="204"/>
      <c r="G2" s="204"/>
      <c r="H2" s="204"/>
      <c r="I2" s="204"/>
      <c r="J2" s="204"/>
      <c r="K2" s="204"/>
      <c r="L2" s="204"/>
      <c r="M2" s="204"/>
      <c r="N2" s="204"/>
      <c r="O2" s="204"/>
      <c r="P2" s="204"/>
      <c r="Q2" s="204"/>
      <c r="R2" s="204"/>
      <c r="S2" s="204"/>
    </row>
    <row r="3" spans="1:19" ht="9" customHeight="1" x14ac:dyDescent="0.2"/>
    <row r="4" spans="1:19" ht="15" customHeight="1" x14ac:dyDescent="0.25">
      <c r="A4" s="2" t="s">
        <v>118</v>
      </c>
      <c r="B4" s="2" t="s">
        <v>113</v>
      </c>
      <c r="C4" s="73" t="s">
        <v>231</v>
      </c>
      <c r="H4" s="3"/>
      <c r="I4" s="3"/>
      <c r="R4" s="79" t="s">
        <v>230</v>
      </c>
    </row>
    <row r="5" spans="1:19" ht="15" customHeight="1" x14ac:dyDescent="0.2">
      <c r="A5" s="5" t="s">
        <v>119</v>
      </c>
      <c r="B5" s="2" t="s">
        <v>113</v>
      </c>
      <c r="C5" s="5" t="s">
        <v>219</v>
      </c>
    </row>
    <row r="6" spans="1:19" ht="15" customHeight="1" x14ac:dyDescent="0.2">
      <c r="A6" s="5" t="s">
        <v>120</v>
      </c>
      <c r="B6" s="2" t="s">
        <v>113</v>
      </c>
      <c r="C6" s="5" t="s">
        <v>232</v>
      </c>
    </row>
    <row r="7" spans="1:19" ht="15" customHeight="1" x14ac:dyDescent="0.2">
      <c r="A7" s="6" t="s">
        <v>121</v>
      </c>
      <c r="B7" s="2" t="s">
        <v>113</v>
      </c>
      <c r="C7" s="6" t="s">
        <v>233</v>
      </c>
    </row>
    <row r="8" spans="1:19" ht="9" customHeight="1" x14ac:dyDescent="0.2">
      <c r="A8" s="6"/>
      <c r="B8" s="2"/>
      <c r="C8" s="6"/>
    </row>
    <row r="9" spans="1:19" ht="15" customHeight="1" x14ac:dyDescent="0.2">
      <c r="L9" s="207" t="s">
        <v>122</v>
      </c>
      <c r="M9" s="207"/>
      <c r="N9" s="207"/>
      <c r="O9" s="207"/>
      <c r="P9" s="207"/>
      <c r="Q9" s="65"/>
    </row>
    <row r="10" spans="1:19" ht="15" customHeight="1" x14ac:dyDescent="0.2">
      <c r="H10" s="8"/>
      <c r="I10" s="8"/>
      <c r="J10" s="8" t="s">
        <v>287</v>
      </c>
      <c r="K10" s="8"/>
      <c r="L10" s="62" t="s">
        <v>123</v>
      </c>
      <c r="M10" s="62"/>
      <c r="N10" s="62" t="s">
        <v>125</v>
      </c>
      <c r="O10" s="62"/>
      <c r="P10" s="209" t="s">
        <v>127</v>
      </c>
      <c r="Q10" s="45"/>
      <c r="R10" s="129" t="s">
        <v>132</v>
      </c>
    </row>
    <row r="11" spans="1:19" ht="15" customHeight="1" x14ac:dyDescent="0.2">
      <c r="A11" s="205" t="s">
        <v>186</v>
      </c>
      <c r="B11" s="205"/>
      <c r="C11" s="205"/>
      <c r="D11" s="9"/>
      <c r="E11" s="205" t="s">
        <v>112</v>
      </c>
      <c r="F11" s="205"/>
      <c r="G11" s="205"/>
      <c r="H11" s="205"/>
      <c r="I11" s="8"/>
      <c r="J11" s="93" t="s">
        <v>305</v>
      </c>
      <c r="K11" s="44"/>
      <c r="L11" s="44" t="s">
        <v>318</v>
      </c>
      <c r="M11" s="44"/>
      <c r="N11" s="44" t="s">
        <v>318</v>
      </c>
      <c r="O11" s="44"/>
      <c r="P11" s="210"/>
      <c r="Q11" s="45"/>
      <c r="R11" s="44">
        <v>2020</v>
      </c>
    </row>
    <row r="12" spans="1:19" ht="15" customHeight="1" x14ac:dyDescent="0.2">
      <c r="A12" s="91"/>
      <c r="B12" s="91"/>
      <c r="C12" s="91"/>
      <c r="D12" s="9"/>
      <c r="E12" s="91"/>
      <c r="F12" s="91"/>
      <c r="G12" s="91"/>
      <c r="H12" s="91"/>
      <c r="I12" s="8"/>
      <c r="J12" s="44" t="s">
        <v>124</v>
      </c>
      <c r="K12" s="44"/>
      <c r="L12" s="44" t="s">
        <v>124</v>
      </c>
      <c r="M12" s="44"/>
      <c r="N12" s="44" t="s">
        <v>126</v>
      </c>
      <c r="O12" s="44"/>
      <c r="P12" s="210"/>
      <c r="Q12" s="45"/>
      <c r="R12" s="130" t="s">
        <v>2</v>
      </c>
    </row>
    <row r="13" spans="1:19" ht="15" customHeight="1" x14ac:dyDescent="0.2">
      <c r="A13" s="206" t="s">
        <v>3</v>
      </c>
      <c r="B13" s="206"/>
      <c r="C13" s="206"/>
      <c r="D13" s="7"/>
      <c r="E13" s="208" t="s">
        <v>4</v>
      </c>
      <c r="F13" s="208"/>
      <c r="G13" s="208"/>
      <c r="H13" s="208"/>
      <c r="J13" s="10" t="s">
        <v>5</v>
      </c>
      <c r="K13" s="61"/>
      <c r="L13" s="10" t="s">
        <v>128</v>
      </c>
      <c r="M13" s="61"/>
      <c r="N13" s="10" t="s">
        <v>129</v>
      </c>
      <c r="O13" s="61"/>
      <c r="P13" s="10" t="s">
        <v>130</v>
      </c>
      <c r="Q13" s="61"/>
      <c r="R13" s="10" t="s">
        <v>131</v>
      </c>
    </row>
    <row r="14" spans="1:19" ht="6" customHeight="1" x14ac:dyDescent="0.2">
      <c r="K14" s="7"/>
      <c r="M14" s="7"/>
      <c r="O14" s="7"/>
      <c r="Q14" s="7"/>
    </row>
    <row r="15" spans="1:19" s="7" customFormat="1" ht="12.75" customHeight="1" x14ac:dyDescent="0.2">
      <c r="A15" s="68" t="s">
        <v>188</v>
      </c>
      <c r="B15" s="12"/>
      <c r="C15" s="12"/>
    </row>
    <row r="16" spans="1:19" s="7" customFormat="1" ht="12.75" customHeight="1" x14ac:dyDescent="0.2">
      <c r="A16" s="66" t="s">
        <v>37</v>
      </c>
      <c r="B16" s="40"/>
      <c r="C16" s="40"/>
      <c r="D16" s="14"/>
      <c r="E16" s="14">
        <v>5</v>
      </c>
      <c r="F16" s="15" t="s">
        <v>12</v>
      </c>
      <c r="G16" s="14" t="s">
        <v>7</v>
      </c>
      <c r="H16" s="14" t="s">
        <v>8</v>
      </c>
      <c r="J16" s="7">
        <v>20794</v>
      </c>
      <c r="N16" s="7">
        <f>P16-L16</f>
        <v>30000</v>
      </c>
      <c r="P16" s="7">
        <v>30000</v>
      </c>
      <c r="R16" s="7">
        <v>30000</v>
      </c>
    </row>
    <row r="17" spans="1:18" s="7" customFormat="1" ht="12.75" hidden="1" customHeight="1" x14ac:dyDescent="0.2">
      <c r="A17" s="66" t="s">
        <v>38</v>
      </c>
      <c r="B17" s="40"/>
      <c r="C17" s="40"/>
      <c r="E17" s="14">
        <v>5</v>
      </c>
      <c r="F17" s="15" t="s">
        <v>12</v>
      </c>
      <c r="G17" s="14" t="s">
        <v>7</v>
      </c>
      <c r="H17" s="14" t="s">
        <v>10</v>
      </c>
    </row>
    <row r="18" spans="1:18" s="7" customFormat="1" ht="12.75" hidden="1" customHeight="1" x14ac:dyDescent="0.2">
      <c r="A18" s="66" t="s">
        <v>39</v>
      </c>
      <c r="B18" s="40"/>
      <c r="C18" s="40"/>
      <c r="E18" s="14">
        <v>5</v>
      </c>
      <c r="F18" s="15" t="s">
        <v>12</v>
      </c>
      <c r="G18" s="14" t="s">
        <v>12</v>
      </c>
      <c r="H18" s="14" t="s">
        <v>8</v>
      </c>
    </row>
    <row r="19" spans="1:18" s="7" customFormat="1" ht="12.75" hidden="1" customHeight="1" x14ac:dyDescent="0.2">
      <c r="A19" s="66" t="s">
        <v>142</v>
      </c>
      <c r="B19" s="40"/>
      <c r="C19" s="40"/>
      <c r="D19" s="14"/>
      <c r="E19" s="14">
        <v>5</v>
      </c>
      <c r="F19" s="15" t="s">
        <v>12</v>
      </c>
      <c r="G19" s="14" t="s">
        <v>12</v>
      </c>
      <c r="H19" s="14" t="s">
        <v>10</v>
      </c>
    </row>
    <row r="20" spans="1:18" s="7" customFormat="1" ht="12.75" hidden="1" customHeight="1" x14ac:dyDescent="0.2">
      <c r="A20" s="66" t="s">
        <v>40</v>
      </c>
      <c r="B20" s="40"/>
      <c r="C20" s="40"/>
      <c r="D20" s="14"/>
      <c r="E20" s="14">
        <v>5</v>
      </c>
      <c r="F20" s="15" t="s">
        <v>12</v>
      </c>
      <c r="G20" s="14" t="s">
        <v>29</v>
      </c>
      <c r="H20" s="14" t="s">
        <v>8</v>
      </c>
    </row>
    <row r="21" spans="1:18" s="7" customFormat="1" ht="12.75" hidden="1" customHeight="1" x14ac:dyDescent="0.2">
      <c r="A21" s="66" t="s">
        <v>41</v>
      </c>
      <c r="B21" s="40"/>
      <c r="C21" s="40"/>
      <c r="D21" s="14"/>
      <c r="E21" s="14">
        <v>5</v>
      </c>
      <c r="F21" s="15" t="s">
        <v>12</v>
      </c>
      <c r="G21" s="14" t="s">
        <v>29</v>
      </c>
      <c r="H21" s="14" t="s">
        <v>10</v>
      </c>
      <c r="N21" s="7">
        <f t="shared" ref="N21:N83" si="0">P21-L21</f>
        <v>0</v>
      </c>
    </row>
    <row r="22" spans="1:18" s="7" customFormat="1" ht="12.75" hidden="1" customHeight="1" x14ac:dyDescent="0.2">
      <c r="A22" s="66" t="s">
        <v>42</v>
      </c>
      <c r="B22" s="40"/>
      <c r="C22" s="40"/>
      <c r="D22" s="14"/>
      <c r="E22" s="14">
        <v>5</v>
      </c>
      <c r="F22" s="15" t="s">
        <v>12</v>
      </c>
      <c r="G22" s="14" t="s">
        <v>29</v>
      </c>
      <c r="H22" s="14" t="s">
        <v>17</v>
      </c>
      <c r="N22" s="7">
        <f t="shared" si="0"/>
        <v>0</v>
      </c>
    </row>
    <row r="23" spans="1:18" s="7" customFormat="1" ht="12.75" hidden="1" customHeight="1" x14ac:dyDescent="0.2">
      <c r="A23" s="66" t="s">
        <v>43</v>
      </c>
      <c r="B23" s="40"/>
      <c r="C23" s="40"/>
      <c r="D23" s="14"/>
      <c r="E23" s="14">
        <v>5</v>
      </c>
      <c r="F23" s="15" t="s">
        <v>12</v>
      </c>
      <c r="G23" s="14" t="s">
        <v>29</v>
      </c>
      <c r="H23" s="14" t="s">
        <v>64</v>
      </c>
      <c r="N23" s="7">
        <f t="shared" si="0"/>
        <v>0</v>
      </c>
    </row>
    <row r="24" spans="1:18" s="7" customFormat="1" ht="12.75" hidden="1" customHeight="1" x14ac:dyDescent="0.2">
      <c r="A24" s="66" t="s">
        <v>88</v>
      </c>
      <c r="B24" s="40"/>
      <c r="C24" s="40"/>
      <c r="E24" s="14">
        <v>5</v>
      </c>
      <c r="F24" s="15" t="s">
        <v>12</v>
      </c>
      <c r="G24" s="14" t="s">
        <v>29</v>
      </c>
      <c r="H24" s="14" t="s">
        <v>60</v>
      </c>
      <c r="N24" s="7">
        <f t="shared" si="0"/>
        <v>0</v>
      </c>
    </row>
    <row r="25" spans="1:18" s="7" customFormat="1" ht="12.75" hidden="1" customHeight="1" x14ac:dyDescent="0.2">
      <c r="A25" s="66" t="s">
        <v>150</v>
      </c>
      <c r="B25" s="40"/>
      <c r="C25" s="40"/>
      <c r="D25" s="14"/>
      <c r="E25" s="14">
        <v>5</v>
      </c>
      <c r="F25" s="15" t="s">
        <v>12</v>
      </c>
      <c r="G25" s="14" t="s">
        <v>29</v>
      </c>
      <c r="H25" s="14" t="s">
        <v>19</v>
      </c>
      <c r="J25" s="19"/>
      <c r="K25" s="19"/>
      <c r="N25" s="7">
        <f t="shared" si="0"/>
        <v>0</v>
      </c>
    </row>
    <row r="26" spans="1:18" s="7" customFormat="1" ht="12.75" hidden="1" customHeight="1" x14ac:dyDescent="0.2">
      <c r="A26" s="66" t="s">
        <v>151</v>
      </c>
      <c r="B26" s="40"/>
      <c r="C26" s="40"/>
      <c r="D26" s="14"/>
      <c r="E26" s="14">
        <v>5</v>
      </c>
      <c r="F26" s="15" t="s">
        <v>12</v>
      </c>
      <c r="G26" s="14" t="s">
        <v>29</v>
      </c>
      <c r="H26" s="14" t="s">
        <v>82</v>
      </c>
      <c r="J26" s="19"/>
      <c r="K26" s="19"/>
      <c r="N26" s="7">
        <f t="shared" si="0"/>
        <v>0</v>
      </c>
    </row>
    <row r="27" spans="1:18" s="7" customFormat="1" ht="12.75" customHeight="1" x14ac:dyDescent="0.2">
      <c r="A27" s="66" t="s">
        <v>44</v>
      </c>
      <c r="B27" s="40"/>
      <c r="C27" s="40"/>
      <c r="D27" s="14"/>
      <c r="E27" s="14">
        <v>5</v>
      </c>
      <c r="F27" s="15" t="s">
        <v>12</v>
      </c>
      <c r="G27" s="14" t="s">
        <v>29</v>
      </c>
      <c r="H27" s="14" t="s">
        <v>45</v>
      </c>
      <c r="J27" s="19">
        <v>242098.9</v>
      </c>
      <c r="K27" s="19"/>
      <c r="L27" s="7">
        <v>68235.929999999993</v>
      </c>
      <c r="N27" s="7">
        <f t="shared" si="0"/>
        <v>783764.07000000007</v>
      </c>
      <c r="P27" s="7">
        <v>852000</v>
      </c>
      <c r="R27" s="7">
        <v>570000</v>
      </c>
    </row>
    <row r="28" spans="1:18" s="7" customFormat="1" ht="12.75" hidden="1" customHeight="1" x14ac:dyDescent="0.2">
      <c r="A28" s="66" t="s">
        <v>152</v>
      </c>
      <c r="B28" s="40"/>
      <c r="C28" s="40"/>
      <c r="D28" s="14"/>
      <c r="E28" s="14">
        <v>5</v>
      </c>
      <c r="F28" s="15" t="s">
        <v>12</v>
      </c>
      <c r="G28" s="14" t="s">
        <v>29</v>
      </c>
      <c r="H28" s="14" t="s">
        <v>102</v>
      </c>
      <c r="N28" s="7">
        <f t="shared" si="0"/>
        <v>0</v>
      </c>
    </row>
    <row r="29" spans="1:18" s="7" customFormat="1" ht="12.75" hidden="1" customHeight="1" x14ac:dyDescent="0.2">
      <c r="A29" s="66" t="s">
        <v>153</v>
      </c>
      <c r="B29" s="40"/>
      <c r="C29" s="40"/>
      <c r="D29" s="14"/>
      <c r="E29" s="14">
        <v>5</v>
      </c>
      <c r="F29" s="15" t="s">
        <v>12</v>
      </c>
      <c r="G29" s="14" t="s">
        <v>29</v>
      </c>
      <c r="H29" s="14" t="s">
        <v>146</v>
      </c>
      <c r="N29" s="7">
        <f t="shared" si="0"/>
        <v>0</v>
      </c>
    </row>
    <row r="30" spans="1:18" s="7" customFormat="1" ht="12.75" hidden="1" customHeight="1" x14ac:dyDescent="0.2">
      <c r="A30" s="66" t="s">
        <v>46</v>
      </c>
      <c r="B30" s="40"/>
      <c r="C30" s="40"/>
      <c r="D30" s="14"/>
      <c r="E30" s="14">
        <v>5</v>
      </c>
      <c r="F30" s="15" t="s">
        <v>12</v>
      </c>
      <c r="G30" s="14" t="s">
        <v>29</v>
      </c>
      <c r="H30" s="14" t="s">
        <v>47</v>
      </c>
      <c r="N30" s="7">
        <f t="shared" si="0"/>
        <v>0</v>
      </c>
    </row>
    <row r="31" spans="1:18" s="7" customFormat="1" ht="12.75" hidden="1" customHeight="1" x14ac:dyDescent="0.2">
      <c r="A31" s="66" t="s">
        <v>154</v>
      </c>
      <c r="B31" s="40"/>
      <c r="C31" s="40"/>
      <c r="E31" s="14">
        <v>5</v>
      </c>
      <c r="F31" s="15" t="s">
        <v>12</v>
      </c>
      <c r="G31" s="14" t="s">
        <v>29</v>
      </c>
      <c r="H31" s="14" t="s">
        <v>15</v>
      </c>
      <c r="N31" s="7">
        <f t="shared" si="0"/>
        <v>0</v>
      </c>
    </row>
    <row r="32" spans="1:18" s="7" customFormat="1" ht="12.75" hidden="1" customHeight="1" x14ac:dyDescent="0.2">
      <c r="A32" s="66" t="s">
        <v>51</v>
      </c>
      <c r="B32" s="40"/>
      <c r="C32" s="40"/>
      <c r="D32" s="14"/>
      <c r="E32" s="14">
        <v>5</v>
      </c>
      <c r="F32" s="15" t="s">
        <v>12</v>
      </c>
      <c r="G32" s="14" t="s">
        <v>29</v>
      </c>
      <c r="H32" s="14" t="s">
        <v>24</v>
      </c>
      <c r="N32" s="7">
        <f t="shared" si="0"/>
        <v>0</v>
      </c>
    </row>
    <row r="33" spans="1:18" s="7" customFormat="1" ht="12.75" customHeight="1" x14ac:dyDescent="0.2">
      <c r="A33" s="66" t="s">
        <v>48</v>
      </c>
      <c r="B33" s="40"/>
      <c r="C33" s="40"/>
      <c r="E33" s="14">
        <v>5</v>
      </c>
      <c r="F33" s="15" t="s">
        <v>12</v>
      </c>
      <c r="G33" s="14" t="s">
        <v>29</v>
      </c>
      <c r="H33" s="16" t="s">
        <v>49</v>
      </c>
      <c r="N33" s="7">
        <f t="shared" si="0"/>
        <v>100000</v>
      </c>
      <c r="P33" s="7">
        <v>100000</v>
      </c>
      <c r="R33" s="7">
        <v>100000</v>
      </c>
    </row>
    <row r="34" spans="1:18" s="7" customFormat="1" ht="12.75" hidden="1" customHeight="1" x14ac:dyDescent="0.2">
      <c r="A34" s="66" t="s">
        <v>50</v>
      </c>
      <c r="B34" s="40"/>
      <c r="C34" s="40"/>
      <c r="D34" s="14"/>
      <c r="E34" s="14">
        <v>5</v>
      </c>
      <c r="F34" s="15" t="s">
        <v>12</v>
      </c>
      <c r="G34" s="14" t="s">
        <v>34</v>
      </c>
      <c r="H34" s="14" t="s">
        <v>8</v>
      </c>
      <c r="N34" s="7">
        <f t="shared" si="0"/>
        <v>0</v>
      </c>
    </row>
    <row r="35" spans="1:18" s="7" customFormat="1" ht="12.75" customHeight="1" x14ac:dyDescent="0.2">
      <c r="A35" s="66" t="s">
        <v>52</v>
      </c>
      <c r="B35" s="40"/>
      <c r="C35" s="40"/>
      <c r="D35" s="14"/>
      <c r="E35" s="14">
        <v>5</v>
      </c>
      <c r="F35" s="15" t="s">
        <v>12</v>
      </c>
      <c r="G35" s="14" t="s">
        <v>34</v>
      </c>
      <c r="H35" s="14" t="s">
        <v>10</v>
      </c>
      <c r="J35" s="7">
        <v>12274304.35</v>
      </c>
      <c r="L35" s="7">
        <v>4920914.99</v>
      </c>
      <c r="N35" s="7">
        <f t="shared" si="0"/>
        <v>6079085.0099999998</v>
      </c>
      <c r="P35" s="7">
        <v>11000000</v>
      </c>
      <c r="R35" s="7">
        <v>11784000</v>
      </c>
    </row>
    <row r="36" spans="1:18" s="7" customFormat="1" ht="12.75" hidden="1" customHeight="1" x14ac:dyDescent="0.2">
      <c r="A36" s="66" t="s">
        <v>48</v>
      </c>
      <c r="B36" s="40"/>
      <c r="C36" s="40"/>
      <c r="D36" s="14"/>
      <c r="E36" s="14">
        <v>5</v>
      </c>
      <c r="F36" s="15" t="s">
        <v>12</v>
      </c>
      <c r="G36" s="14" t="s">
        <v>29</v>
      </c>
      <c r="H36" s="16" t="s">
        <v>49</v>
      </c>
      <c r="N36" s="7">
        <f t="shared" si="0"/>
        <v>0</v>
      </c>
    </row>
    <row r="37" spans="1:18" s="7" customFormat="1" ht="12.75" hidden="1" customHeight="1" x14ac:dyDescent="0.2">
      <c r="A37" s="66" t="s">
        <v>53</v>
      </c>
      <c r="B37" s="40"/>
      <c r="C37" s="40"/>
      <c r="E37" s="14">
        <v>5</v>
      </c>
      <c r="F37" s="15" t="s">
        <v>12</v>
      </c>
      <c r="G37" s="14" t="s">
        <v>54</v>
      </c>
      <c r="H37" s="14" t="s">
        <v>8</v>
      </c>
      <c r="N37" s="7">
        <f t="shared" si="0"/>
        <v>0</v>
      </c>
    </row>
    <row r="38" spans="1:18" s="7" customFormat="1" ht="12.75" customHeight="1" x14ac:dyDescent="0.2">
      <c r="A38" s="66" t="s">
        <v>55</v>
      </c>
      <c r="B38" s="40"/>
      <c r="C38" s="40"/>
      <c r="E38" s="14">
        <v>5</v>
      </c>
      <c r="F38" s="15" t="s">
        <v>12</v>
      </c>
      <c r="G38" s="14" t="s">
        <v>54</v>
      </c>
      <c r="H38" s="14" t="s">
        <v>10</v>
      </c>
      <c r="J38" s="7">
        <v>95487.55</v>
      </c>
      <c r="L38" s="7">
        <v>43471.66</v>
      </c>
      <c r="N38" s="7">
        <f t="shared" si="0"/>
        <v>61528.34</v>
      </c>
      <c r="P38" s="7">
        <v>105000</v>
      </c>
      <c r="R38" s="7">
        <v>102000</v>
      </c>
    </row>
    <row r="39" spans="1:18" s="7" customFormat="1" ht="12.75" customHeight="1" x14ac:dyDescent="0.2">
      <c r="A39" s="66" t="s">
        <v>56</v>
      </c>
      <c r="B39" s="40"/>
      <c r="C39" s="40"/>
      <c r="E39" s="14">
        <v>5</v>
      </c>
      <c r="F39" s="15" t="s">
        <v>12</v>
      </c>
      <c r="G39" s="14" t="s">
        <v>54</v>
      </c>
      <c r="H39" s="14" t="s">
        <v>15</v>
      </c>
      <c r="R39" s="7">
        <v>50000</v>
      </c>
    </row>
    <row r="40" spans="1:18" s="7" customFormat="1" ht="12.75" hidden="1" customHeight="1" x14ac:dyDescent="0.2">
      <c r="A40" s="66" t="s">
        <v>57</v>
      </c>
      <c r="B40" s="40"/>
      <c r="C40" s="40"/>
      <c r="E40" s="14">
        <v>5</v>
      </c>
      <c r="F40" s="15" t="s">
        <v>12</v>
      </c>
      <c r="G40" s="14" t="s">
        <v>54</v>
      </c>
      <c r="H40" s="14" t="s">
        <v>17</v>
      </c>
      <c r="N40" s="7">
        <f t="shared" si="0"/>
        <v>0</v>
      </c>
    </row>
    <row r="41" spans="1:18" s="7" customFormat="1" ht="12.75" hidden="1" customHeight="1" x14ac:dyDescent="0.2">
      <c r="A41" s="66" t="s">
        <v>58</v>
      </c>
      <c r="B41" s="40"/>
      <c r="C41" s="40"/>
      <c r="E41" s="14">
        <v>5</v>
      </c>
      <c r="F41" s="14" t="s">
        <v>12</v>
      </c>
      <c r="G41" s="14" t="s">
        <v>59</v>
      </c>
      <c r="H41" s="14" t="s">
        <v>60</v>
      </c>
      <c r="N41" s="7">
        <f t="shared" si="0"/>
        <v>0</v>
      </c>
    </row>
    <row r="42" spans="1:18" s="7" customFormat="1" ht="12.75" hidden="1" customHeight="1" x14ac:dyDescent="0.2">
      <c r="A42" s="66" t="s">
        <v>66</v>
      </c>
      <c r="B42" s="40"/>
      <c r="C42" s="40"/>
      <c r="E42" s="14">
        <v>5</v>
      </c>
      <c r="F42" s="15" t="s">
        <v>12</v>
      </c>
      <c r="G42" s="14" t="s">
        <v>67</v>
      </c>
      <c r="H42" s="14" t="s">
        <v>8</v>
      </c>
      <c r="N42" s="7">
        <f t="shared" si="0"/>
        <v>0</v>
      </c>
    </row>
    <row r="43" spans="1:18" s="7" customFormat="1" ht="12.75" hidden="1" customHeight="1" x14ac:dyDescent="0.2">
      <c r="A43" s="66" t="s">
        <v>61</v>
      </c>
      <c r="B43" s="40"/>
      <c r="C43" s="40"/>
      <c r="E43" s="14">
        <v>5</v>
      </c>
      <c r="F43" s="15" t="s">
        <v>12</v>
      </c>
      <c r="G43" s="14" t="s">
        <v>59</v>
      </c>
      <c r="H43" s="14" t="s">
        <v>8</v>
      </c>
      <c r="N43" s="7">
        <f t="shared" si="0"/>
        <v>0</v>
      </c>
    </row>
    <row r="44" spans="1:18" s="7" customFormat="1" ht="12.75" hidden="1" customHeight="1" x14ac:dyDescent="0.2">
      <c r="A44" s="66" t="s">
        <v>62</v>
      </c>
      <c r="B44" s="40"/>
      <c r="C44" s="40"/>
      <c r="E44" s="14">
        <v>5</v>
      </c>
      <c r="F44" s="15" t="s">
        <v>12</v>
      </c>
      <c r="G44" s="14" t="s">
        <v>59</v>
      </c>
      <c r="H44" s="14" t="s">
        <v>10</v>
      </c>
      <c r="N44" s="7">
        <f t="shared" si="0"/>
        <v>0</v>
      </c>
    </row>
    <row r="45" spans="1:18" s="7" customFormat="1" ht="12.75" hidden="1" customHeight="1" x14ac:dyDescent="0.2">
      <c r="A45" s="66" t="s">
        <v>63</v>
      </c>
      <c r="B45" s="40"/>
      <c r="C45" s="40"/>
      <c r="E45" s="14">
        <v>5</v>
      </c>
      <c r="F45" s="15" t="s">
        <v>12</v>
      </c>
      <c r="G45" s="14" t="s">
        <v>59</v>
      </c>
      <c r="H45" s="14" t="s">
        <v>64</v>
      </c>
      <c r="N45" s="7">
        <f t="shared" si="0"/>
        <v>0</v>
      </c>
    </row>
    <row r="46" spans="1:18" s="7" customFormat="1" ht="12.75" hidden="1" customHeight="1" x14ac:dyDescent="0.2">
      <c r="A46" s="66" t="s">
        <v>155</v>
      </c>
      <c r="B46" s="40"/>
      <c r="C46" s="40"/>
      <c r="E46" s="14">
        <v>5</v>
      </c>
      <c r="F46" s="15" t="s">
        <v>12</v>
      </c>
      <c r="G46" s="14" t="s">
        <v>59</v>
      </c>
      <c r="H46" s="14" t="s">
        <v>15</v>
      </c>
      <c r="N46" s="7">
        <f t="shared" si="0"/>
        <v>0</v>
      </c>
    </row>
    <row r="47" spans="1:18" s="7" customFormat="1" ht="12.75" hidden="1" customHeight="1" x14ac:dyDescent="0.2">
      <c r="A47" s="66" t="s">
        <v>156</v>
      </c>
      <c r="B47" s="40"/>
      <c r="C47" s="40"/>
      <c r="E47" s="14">
        <v>5</v>
      </c>
      <c r="F47" s="14" t="s">
        <v>12</v>
      </c>
      <c r="G47" s="14" t="s">
        <v>59</v>
      </c>
      <c r="H47" s="14" t="s">
        <v>17</v>
      </c>
      <c r="N47" s="7">
        <f t="shared" si="0"/>
        <v>0</v>
      </c>
    </row>
    <row r="48" spans="1:18" s="7" customFormat="1" ht="12.75" hidden="1" customHeight="1" x14ac:dyDescent="0.2">
      <c r="A48" s="66" t="s">
        <v>63</v>
      </c>
      <c r="B48" s="40"/>
      <c r="C48" s="40"/>
      <c r="E48" s="14">
        <v>5</v>
      </c>
      <c r="F48" s="15" t="s">
        <v>12</v>
      </c>
      <c r="G48" s="14" t="s">
        <v>59</v>
      </c>
      <c r="H48" s="14" t="s">
        <v>64</v>
      </c>
      <c r="N48" s="7">
        <f t="shared" si="0"/>
        <v>0</v>
      </c>
    </row>
    <row r="49" spans="1:18" s="7" customFormat="1" ht="12.75" hidden="1" customHeight="1" x14ac:dyDescent="0.2">
      <c r="A49" s="66" t="s">
        <v>65</v>
      </c>
      <c r="B49" s="40"/>
      <c r="C49" s="40"/>
      <c r="E49" s="14">
        <v>5</v>
      </c>
      <c r="F49" s="15" t="s">
        <v>12</v>
      </c>
      <c r="G49" s="14" t="s">
        <v>59</v>
      </c>
      <c r="H49" s="14" t="s">
        <v>19</v>
      </c>
      <c r="N49" s="7">
        <f t="shared" si="0"/>
        <v>0</v>
      </c>
    </row>
    <row r="50" spans="1:18" s="7" customFormat="1" ht="12.75" hidden="1" customHeight="1" x14ac:dyDescent="0.2">
      <c r="A50" s="66" t="s">
        <v>157</v>
      </c>
      <c r="B50" s="40"/>
      <c r="C50" s="40"/>
      <c r="E50" s="14">
        <v>5</v>
      </c>
      <c r="F50" s="15" t="s">
        <v>12</v>
      </c>
      <c r="G50" s="14" t="s">
        <v>93</v>
      </c>
      <c r="H50" s="14" t="s">
        <v>8</v>
      </c>
      <c r="N50" s="7">
        <f t="shared" si="0"/>
        <v>0</v>
      </c>
    </row>
    <row r="51" spans="1:18" s="7" customFormat="1" ht="12.75" hidden="1" customHeight="1" x14ac:dyDescent="0.2">
      <c r="A51" s="66" t="s">
        <v>66</v>
      </c>
      <c r="B51" s="40"/>
      <c r="C51" s="40"/>
      <c r="E51" s="14">
        <v>5</v>
      </c>
      <c r="F51" s="15" t="s">
        <v>12</v>
      </c>
      <c r="G51" s="14" t="s">
        <v>67</v>
      </c>
      <c r="H51" s="14" t="s">
        <v>8</v>
      </c>
      <c r="N51" s="7">
        <f t="shared" si="0"/>
        <v>0</v>
      </c>
    </row>
    <row r="52" spans="1:18" s="7" customFormat="1" ht="12.75" hidden="1" customHeight="1" x14ac:dyDescent="0.2">
      <c r="A52" s="66" t="s">
        <v>68</v>
      </c>
      <c r="B52" s="40"/>
      <c r="C52" s="40"/>
      <c r="E52" s="14">
        <v>5</v>
      </c>
      <c r="F52" s="15" t="s">
        <v>12</v>
      </c>
      <c r="G52" s="14" t="s">
        <v>67</v>
      </c>
      <c r="H52" s="14" t="s">
        <v>10</v>
      </c>
      <c r="N52" s="7">
        <f t="shared" si="0"/>
        <v>0</v>
      </c>
    </row>
    <row r="53" spans="1:18" s="7" customFormat="1" ht="12.75" hidden="1" customHeight="1" x14ac:dyDescent="0.2">
      <c r="A53" s="66" t="s">
        <v>158</v>
      </c>
      <c r="B53" s="40"/>
      <c r="C53" s="40"/>
      <c r="E53" s="14">
        <v>5</v>
      </c>
      <c r="F53" s="15" t="s">
        <v>12</v>
      </c>
      <c r="G53" s="14" t="s">
        <v>70</v>
      </c>
      <c r="H53" s="14" t="s">
        <v>8</v>
      </c>
      <c r="N53" s="7">
        <f t="shared" si="0"/>
        <v>0</v>
      </c>
    </row>
    <row r="54" spans="1:18" s="7" customFormat="1" ht="12.75" hidden="1" customHeight="1" x14ac:dyDescent="0.2">
      <c r="A54" s="66" t="s">
        <v>159</v>
      </c>
      <c r="B54" s="40"/>
      <c r="C54" s="40"/>
      <c r="E54" s="14">
        <v>5</v>
      </c>
      <c r="F54" s="15" t="s">
        <v>12</v>
      </c>
      <c r="G54" s="14" t="s">
        <v>70</v>
      </c>
      <c r="H54" s="14" t="s">
        <v>10</v>
      </c>
      <c r="N54" s="7">
        <f t="shared" si="0"/>
        <v>0</v>
      </c>
    </row>
    <row r="55" spans="1:18" s="7" customFormat="1" ht="12.75" hidden="1" customHeight="1" x14ac:dyDescent="0.2">
      <c r="A55" s="66" t="s">
        <v>69</v>
      </c>
      <c r="B55" s="40"/>
      <c r="C55" s="40"/>
      <c r="E55" s="14">
        <v>5</v>
      </c>
      <c r="F55" s="15" t="s">
        <v>12</v>
      </c>
      <c r="G55" s="14" t="s">
        <v>70</v>
      </c>
      <c r="H55" s="14" t="s">
        <v>15</v>
      </c>
      <c r="N55" s="7">
        <f t="shared" si="0"/>
        <v>0</v>
      </c>
    </row>
    <row r="56" spans="1:18" s="7" customFormat="1" ht="12.75" hidden="1" customHeight="1" x14ac:dyDescent="0.2">
      <c r="A56" s="66" t="s">
        <v>160</v>
      </c>
      <c r="B56" s="40"/>
      <c r="C56" s="40"/>
      <c r="E56" s="14">
        <v>5</v>
      </c>
      <c r="F56" s="15" t="s">
        <v>12</v>
      </c>
      <c r="G56" s="14" t="s">
        <v>163</v>
      </c>
      <c r="H56" s="14" t="s">
        <v>8</v>
      </c>
      <c r="N56" s="7">
        <f t="shared" si="0"/>
        <v>0</v>
      </c>
    </row>
    <row r="57" spans="1:18" s="7" customFormat="1" ht="12.75" hidden="1" customHeight="1" x14ac:dyDescent="0.2">
      <c r="A57" s="66" t="s">
        <v>161</v>
      </c>
      <c r="B57" s="40"/>
      <c r="C57" s="40"/>
      <c r="E57" s="14">
        <v>5</v>
      </c>
      <c r="F57" s="15" t="s">
        <v>12</v>
      </c>
      <c r="G57" s="14" t="s">
        <v>163</v>
      </c>
      <c r="H57" s="16" t="s">
        <v>49</v>
      </c>
      <c r="N57" s="7">
        <f t="shared" si="0"/>
        <v>0</v>
      </c>
    </row>
    <row r="58" spans="1:18" s="7" customFormat="1" ht="12.75" hidden="1" customHeight="1" x14ac:dyDescent="0.2">
      <c r="A58" s="66" t="s">
        <v>71</v>
      </c>
      <c r="B58" s="40"/>
      <c r="C58" s="40"/>
      <c r="E58" s="14">
        <v>5</v>
      </c>
      <c r="F58" s="15" t="s">
        <v>12</v>
      </c>
      <c r="G58" s="14" t="s">
        <v>163</v>
      </c>
      <c r="H58" s="14" t="s">
        <v>10</v>
      </c>
      <c r="N58" s="7">
        <f t="shared" si="0"/>
        <v>0</v>
      </c>
    </row>
    <row r="59" spans="1:18" s="7" customFormat="1" ht="12.75" hidden="1" customHeight="1" x14ac:dyDescent="0.2">
      <c r="A59" s="66" t="s">
        <v>162</v>
      </c>
      <c r="B59" s="40"/>
      <c r="C59" s="40"/>
      <c r="E59" s="14">
        <v>5</v>
      </c>
      <c r="F59" s="15" t="s">
        <v>12</v>
      </c>
      <c r="G59" s="14" t="s">
        <v>163</v>
      </c>
      <c r="H59" s="14" t="s">
        <v>15</v>
      </c>
      <c r="N59" s="7">
        <f t="shared" si="0"/>
        <v>0</v>
      </c>
    </row>
    <row r="60" spans="1:18" s="7" customFormat="1" ht="12.75" hidden="1" customHeight="1" x14ac:dyDescent="0.2">
      <c r="A60" s="66" t="s">
        <v>72</v>
      </c>
      <c r="B60" s="40"/>
      <c r="C60" s="40"/>
      <c r="E60" s="14">
        <v>5</v>
      </c>
      <c r="F60" s="15" t="s">
        <v>12</v>
      </c>
      <c r="G60" s="14" t="s">
        <v>70</v>
      </c>
      <c r="H60" s="14" t="s">
        <v>49</v>
      </c>
      <c r="N60" s="7">
        <f t="shared" si="0"/>
        <v>0</v>
      </c>
    </row>
    <row r="61" spans="1:18" s="7" customFormat="1" ht="12.75" hidden="1" customHeight="1" x14ac:dyDescent="0.2">
      <c r="A61" s="66" t="s">
        <v>164</v>
      </c>
      <c r="B61" s="40"/>
      <c r="C61" s="40"/>
      <c r="E61" s="14">
        <v>5</v>
      </c>
      <c r="F61" s="15" t="s">
        <v>12</v>
      </c>
      <c r="G61" s="14" t="s">
        <v>74</v>
      </c>
      <c r="H61" s="14" t="s">
        <v>10</v>
      </c>
      <c r="N61" s="7">
        <f t="shared" si="0"/>
        <v>0</v>
      </c>
    </row>
    <row r="62" spans="1:18" s="7" customFormat="1" ht="12.75" customHeight="1" x14ac:dyDescent="0.2">
      <c r="A62" s="66" t="s">
        <v>165</v>
      </c>
      <c r="B62" s="40"/>
      <c r="C62" s="40"/>
      <c r="E62" s="14">
        <v>5</v>
      </c>
      <c r="F62" s="15" t="s">
        <v>12</v>
      </c>
      <c r="G62" s="14" t="s">
        <v>74</v>
      </c>
      <c r="H62" s="14" t="s">
        <v>15</v>
      </c>
      <c r="N62" s="7">
        <f t="shared" si="0"/>
        <v>100000</v>
      </c>
      <c r="P62" s="7">
        <v>100000</v>
      </c>
      <c r="R62" s="7">
        <v>100000</v>
      </c>
    </row>
    <row r="63" spans="1:18" s="7" customFormat="1" ht="12.75" customHeight="1" x14ac:dyDescent="0.2">
      <c r="A63" s="66" t="s">
        <v>166</v>
      </c>
      <c r="B63" s="40"/>
      <c r="C63" s="40"/>
      <c r="E63" s="14">
        <v>5</v>
      </c>
      <c r="F63" s="15" t="s">
        <v>12</v>
      </c>
      <c r="G63" s="14" t="s">
        <v>74</v>
      </c>
      <c r="H63" s="14" t="s">
        <v>17</v>
      </c>
      <c r="J63" s="7">
        <v>527908</v>
      </c>
      <c r="L63" s="7">
        <v>137085</v>
      </c>
      <c r="N63" s="7">
        <f t="shared" si="0"/>
        <v>662915</v>
      </c>
      <c r="P63" s="7">
        <v>800000</v>
      </c>
      <c r="R63" s="7">
        <v>800000</v>
      </c>
    </row>
    <row r="64" spans="1:18" s="7" customFormat="1" ht="12.75" hidden="1" customHeight="1" x14ac:dyDescent="0.2">
      <c r="A64" s="66" t="s">
        <v>167</v>
      </c>
      <c r="B64" s="40"/>
      <c r="C64" s="40"/>
      <c r="E64" s="14">
        <v>5</v>
      </c>
      <c r="F64" s="15" t="s">
        <v>12</v>
      </c>
      <c r="G64" s="14" t="s">
        <v>74</v>
      </c>
      <c r="H64" s="14" t="s">
        <v>8</v>
      </c>
      <c r="N64" s="7">
        <f t="shared" si="0"/>
        <v>0</v>
      </c>
    </row>
    <row r="65" spans="1:18" s="7" customFormat="1" ht="12.75" hidden="1" customHeight="1" x14ac:dyDescent="0.2">
      <c r="A65" s="66" t="s">
        <v>168</v>
      </c>
      <c r="B65" s="40"/>
      <c r="C65" s="40"/>
      <c r="E65" s="14">
        <v>5</v>
      </c>
      <c r="F65" s="15" t="s">
        <v>12</v>
      </c>
      <c r="G65" s="14" t="s">
        <v>74</v>
      </c>
      <c r="H65" s="14" t="s">
        <v>45</v>
      </c>
      <c r="N65" s="7">
        <f t="shared" si="0"/>
        <v>0</v>
      </c>
    </row>
    <row r="66" spans="1:18" s="7" customFormat="1" ht="12.75" customHeight="1" x14ac:dyDescent="0.2">
      <c r="A66" s="66" t="s">
        <v>73</v>
      </c>
      <c r="B66" s="40"/>
      <c r="C66" s="40"/>
      <c r="E66" s="14">
        <v>5</v>
      </c>
      <c r="F66" s="15" t="s">
        <v>12</v>
      </c>
      <c r="G66" s="14" t="s">
        <v>74</v>
      </c>
      <c r="H66" s="14" t="s">
        <v>64</v>
      </c>
      <c r="J66" s="7">
        <v>1780041</v>
      </c>
      <c r="L66" s="7">
        <v>656440</v>
      </c>
      <c r="N66" s="7">
        <f t="shared" si="0"/>
        <v>843560</v>
      </c>
      <c r="P66" s="7">
        <v>1500000</v>
      </c>
      <c r="R66" s="7">
        <v>2000000</v>
      </c>
    </row>
    <row r="67" spans="1:18" s="7" customFormat="1" ht="12.75" customHeight="1" x14ac:dyDescent="0.2">
      <c r="A67" s="66" t="s">
        <v>75</v>
      </c>
      <c r="B67" s="40"/>
      <c r="C67" s="40"/>
      <c r="E67" s="14">
        <v>5</v>
      </c>
      <c r="F67" s="15" t="s">
        <v>12</v>
      </c>
      <c r="G67" s="14" t="s">
        <v>74</v>
      </c>
      <c r="H67" s="14" t="s">
        <v>19</v>
      </c>
      <c r="N67" s="7">
        <f t="shared" si="0"/>
        <v>20000</v>
      </c>
      <c r="P67" s="7">
        <v>20000</v>
      </c>
      <c r="R67" s="7">
        <v>20000</v>
      </c>
    </row>
    <row r="68" spans="1:18" s="7" customFormat="1" ht="12.75" hidden="1" customHeight="1" x14ac:dyDescent="0.2">
      <c r="A68" s="66" t="s">
        <v>76</v>
      </c>
      <c r="B68" s="40"/>
      <c r="C68" s="40"/>
      <c r="E68" s="14">
        <v>5</v>
      </c>
      <c r="F68" s="15" t="s">
        <v>12</v>
      </c>
      <c r="G68" s="14" t="s">
        <v>74</v>
      </c>
      <c r="H68" s="14" t="s">
        <v>60</v>
      </c>
      <c r="N68" s="7">
        <f t="shared" si="0"/>
        <v>0</v>
      </c>
    </row>
    <row r="69" spans="1:18" s="7" customFormat="1" ht="12.75" customHeight="1" x14ac:dyDescent="0.2">
      <c r="A69" s="66" t="s">
        <v>77</v>
      </c>
      <c r="B69" s="40"/>
      <c r="C69" s="40"/>
      <c r="E69" s="14">
        <v>5</v>
      </c>
      <c r="F69" s="15" t="s">
        <v>12</v>
      </c>
      <c r="G69" s="14" t="s">
        <v>74</v>
      </c>
      <c r="H69" s="14" t="s">
        <v>49</v>
      </c>
      <c r="J69" s="7">
        <v>4950</v>
      </c>
      <c r="L69" s="7">
        <v>6320</v>
      </c>
      <c r="N69" s="7">
        <f t="shared" si="0"/>
        <v>43680</v>
      </c>
      <c r="P69" s="7">
        <v>50000</v>
      </c>
      <c r="R69" s="7">
        <v>50000</v>
      </c>
    </row>
    <row r="70" spans="1:18" s="7" customFormat="1" ht="12.75" hidden="1" customHeight="1" x14ac:dyDescent="0.2">
      <c r="A70" s="66" t="s">
        <v>165</v>
      </c>
      <c r="B70" s="40"/>
      <c r="C70" s="40"/>
      <c r="E70" s="14">
        <v>5</v>
      </c>
      <c r="F70" s="15" t="s">
        <v>12</v>
      </c>
      <c r="G70" s="14" t="s">
        <v>74</v>
      </c>
      <c r="H70" s="14" t="s">
        <v>15</v>
      </c>
      <c r="N70" s="7">
        <f t="shared" si="0"/>
        <v>0</v>
      </c>
    </row>
    <row r="71" spans="1:18" s="7" customFormat="1" ht="12.75" hidden="1" customHeight="1" x14ac:dyDescent="0.2">
      <c r="A71" s="66" t="s">
        <v>78</v>
      </c>
      <c r="B71" s="40"/>
      <c r="C71" s="40"/>
      <c r="E71" s="14">
        <v>5</v>
      </c>
      <c r="F71" s="15" t="s">
        <v>12</v>
      </c>
      <c r="G71" s="14" t="s">
        <v>79</v>
      </c>
      <c r="H71" s="14" t="s">
        <v>10</v>
      </c>
      <c r="N71" s="7">
        <f t="shared" si="0"/>
        <v>0</v>
      </c>
    </row>
    <row r="72" spans="1:18" s="7" customFormat="1" ht="12.75" hidden="1" customHeight="1" x14ac:dyDescent="0.2">
      <c r="A72" s="66" t="s">
        <v>80</v>
      </c>
      <c r="B72" s="40"/>
      <c r="C72" s="40"/>
      <c r="E72" s="14">
        <v>5</v>
      </c>
      <c r="F72" s="15" t="s">
        <v>12</v>
      </c>
      <c r="G72" s="14" t="s">
        <v>79</v>
      </c>
      <c r="H72" s="14" t="s">
        <v>15</v>
      </c>
      <c r="N72" s="7">
        <f t="shared" si="0"/>
        <v>0</v>
      </c>
    </row>
    <row r="73" spans="1:18" s="7" customFormat="1" ht="12.75" hidden="1" customHeight="1" x14ac:dyDescent="0.2">
      <c r="A73" s="66" t="s">
        <v>169</v>
      </c>
      <c r="B73" s="40"/>
      <c r="C73" s="40"/>
      <c r="E73" s="14">
        <v>5</v>
      </c>
      <c r="F73" s="15" t="s">
        <v>12</v>
      </c>
      <c r="G73" s="14" t="s">
        <v>79</v>
      </c>
      <c r="H73" s="15" t="s">
        <v>60</v>
      </c>
      <c r="N73" s="7">
        <f t="shared" si="0"/>
        <v>0</v>
      </c>
    </row>
    <row r="74" spans="1:18" s="7" customFormat="1" ht="12.75" hidden="1" customHeight="1" x14ac:dyDescent="0.2">
      <c r="A74" s="66" t="s">
        <v>170</v>
      </c>
      <c r="B74" s="40"/>
      <c r="C74" s="40"/>
      <c r="E74" s="14">
        <v>5</v>
      </c>
      <c r="F74" s="15" t="s">
        <v>12</v>
      </c>
      <c r="G74" s="14" t="s">
        <v>79</v>
      </c>
      <c r="H74" s="15" t="s">
        <v>19</v>
      </c>
      <c r="N74" s="7">
        <f t="shared" si="0"/>
        <v>0</v>
      </c>
    </row>
    <row r="75" spans="1:18" s="7" customFormat="1" ht="12.75" hidden="1" customHeight="1" x14ac:dyDescent="0.2">
      <c r="A75" s="66" t="s">
        <v>171</v>
      </c>
      <c r="B75" s="40"/>
      <c r="C75" s="40"/>
      <c r="E75" s="14">
        <v>5</v>
      </c>
      <c r="F75" s="15" t="s">
        <v>12</v>
      </c>
      <c r="G75" s="14" t="s">
        <v>79</v>
      </c>
      <c r="H75" s="15" t="s">
        <v>82</v>
      </c>
      <c r="N75" s="7">
        <f t="shared" si="0"/>
        <v>0</v>
      </c>
    </row>
    <row r="76" spans="1:18" s="7" customFormat="1" ht="12.75" hidden="1" customHeight="1" x14ac:dyDescent="0.2">
      <c r="A76" s="66" t="s">
        <v>81</v>
      </c>
      <c r="B76" s="40"/>
      <c r="C76" s="40"/>
      <c r="E76" s="14">
        <v>5</v>
      </c>
      <c r="F76" s="15" t="s">
        <v>12</v>
      </c>
      <c r="G76" s="14" t="s">
        <v>59</v>
      </c>
      <c r="H76" s="15" t="s">
        <v>82</v>
      </c>
      <c r="N76" s="7">
        <f t="shared" si="0"/>
        <v>0</v>
      </c>
    </row>
    <row r="77" spans="1:18" s="7" customFormat="1" ht="12.75" hidden="1" customHeight="1" x14ac:dyDescent="0.2">
      <c r="A77" s="66" t="s">
        <v>83</v>
      </c>
      <c r="B77" s="40"/>
      <c r="C77" s="40"/>
      <c r="E77" s="14">
        <v>5</v>
      </c>
      <c r="F77" s="15" t="s">
        <v>12</v>
      </c>
      <c r="G77" s="14" t="s">
        <v>84</v>
      </c>
      <c r="H77" s="15" t="s">
        <v>8</v>
      </c>
      <c r="N77" s="7">
        <f t="shared" si="0"/>
        <v>0</v>
      </c>
    </row>
    <row r="78" spans="1:18" s="7" customFormat="1" ht="12.75" hidden="1" customHeight="1" x14ac:dyDescent="0.2">
      <c r="A78" s="66" t="s">
        <v>85</v>
      </c>
      <c r="B78" s="40"/>
      <c r="C78" s="40"/>
      <c r="E78" s="14">
        <v>5</v>
      </c>
      <c r="F78" s="15" t="s">
        <v>12</v>
      </c>
      <c r="G78" s="14" t="s">
        <v>84</v>
      </c>
      <c r="H78" s="15" t="s">
        <v>10</v>
      </c>
      <c r="N78" s="7">
        <f t="shared" si="0"/>
        <v>0</v>
      </c>
    </row>
    <row r="79" spans="1:18" s="7" customFormat="1" ht="12.75" hidden="1" customHeight="1" x14ac:dyDescent="0.2">
      <c r="A79" s="66" t="s">
        <v>86</v>
      </c>
      <c r="B79" s="40"/>
      <c r="C79" s="40"/>
      <c r="E79" s="14">
        <v>5</v>
      </c>
      <c r="F79" s="15" t="s">
        <v>12</v>
      </c>
      <c r="G79" s="14" t="s">
        <v>84</v>
      </c>
      <c r="H79" s="15" t="s">
        <v>15</v>
      </c>
      <c r="N79" s="7">
        <f t="shared" si="0"/>
        <v>0</v>
      </c>
    </row>
    <row r="80" spans="1:18" s="7" customFormat="1" ht="12.75" hidden="1" customHeight="1" x14ac:dyDescent="0.2">
      <c r="A80" s="66" t="s">
        <v>172</v>
      </c>
      <c r="B80" s="40"/>
      <c r="C80" s="40"/>
      <c r="E80" s="14">
        <v>5</v>
      </c>
      <c r="F80" s="15" t="s">
        <v>12</v>
      </c>
      <c r="G80" s="14" t="s">
        <v>174</v>
      </c>
      <c r="H80" s="15" t="s">
        <v>8</v>
      </c>
      <c r="N80" s="7">
        <f t="shared" si="0"/>
        <v>0</v>
      </c>
    </row>
    <row r="81" spans="1:18" s="7" customFormat="1" ht="12.75" hidden="1" customHeight="1" x14ac:dyDescent="0.2">
      <c r="A81" s="66" t="s">
        <v>173</v>
      </c>
      <c r="B81" s="40"/>
      <c r="C81" s="40"/>
      <c r="E81" s="14">
        <v>5</v>
      </c>
      <c r="F81" s="15" t="s">
        <v>12</v>
      </c>
      <c r="G81" s="14" t="s">
        <v>174</v>
      </c>
      <c r="H81" s="15" t="s">
        <v>10</v>
      </c>
      <c r="N81" s="7">
        <f t="shared" si="0"/>
        <v>0</v>
      </c>
    </row>
    <row r="82" spans="1:18" s="7" customFormat="1" ht="12.75" hidden="1" customHeight="1" x14ac:dyDescent="0.2">
      <c r="A82" s="66" t="s">
        <v>87</v>
      </c>
      <c r="B82" s="40"/>
      <c r="C82" s="40"/>
      <c r="E82" s="14">
        <v>5</v>
      </c>
      <c r="F82" s="15" t="s">
        <v>12</v>
      </c>
      <c r="G82" s="14" t="s">
        <v>174</v>
      </c>
      <c r="H82" s="15" t="s">
        <v>15</v>
      </c>
      <c r="N82" s="7">
        <f t="shared" si="0"/>
        <v>0</v>
      </c>
    </row>
    <row r="83" spans="1:18" s="7" customFormat="1" ht="12.75" customHeight="1" x14ac:dyDescent="0.2">
      <c r="A83" s="66" t="s">
        <v>279</v>
      </c>
      <c r="B83" s="40"/>
      <c r="C83" s="40"/>
      <c r="E83" s="14">
        <v>5</v>
      </c>
      <c r="F83" s="15" t="s">
        <v>12</v>
      </c>
      <c r="G83" s="81">
        <v>99</v>
      </c>
      <c r="H83" s="85">
        <v>990</v>
      </c>
      <c r="J83" s="7">
        <v>56100</v>
      </c>
      <c r="N83" s="7">
        <f t="shared" si="0"/>
        <v>75000</v>
      </c>
      <c r="P83" s="7">
        <v>75000</v>
      </c>
      <c r="R83" s="7">
        <v>75000</v>
      </c>
    </row>
    <row r="84" spans="1:18" s="7" customFormat="1" ht="15" customHeight="1" x14ac:dyDescent="0.2">
      <c r="A84" s="213" t="s">
        <v>191</v>
      </c>
      <c r="B84" s="213"/>
      <c r="C84" s="213"/>
      <c r="J84" s="22">
        <f>SUM(J16:J83)</f>
        <v>15001683.800000001</v>
      </c>
      <c r="K84" s="18"/>
      <c r="L84" s="22">
        <f>SUM(L16:L83)</f>
        <v>5832467.5800000001</v>
      </c>
      <c r="N84" s="22">
        <f>SUM(N16:N83)</f>
        <v>8799532.4199999999</v>
      </c>
      <c r="P84" s="22">
        <f>SUM(P16:P83)</f>
        <v>14632000</v>
      </c>
      <c r="R84" s="22">
        <f>SUM(R16:R83)</f>
        <v>15681000</v>
      </c>
    </row>
    <row r="85" spans="1:18" s="7" customFormat="1" ht="6" hidden="1" customHeight="1" x14ac:dyDescent="0.2">
      <c r="A85" s="20"/>
      <c r="B85" s="20"/>
      <c r="C85" s="20"/>
      <c r="J85" s="18"/>
      <c r="K85" s="18"/>
    </row>
    <row r="86" spans="1:18" s="7" customFormat="1" ht="12" hidden="1" customHeight="1" x14ac:dyDescent="0.2">
      <c r="A86" s="69" t="s">
        <v>189</v>
      </c>
    </row>
    <row r="87" spans="1:18" s="7" customFormat="1" ht="12" hidden="1" customHeight="1" x14ac:dyDescent="0.2">
      <c r="A87" s="66" t="s">
        <v>109</v>
      </c>
      <c r="E87" s="14">
        <v>5</v>
      </c>
      <c r="F87" s="15" t="s">
        <v>29</v>
      </c>
      <c r="G87" s="14" t="s">
        <v>7</v>
      </c>
      <c r="H87" s="14" t="s">
        <v>17</v>
      </c>
    </row>
    <row r="88" spans="1:18" s="7" customFormat="1" ht="12" hidden="1" customHeight="1" x14ac:dyDescent="0.2">
      <c r="A88" s="66" t="s">
        <v>180</v>
      </c>
      <c r="E88" s="14">
        <v>5</v>
      </c>
      <c r="F88" s="15" t="s">
        <v>29</v>
      </c>
      <c r="G88" s="14" t="s">
        <v>7</v>
      </c>
      <c r="H88" s="14" t="s">
        <v>64</v>
      </c>
    </row>
    <row r="89" spans="1:18" s="7" customFormat="1" ht="12" hidden="1" customHeight="1" x14ac:dyDescent="0.2">
      <c r="A89" s="66" t="s">
        <v>181</v>
      </c>
      <c r="E89" s="14">
        <v>5</v>
      </c>
      <c r="F89" s="15" t="s">
        <v>29</v>
      </c>
      <c r="G89" s="14" t="s">
        <v>7</v>
      </c>
      <c r="H89" s="16" t="s">
        <v>49</v>
      </c>
    </row>
    <row r="90" spans="1:18" s="7" customFormat="1" ht="12" hidden="1" customHeight="1" x14ac:dyDescent="0.2">
      <c r="A90" s="66" t="s">
        <v>181</v>
      </c>
      <c r="E90" s="14">
        <v>5</v>
      </c>
      <c r="F90" s="15" t="s">
        <v>29</v>
      </c>
      <c r="G90" s="14" t="s">
        <v>7</v>
      </c>
      <c r="H90" s="16" t="s">
        <v>49</v>
      </c>
    </row>
    <row r="91" spans="1:18" s="7" customFormat="1" ht="12" hidden="1" customHeight="1" x14ac:dyDescent="0.2">
      <c r="A91" s="66" t="s">
        <v>182</v>
      </c>
      <c r="E91" s="14">
        <v>5</v>
      </c>
      <c r="F91" s="15" t="s">
        <v>29</v>
      </c>
      <c r="G91" s="14" t="s">
        <v>7</v>
      </c>
      <c r="H91" s="14" t="s">
        <v>10</v>
      </c>
    </row>
    <row r="92" spans="1:18" s="7" customFormat="1" ht="12" hidden="1" customHeight="1" x14ac:dyDescent="0.2">
      <c r="A92" s="66" t="s">
        <v>181</v>
      </c>
      <c r="E92" s="14">
        <v>5</v>
      </c>
      <c r="F92" s="15" t="s">
        <v>29</v>
      </c>
      <c r="G92" s="14" t="s">
        <v>7</v>
      </c>
      <c r="H92" s="16" t="s">
        <v>49</v>
      </c>
    </row>
    <row r="93" spans="1:18" s="7" customFormat="1" ht="12" hidden="1" customHeight="1" x14ac:dyDescent="0.2">
      <c r="A93" s="66" t="s">
        <v>183</v>
      </c>
      <c r="E93" s="14">
        <v>5</v>
      </c>
      <c r="F93" s="15" t="s">
        <v>29</v>
      </c>
      <c r="G93" s="14" t="s">
        <v>7</v>
      </c>
      <c r="H93" s="14" t="s">
        <v>8</v>
      </c>
    </row>
    <row r="94" spans="1:18" s="7" customFormat="1" ht="12" hidden="1" customHeight="1" x14ac:dyDescent="0.2">
      <c r="A94" s="66" t="s">
        <v>184</v>
      </c>
      <c r="E94" s="14">
        <v>5</v>
      </c>
      <c r="F94" s="15" t="s">
        <v>29</v>
      </c>
      <c r="G94" s="14" t="s">
        <v>7</v>
      </c>
      <c r="H94" s="14" t="s">
        <v>15</v>
      </c>
    </row>
    <row r="95" spans="1:18" s="7" customFormat="1" ht="18.95" hidden="1" customHeight="1" x14ac:dyDescent="0.2">
      <c r="A95" s="63" t="s">
        <v>185</v>
      </c>
      <c r="J95" s="64">
        <f>SUM(J87:J94)</f>
        <v>0</v>
      </c>
      <c r="K95" s="27"/>
      <c r="L95" s="64">
        <f>SUM(L87:L94)</f>
        <v>0</v>
      </c>
      <c r="M95" s="27"/>
      <c r="N95" s="64">
        <f>SUM(N87:N94)</f>
        <v>0</v>
      </c>
      <c r="O95" s="27"/>
      <c r="P95" s="64">
        <f>SUM(P87:P94)</f>
        <v>0</v>
      </c>
      <c r="Q95" s="27"/>
      <c r="R95" s="64">
        <f>SUM(R87:R94)</f>
        <v>0</v>
      </c>
    </row>
    <row r="96" spans="1:18" s="7" customFormat="1" ht="6" customHeight="1" x14ac:dyDescent="0.2"/>
    <row r="97" spans="1:8" s="7" customFormat="1" ht="12.75" customHeight="1" x14ac:dyDescent="0.2">
      <c r="A97" s="68" t="s">
        <v>190</v>
      </c>
      <c r="B97" s="11"/>
      <c r="C97" s="11"/>
    </row>
    <row r="98" spans="1:8" s="7" customFormat="1" ht="12.75" hidden="1" customHeight="1" x14ac:dyDescent="0.2">
      <c r="A98" s="11" t="s">
        <v>89</v>
      </c>
      <c r="B98" s="24"/>
      <c r="C98" s="24"/>
    </row>
    <row r="99" spans="1:8" s="7" customFormat="1" ht="12.75" hidden="1" customHeight="1" x14ac:dyDescent="0.2">
      <c r="A99" s="70" t="s">
        <v>90</v>
      </c>
      <c r="B99" s="9"/>
      <c r="C99" s="9"/>
      <c r="E99" s="14">
        <v>1</v>
      </c>
      <c r="F99" s="15" t="s">
        <v>12</v>
      </c>
      <c r="G99" s="14" t="s">
        <v>54</v>
      </c>
      <c r="H99" s="16" t="s">
        <v>10</v>
      </c>
    </row>
    <row r="100" spans="1:8" s="7" customFormat="1" ht="12.75" hidden="1" customHeight="1" x14ac:dyDescent="0.2">
      <c r="A100" s="66" t="s">
        <v>92</v>
      </c>
      <c r="B100" s="40"/>
      <c r="C100" s="40"/>
      <c r="E100" s="14">
        <v>1</v>
      </c>
      <c r="F100" s="15" t="s">
        <v>93</v>
      </c>
      <c r="G100" s="14" t="s">
        <v>7</v>
      </c>
      <c r="H100" s="14" t="s">
        <v>8</v>
      </c>
    </row>
    <row r="101" spans="1:8" s="7" customFormat="1" ht="12.75" hidden="1" customHeight="1" x14ac:dyDescent="0.2">
      <c r="A101" s="66" t="s">
        <v>94</v>
      </c>
      <c r="B101" s="40"/>
      <c r="C101" s="40"/>
      <c r="E101" s="14">
        <v>1</v>
      </c>
      <c r="F101" s="15" t="s">
        <v>93</v>
      </c>
      <c r="G101" s="14" t="s">
        <v>34</v>
      </c>
      <c r="H101" s="14" t="s">
        <v>8</v>
      </c>
    </row>
    <row r="102" spans="1:8" s="7" customFormat="1" ht="12.75" hidden="1" customHeight="1" x14ac:dyDescent="0.2">
      <c r="A102" s="66" t="s">
        <v>95</v>
      </c>
      <c r="B102" s="42"/>
      <c r="C102" s="42"/>
      <c r="E102" s="14">
        <v>1</v>
      </c>
      <c r="F102" s="15" t="s">
        <v>93</v>
      </c>
      <c r="G102" s="14" t="s">
        <v>34</v>
      </c>
      <c r="H102" s="14" t="s">
        <v>49</v>
      </c>
    </row>
    <row r="103" spans="1:8" s="7" customFormat="1" ht="12.75" hidden="1" customHeight="1" x14ac:dyDescent="0.2">
      <c r="A103" s="66" t="s">
        <v>96</v>
      </c>
      <c r="B103" s="42"/>
      <c r="C103" s="42"/>
      <c r="D103" s="15"/>
      <c r="E103" s="14">
        <v>1</v>
      </c>
      <c r="F103" s="15" t="s">
        <v>93</v>
      </c>
      <c r="G103" s="14" t="s">
        <v>54</v>
      </c>
      <c r="H103" s="14" t="s">
        <v>10</v>
      </c>
    </row>
    <row r="104" spans="1:8" s="7" customFormat="1" ht="12.75" hidden="1" customHeight="1" x14ac:dyDescent="0.2">
      <c r="A104" s="66" t="s">
        <v>97</v>
      </c>
      <c r="B104" s="40"/>
      <c r="C104" s="40"/>
      <c r="E104" s="14">
        <v>1</v>
      </c>
      <c r="F104" s="15" t="s">
        <v>93</v>
      </c>
      <c r="G104" s="14" t="s">
        <v>93</v>
      </c>
      <c r="H104" s="14" t="s">
        <v>8</v>
      </c>
    </row>
    <row r="105" spans="1:8" s="7" customFormat="1" ht="12.75" hidden="1" customHeight="1" x14ac:dyDescent="0.2">
      <c r="A105" s="66" t="s">
        <v>98</v>
      </c>
      <c r="B105" s="42"/>
      <c r="C105" s="42"/>
      <c r="E105" s="14">
        <v>1</v>
      </c>
      <c r="F105" s="15" t="s">
        <v>93</v>
      </c>
      <c r="G105" s="14" t="s">
        <v>54</v>
      </c>
      <c r="H105" s="14" t="s">
        <v>15</v>
      </c>
    </row>
    <row r="106" spans="1:8" s="7" customFormat="1" ht="12.75" hidden="1" customHeight="1" x14ac:dyDescent="0.2">
      <c r="A106" s="66" t="s">
        <v>99</v>
      </c>
      <c r="B106" s="42"/>
      <c r="C106" s="42"/>
      <c r="D106" s="15"/>
      <c r="E106" s="14">
        <v>1</v>
      </c>
      <c r="F106" s="15" t="s">
        <v>93</v>
      </c>
      <c r="G106" s="14" t="s">
        <v>93</v>
      </c>
      <c r="H106" s="14" t="s">
        <v>10</v>
      </c>
    </row>
    <row r="107" spans="1:8" s="7" customFormat="1" ht="12.75" hidden="1" customHeight="1" x14ac:dyDescent="0.2">
      <c r="A107" s="66" t="s">
        <v>100</v>
      </c>
      <c r="B107" s="40"/>
      <c r="C107" s="40"/>
      <c r="E107" s="14">
        <v>1</v>
      </c>
      <c r="F107" s="15" t="s">
        <v>93</v>
      </c>
      <c r="G107" s="14" t="s">
        <v>54</v>
      </c>
      <c r="H107" s="14" t="s">
        <v>19</v>
      </c>
    </row>
    <row r="108" spans="1:8" s="7" customFormat="1" ht="12.75" hidden="1" customHeight="1" x14ac:dyDescent="0.2">
      <c r="A108" s="66" t="s">
        <v>175</v>
      </c>
      <c r="B108" s="40"/>
      <c r="C108" s="40"/>
      <c r="E108" s="14">
        <v>1</v>
      </c>
      <c r="F108" s="15" t="s">
        <v>93</v>
      </c>
      <c r="G108" s="14" t="s">
        <v>54</v>
      </c>
      <c r="H108" s="14" t="s">
        <v>82</v>
      </c>
    </row>
    <row r="109" spans="1:8" s="7" customFormat="1" ht="12.75" hidden="1" customHeight="1" x14ac:dyDescent="0.2">
      <c r="A109" s="66" t="s">
        <v>176</v>
      </c>
      <c r="B109" s="40"/>
      <c r="C109" s="40"/>
      <c r="E109" s="14">
        <v>1</v>
      </c>
      <c r="F109" s="15" t="s">
        <v>93</v>
      </c>
      <c r="G109" s="14" t="s">
        <v>54</v>
      </c>
      <c r="H109" s="14" t="s">
        <v>45</v>
      </c>
    </row>
    <row r="110" spans="1:8" s="7" customFormat="1" ht="12.75" hidden="1" customHeight="1" x14ac:dyDescent="0.2">
      <c r="A110" s="66" t="s">
        <v>177</v>
      </c>
      <c r="B110" s="40"/>
      <c r="C110" s="40"/>
      <c r="E110" s="14">
        <v>1</v>
      </c>
      <c r="F110" s="15" t="s">
        <v>93</v>
      </c>
      <c r="G110" s="14" t="s">
        <v>54</v>
      </c>
      <c r="H110" s="14" t="s">
        <v>146</v>
      </c>
    </row>
    <row r="111" spans="1:8" s="7" customFormat="1" ht="12.75" hidden="1" customHeight="1" x14ac:dyDescent="0.2">
      <c r="A111" s="66" t="s">
        <v>101</v>
      </c>
      <c r="B111" s="40"/>
      <c r="C111" s="40"/>
      <c r="E111" s="14">
        <v>1</v>
      </c>
      <c r="F111" s="15" t="s">
        <v>93</v>
      </c>
      <c r="G111" s="14" t="s">
        <v>54</v>
      </c>
      <c r="H111" s="14" t="s">
        <v>102</v>
      </c>
    </row>
    <row r="112" spans="1:8" s="7" customFormat="1" ht="12.75" hidden="1" customHeight="1" x14ac:dyDescent="0.2">
      <c r="A112" s="66" t="s">
        <v>103</v>
      </c>
      <c r="B112" s="40"/>
      <c r="C112" s="40"/>
      <c r="E112" s="14">
        <v>1</v>
      </c>
      <c r="F112" s="15" t="s">
        <v>93</v>
      </c>
      <c r="G112" s="14" t="s">
        <v>54</v>
      </c>
      <c r="H112" s="14" t="s">
        <v>24</v>
      </c>
    </row>
    <row r="113" spans="1:18" s="7" customFormat="1" ht="12.75" hidden="1" customHeight="1" x14ac:dyDescent="0.2">
      <c r="A113" s="66" t="s">
        <v>104</v>
      </c>
      <c r="B113" s="40"/>
      <c r="C113" s="40"/>
      <c r="E113" s="14">
        <v>1</v>
      </c>
      <c r="F113" s="15" t="s">
        <v>93</v>
      </c>
      <c r="G113" s="14" t="s">
        <v>54</v>
      </c>
      <c r="H113" s="14" t="s">
        <v>28</v>
      </c>
    </row>
    <row r="114" spans="1:18" s="7" customFormat="1" ht="12.75" customHeight="1" x14ac:dyDescent="0.2">
      <c r="A114" s="70" t="s">
        <v>90</v>
      </c>
      <c r="B114" s="40"/>
      <c r="C114" s="40"/>
      <c r="E114" s="14">
        <v>1</v>
      </c>
      <c r="F114" s="15" t="s">
        <v>12</v>
      </c>
      <c r="G114" s="14" t="s">
        <v>54</v>
      </c>
      <c r="H114" s="14" t="s">
        <v>10</v>
      </c>
      <c r="N114" s="7">
        <f>P114-L114</f>
        <v>100000</v>
      </c>
      <c r="P114" s="7">
        <v>100000</v>
      </c>
      <c r="R114" s="7">
        <v>100000</v>
      </c>
    </row>
    <row r="115" spans="1:18" s="7" customFormat="1" ht="12.75" hidden="1" customHeight="1" x14ac:dyDescent="0.2">
      <c r="A115" s="66" t="s">
        <v>105</v>
      </c>
      <c r="B115" s="40"/>
      <c r="C115" s="40"/>
      <c r="D115" s="15"/>
      <c r="E115" s="14">
        <v>1</v>
      </c>
      <c r="F115" s="15" t="s">
        <v>93</v>
      </c>
      <c r="G115" s="14" t="s">
        <v>54</v>
      </c>
      <c r="H115" s="16" t="s">
        <v>49</v>
      </c>
      <c r="N115" s="7">
        <f>P115-L115</f>
        <v>0</v>
      </c>
    </row>
    <row r="116" spans="1:18" s="7" customFormat="1" ht="12.75" hidden="1" customHeight="1" x14ac:dyDescent="0.2">
      <c r="A116" s="66" t="s">
        <v>106</v>
      </c>
      <c r="B116" s="40"/>
      <c r="C116" s="40"/>
      <c r="D116" s="15"/>
      <c r="E116" s="14">
        <v>1</v>
      </c>
      <c r="F116" s="15" t="s">
        <v>93</v>
      </c>
      <c r="G116" s="14" t="s">
        <v>67</v>
      </c>
      <c r="H116" s="14" t="s">
        <v>8</v>
      </c>
    </row>
    <row r="117" spans="1:18" s="7" customFormat="1" ht="12.75" customHeight="1" x14ac:dyDescent="0.2">
      <c r="A117" s="66" t="s">
        <v>107</v>
      </c>
      <c r="B117" s="40"/>
      <c r="C117" s="40"/>
      <c r="D117" s="15"/>
      <c r="E117" s="14">
        <v>1</v>
      </c>
      <c r="F117" s="15" t="s">
        <v>93</v>
      </c>
      <c r="G117" s="14" t="s">
        <v>59</v>
      </c>
      <c r="H117" s="16" t="s">
        <v>49</v>
      </c>
      <c r="J117" s="7">
        <v>84330</v>
      </c>
      <c r="N117" s="7">
        <f>P117-L117</f>
        <v>200000</v>
      </c>
      <c r="P117" s="7">
        <v>200000</v>
      </c>
    </row>
    <row r="118" spans="1:18" s="7" customFormat="1" ht="12.75" hidden="1" customHeight="1" x14ac:dyDescent="0.2">
      <c r="A118" s="66" t="s">
        <v>178</v>
      </c>
      <c r="B118" s="40"/>
      <c r="C118" s="40"/>
      <c r="D118" s="15"/>
      <c r="E118" s="14">
        <v>1</v>
      </c>
      <c r="F118" s="15" t="s">
        <v>93</v>
      </c>
      <c r="G118" s="14" t="s">
        <v>29</v>
      </c>
      <c r="H118" s="14" t="s">
        <v>8</v>
      </c>
    </row>
    <row r="119" spans="1:18" s="7" customFormat="1" ht="12.75" hidden="1" customHeight="1" x14ac:dyDescent="0.2">
      <c r="A119" s="66" t="s">
        <v>179</v>
      </c>
      <c r="B119" s="40"/>
      <c r="C119" s="40"/>
      <c r="D119" s="15"/>
      <c r="E119" s="14">
        <v>1</v>
      </c>
      <c r="F119" s="15" t="s">
        <v>93</v>
      </c>
      <c r="G119" s="14" t="s">
        <v>29</v>
      </c>
      <c r="H119" s="14" t="s">
        <v>45</v>
      </c>
    </row>
    <row r="120" spans="1:18" s="27" customFormat="1" ht="18.95" customHeight="1" x14ac:dyDescent="0.2">
      <c r="A120" s="63" t="s">
        <v>108</v>
      </c>
      <c r="B120" s="26"/>
      <c r="C120" s="26"/>
      <c r="J120" s="21">
        <f>SUM(J100:J119)</f>
        <v>84330</v>
      </c>
      <c r="K120" s="23"/>
      <c r="L120" s="21">
        <f>SUM(L100:L115)</f>
        <v>0</v>
      </c>
      <c r="N120" s="21">
        <f>SUM(N100:N119)</f>
        <v>300000</v>
      </c>
      <c r="P120" s="21">
        <f>SUM(P100:P119)</f>
        <v>300000</v>
      </c>
      <c r="R120" s="21">
        <f>SUM(R100:R119)</f>
        <v>100000</v>
      </c>
    </row>
    <row r="121" spans="1:18" s="7" customFormat="1" ht="6" customHeight="1" x14ac:dyDescent="0.2"/>
    <row r="122" spans="1:18" s="7" customFormat="1" ht="20.100000000000001" customHeight="1" thickBot="1" x14ac:dyDescent="0.25">
      <c r="A122" s="11" t="s">
        <v>110</v>
      </c>
      <c r="B122" s="28"/>
      <c r="C122" s="28"/>
      <c r="J122" s="29">
        <f>J84+J120</f>
        <v>15086013.800000001</v>
      </c>
      <c r="K122" s="23"/>
      <c r="L122" s="29">
        <f>L84+L120</f>
        <v>5832467.5800000001</v>
      </c>
      <c r="N122" s="29">
        <f>N84+N120</f>
        <v>9099532.4199999999</v>
      </c>
      <c r="P122" s="29">
        <f>P84+P120</f>
        <v>14932000</v>
      </c>
      <c r="R122" s="29">
        <f>R84+R120</f>
        <v>15781000</v>
      </c>
    </row>
    <row r="123" spans="1:18" s="7" customFormat="1" ht="20.100000000000001" customHeight="1" thickTop="1" x14ac:dyDescent="0.2">
      <c r="A123" s="11"/>
      <c r="B123" s="28"/>
      <c r="C123" s="28"/>
      <c r="J123" s="23"/>
      <c r="K123" s="23"/>
      <c r="L123" s="23"/>
      <c r="N123" s="23"/>
      <c r="P123" s="23"/>
      <c r="R123" s="23"/>
    </row>
    <row r="124" spans="1:18" s="7" customFormat="1" x14ac:dyDescent="0.2">
      <c r="A124" s="31"/>
      <c r="B124" s="31"/>
      <c r="C124" s="31"/>
      <c r="D124" s="34"/>
      <c r="E124" s="31"/>
      <c r="F124" s="31"/>
      <c r="H124" s="35"/>
      <c r="I124" s="35"/>
      <c r="J124" s="35"/>
      <c r="K124" s="35"/>
      <c r="L124" s="35"/>
      <c r="M124" s="35"/>
    </row>
    <row r="125" spans="1:18" x14ac:dyDescent="0.2">
      <c r="A125" s="211" t="s">
        <v>133</v>
      </c>
      <c r="B125" s="211"/>
      <c r="C125" s="211"/>
      <c r="D125" s="33"/>
      <c r="E125" s="32"/>
      <c r="G125" s="31"/>
      <c r="I125" s="31"/>
      <c r="J125" s="211" t="s">
        <v>297</v>
      </c>
      <c r="K125" s="211"/>
      <c r="L125" s="211"/>
      <c r="M125" s="47"/>
      <c r="N125" s="49"/>
      <c r="O125" s="49"/>
      <c r="P125" s="48" t="s">
        <v>135</v>
      </c>
    </row>
    <row r="126" spans="1:18" x14ac:dyDescent="0.2">
      <c r="A126" s="50"/>
      <c r="D126" s="33"/>
      <c r="E126" s="51"/>
      <c r="G126" s="31"/>
      <c r="I126" s="31"/>
      <c r="J126" s="30"/>
      <c r="M126" s="30"/>
      <c r="N126" s="36"/>
      <c r="O126" s="36"/>
      <c r="P126" s="51"/>
    </row>
    <row r="127" spans="1:18" x14ac:dyDescent="0.2">
      <c r="A127" s="52"/>
      <c r="D127" s="31"/>
      <c r="E127" s="53"/>
      <c r="G127" s="31"/>
      <c r="I127" s="31"/>
      <c r="J127" s="31"/>
      <c r="M127" s="31"/>
      <c r="P127" s="53"/>
    </row>
    <row r="128" spans="1:18" x14ac:dyDescent="0.2">
      <c r="A128" s="212" t="s">
        <v>312</v>
      </c>
      <c r="B128" s="212"/>
      <c r="C128" s="212"/>
      <c r="D128" s="55"/>
      <c r="E128" s="56"/>
      <c r="G128" s="31"/>
      <c r="I128" s="31"/>
      <c r="J128" s="212" t="s">
        <v>319</v>
      </c>
      <c r="K128" s="212"/>
      <c r="L128" s="212"/>
      <c r="M128" s="57"/>
      <c r="N128" s="59"/>
      <c r="O128" s="59"/>
      <c r="P128" s="58" t="s">
        <v>137</v>
      </c>
    </row>
    <row r="129" spans="1:16" x14ac:dyDescent="0.2">
      <c r="A129" s="211" t="s">
        <v>311</v>
      </c>
      <c r="B129" s="211"/>
      <c r="C129" s="211"/>
      <c r="D129" s="31"/>
      <c r="E129" s="32"/>
      <c r="G129" s="31"/>
      <c r="I129" s="31"/>
      <c r="J129" s="211" t="s">
        <v>288</v>
      </c>
      <c r="K129" s="211"/>
      <c r="L129" s="211"/>
      <c r="M129" s="33"/>
      <c r="N129" s="35"/>
      <c r="O129" s="35"/>
      <c r="P129" s="60" t="s">
        <v>139</v>
      </c>
    </row>
  </sheetData>
  <customSheetViews>
    <customSheetView guid="{1998FCB8-1FEB-4076-ACE6-A225EE4366B3}" showPageBreaks="1" printArea="1" hiddenRows="1" view="pageBreakPreview">
      <pane xSplit="1" ySplit="14" topLeftCell="B84" activePane="bottomRight" state="frozen"/>
      <selection pane="bottomRight" activeCell="N115" sqref="N115"/>
      <pageMargins left="0.75" right="0.5" top="1" bottom="0.7" header="0.75" footer="0.45"/>
      <printOptions horizontalCentered="1"/>
      <pageSetup paperSize="5" scale="90" orientation="landscape" horizontalDpi="4294967292" verticalDpi="300" r:id="rId1"/>
      <headerFooter alignWithMargins="0">
        <oddHeader xml:space="preserve">&amp;L&amp;"Arial,Regular"&amp;9               LBP Form No. 2&amp;R&amp;"Arial,Bold"&amp;10Annex E                         </oddHeader>
        <oddFooter>&amp;C&amp;10Page &amp;P of &amp;N</oddFooter>
      </headerFooter>
    </customSheetView>
    <customSheetView guid="{EE975321-C15E-44A7-AFC6-A307116A4F6E}" showPageBreaks="1" printArea="1" hiddenRows="1" view="pageBreakPreview">
      <pane xSplit="1" ySplit="14" topLeftCell="B116" activePane="bottomRight" state="frozen"/>
      <selection pane="bottomRight" activeCell="R116" sqref="R116"/>
      <pageMargins left="0.75" right="0.5" top="1" bottom="0.7" header="0.75" footer="0.45"/>
      <printOptions horizontalCentered="1"/>
      <pageSetup paperSize="5" scale="90" orientation="landscape" horizontalDpi="4294967292" verticalDpi="300" r:id="rId2"/>
      <headerFooter alignWithMargins="0">
        <oddHeader xml:space="preserve">&amp;L&amp;"Arial,Regular"&amp;9               LBP Form No. 2&amp;R&amp;"Arial,Bold"&amp;10Annex D                         </oddHeader>
        <oddFooter>&amp;C&amp;10Page &amp;P of &amp;N</oddFooter>
      </headerFooter>
    </customSheetView>
    <customSheetView guid="{DE3A1FFE-44A0-41BD-98AB-2A2226968564}" showPageBreaks="1" printArea="1" hiddenRows="1" view="pageBreakPreview">
      <pane xSplit="1" ySplit="14" topLeftCell="B15" activePane="bottomRight" state="frozen"/>
      <selection pane="bottomRight" activeCell="A126" sqref="A126:XFD126"/>
      <pageMargins left="0.75" right="0.5" top="1" bottom="0.7" header="0.75" footer="0.45"/>
      <printOptions horizontalCentered="1"/>
      <pageSetup paperSize="5" scale="90" orientation="landscape" horizontalDpi="4294967292" verticalDpi="300" r:id="rId3"/>
      <headerFooter alignWithMargins="0">
        <oddHeader xml:space="preserve">&amp;L&amp;"Arial,Regular"&amp;9               LBP Form No. 2&amp;R&amp;"Arial,Bold"&amp;10Annex D                         </oddHeader>
        <oddFooter>&amp;C&amp;10Page &amp;P of &amp;N</oddFooter>
      </headerFooter>
    </customSheetView>
    <customSheetView guid="{870B4CCF-089A-4C19-A059-259DAAB1F3BC}" showPageBreaks="1" printArea="1" hiddenRows="1" view="pageBreakPreview">
      <pane xSplit="1" ySplit="14" topLeftCell="B70" activePane="bottomRight" state="frozen"/>
      <selection pane="bottomRight" activeCell="L116" sqref="L116"/>
      <pageMargins left="0.75" right="0.5" top="1" bottom="0.7" header="0.75" footer="0.45"/>
      <printOptions horizontalCentered="1"/>
      <pageSetup paperSize="5" scale="90" orientation="landscape" horizontalDpi="4294967292" verticalDpi="300" r:id="rId4"/>
      <headerFooter alignWithMargins="0">
        <oddHeader xml:space="preserve">&amp;L&amp;"Arial,Regular"&amp;9               LBP Form No. 2&amp;R&amp;"Arial,Bold"&amp;10Annex D                         </oddHeader>
        <oddFooter>&amp;C&amp;10Page &amp;P of &amp;N</oddFooter>
      </headerFooter>
    </customSheetView>
    <customSheetView guid="{B830B613-BE6E-4840-91D7-D447FD1BCCD2}" showPageBreaks="1" printArea="1" hiddenRows="1" view="pageBreakPreview">
      <pane xSplit="1" ySplit="14" topLeftCell="B15" activePane="bottomRight" state="frozen"/>
      <selection pane="bottomRight" activeCell="A116" sqref="A116:XFD116"/>
      <pageMargins left="0.75" right="0.5" top="1" bottom="0.7" header="0.75" footer="0.45"/>
      <printOptions horizontalCentered="1"/>
      <pageSetup paperSize="5" scale="90" orientation="landscape" horizontalDpi="4294967292" verticalDpi="300" r:id="rId5"/>
      <headerFooter alignWithMargins="0">
        <oddHeader xml:space="preserve">&amp;L&amp;"Arial,Regular"&amp;9               LBP Form No. 2&amp;R&amp;"Arial,Bold"&amp;10Annex D                         </oddHeader>
        <oddFooter>&amp;C&amp;10Page &amp;P of &amp;N</oddFooter>
      </headerFooter>
    </customSheetView>
  </customSheetViews>
  <mergeCells count="15">
    <mergeCell ref="J125:L125"/>
    <mergeCell ref="J128:L128"/>
    <mergeCell ref="J129:L129"/>
    <mergeCell ref="A13:C13"/>
    <mergeCell ref="E13:H13"/>
    <mergeCell ref="A84:C84"/>
    <mergeCell ref="A125:C125"/>
    <mergeCell ref="A128:C128"/>
    <mergeCell ref="A129:C129"/>
    <mergeCell ref="A1:S1"/>
    <mergeCell ref="A2:S2"/>
    <mergeCell ref="L9:P9"/>
    <mergeCell ref="A11:C11"/>
    <mergeCell ref="E11:H11"/>
    <mergeCell ref="P10:P12"/>
  </mergeCells>
  <printOptions horizontalCentered="1"/>
  <pageMargins left="0.75" right="0.5" top="1" bottom="0.7" header="0.75" footer="0.45"/>
  <pageSetup paperSize="5" scale="90" orientation="landscape" horizontalDpi="4294967292" verticalDpi="300" r:id="rId6"/>
  <headerFooter alignWithMargins="0">
    <oddHeader xml:space="preserve">&amp;L&amp;"Arial,Regular"&amp;9               LBP Form No. 2&amp;R&amp;"Arial,Bold"&amp;10Annex E                         </oddHeader>
    <oddFooter>&amp;C&amp;10Page &amp;P of &amp;N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S116"/>
  <sheetViews>
    <sheetView view="pageBreakPreview" zoomScaleNormal="85" zoomScaleSheetLayoutView="100" workbookViewId="0">
      <pane xSplit="1" ySplit="14" topLeftCell="B38" activePane="bottomRight" state="frozen"/>
      <selection pane="topRight" activeCell="B1" sqref="B1"/>
      <selection pane="bottomLeft" activeCell="A15" sqref="A15"/>
      <selection pane="bottomRight" activeCell="H81" sqref="H81"/>
    </sheetView>
  </sheetViews>
  <sheetFormatPr defaultRowHeight="12.75" x14ac:dyDescent="0.2"/>
  <cols>
    <col min="1" max="1" width="16.77734375" style="1" customWidth="1"/>
    <col min="2" max="2" width="1.21875" style="1" customWidth="1"/>
    <col min="3" max="3" width="26.77734375" style="1" customWidth="1"/>
    <col min="4" max="4" width="1" style="1" customWidth="1"/>
    <col min="5" max="7" width="2.88671875" style="1" customWidth="1"/>
    <col min="8" max="8" width="3.77734375" style="1" customWidth="1"/>
    <col min="9" max="9" width="0.88671875" style="1" customWidth="1"/>
    <col min="10" max="10" width="13.77734375" style="1" customWidth="1"/>
    <col min="11" max="11" width="0.88671875" style="1" customWidth="1"/>
    <col min="12" max="12" width="13.77734375" style="1" customWidth="1"/>
    <col min="13" max="13" width="0.88671875" style="1" customWidth="1"/>
    <col min="14" max="14" width="13.77734375" style="1" customWidth="1"/>
    <col min="15" max="15" width="0.88671875" style="1" customWidth="1"/>
    <col min="16" max="16" width="13.77734375" style="1" customWidth="1"/>
    <col min="17" max="17" width="0.88671875" style="1" customWidth="1"/>
    <col min="18" max="18" width="13.77734375" style="1" customWidth="1"/>
    <col min="19" max="16384" width="8.88671875" style="1"/>
  </cols>
  <sheetData>
    <row r="1" spans="1:19" ht="15.75" x14ac:dyDescent="0.25">
      <c r="A1" s="203" t="s">
        <v>111</v>
      </c>
      <c r="B1" s="203"/>
      <c r="C1" s="203"/>
      <c r="D1" s="203"/>
      <c r="E1" s="203"/>
      <c r="F1" s="203"/>
      <c r="G1" s="203"/>
      <c r="H1" s="203"/>
      <c r="I1" s="203"/>
      <c r="J1" s="203"/>
      <c r="K1" s="203"/>
      <c r="L1" s="203"/>
      <c r="M1" s="203"/>
      <c r="N1" s="203"/>
      <c r="O1" s="203"/>
      <c r="P1" s="203"/>
      <c r="Q1" s="203"/>
      <c r="R1" s="203"/>
      <c r="S1" s="203"/>
    </row>
    <row r="2" spans="1:19" ht="15.75" customHeight="1" x14ac:dyDescent="0.2">
      <c r="A2" s="204" t="s">
        <v>0</v>
      </c>
      <c r="B2" s="204"/>
      <c r="C2" s="204"/>
      <c r="D2" s="204"/>
      <c r="E2" s="204"/>
      <c r="F2" s="204"/>
      <c r="G2" s="204"/>
      <c r="H2" s="204"/>
      <c r="I2" s="204"/>
      <c r="J2" s="204"/>
      <c r="K2" s="204"/>
      <c r="L2" s="204"/>
      <c r="M2" s="204"/>
      <c r="N2" s="204"/>
      <c r="O2" s="204"/>
      <c r="P2" s="204"/>
      <c r="Q2" s="204"/>
      <c r="R2" s="204"/>
      <c r="S2" s="204"/>
    </row>
    <row r="3" spans="1:19" ht="9" customHeight="1" x14ac:dyDescent="0.2"/>
    <row r="4" spans="1:19" ht="15" customHeight="1" x14ac:dyDescent="0.25">
      <c r="A4" s="2" t="s">
        <v>118</v>
      </c>
      <c r="B4" s="2" t="s">
        <v>113</v>
      </c>
      <c r="C4" s="73" t="s">
        <v>234</v>
      </c>
      <c r="H4" s="3"/>
      <c r="I4" s="3"/>
      <c r="R4" s="79" t="s">
        <v>235</v>
      </c>
    </row>
    <row r="5" spans="1:19" ht="15" customHeight="1" x14ac:dyDescent="0.2">
      <c r="A5" s="5" t="s">
        <v>119</v>
      </c>
      <c r="B5" s="2" t="s">
        <v>113</v>
      </c>
      <c r="C5" s="5" t="s">
        <v>219</v>
      </c>
    </row>
    <row r="6" spans="1:19" ht="15" customHeight="1" x14ac:dyDescent="0.2">
      <c r="A6" s="5" t="s">
        <v>120</v>
      </c>
      <c r="B6" s="2" t="s">
        <v>113</v>
      </c>
      <c r="C6" s="5" t="s">
        <v>232</v>
      </c>
    </row>
    <row r="7" spans="1:19" ht="15" customHeight="1" x14ac:dyDescent="0.2">
      <c r="A7" s="6" t="s">
        <v>121</v>
      </c>
      <c r="B7" s="2" t="s">
        <v>113</v>
      </c>
      <c r="C7" s="6" t="s">
        <v>233</v>
      </c>
    </row>
    <row r="8" spans="1:19" ht="9" customHeight="1" x14ac:dyDescent="0.2">
      <c r="A8" s="6"/>
      <c r="B8" s="2"/>
      <c r="C8" s="6"/>
    </row>
    <row r="9" spans="1:19" ht="15" customHeight="1" x14ac:dyDescent="0.2">
      <c r="L9" s="207" t="s">
        <v>122</v>
      </c>
      <c r="M9" s="207"/>
      <c r="N9" s="207"/>
      <c r="O9" s="207"/>
      <c r="P9" s="207"/>
      <c r="Q9" s="72"/>
    </row>
    <row r="10" spans="1:19" ht="15" customHeight="1" x14ac:dyDescent="0.2">
      <c r="H10" s="8"/>
      <c r="I10" s="8"/>
      <c r="J10" s="8" t="s">
        <v>287</v>
      </c>
      <c r="K10" s="8"/>
      <c r="L10" s="62" t="s">
        <v>123</v>
      </c>
      <c r="M10" s="62"/>
      <c r="N10" s="62" t="s">
        <v>125</v>
      </c>
      <c r="O10" s="62"/>
      <c r="P10" s="209" t="s">
        <v>127</v>
      </c>
      <c r="Q10" s="45"/>
      <c r="R10" s="129" t="s">
        <v>132</v>
      </c>
    </row>
    <row r="11" spans="1:19" ht="15" customHeight="1" x14ac:dyDescent="0.2">
      <c r="A11" s="205" t="s">
        <v>186</v>
      </c>
      <c r="B11" s="205"/>
      <c r="C11" s="205"/>
      <c r="D11" s="9"/>
      <c r="E11" s="205" t="s">
        <v>112</v>
      </c>
      <c r="F11" s="205"/>
      <c r="G11" s="205"/>
      <c r="H11" s="205"/>
      <c r="I11" s="8"/>
      <c r="J11" s="93" t="s">
        <v>305</v>
      </c>
      <c r="K11" s="44"/>
      <c r="L11" s="44" t="s">
        <v>318</v>
      </c>
      <c r="M11" s="44"/>
      <c r="N11" s="44" t="s">
        <v>318</v>
      </c>
      <c r="O11" s="44"/>
      <c r="P11" s="210"/>
      <c r="Q11" s="45"/>
      <c r="R11" s="44">
        <v>2020</v>
      </c>
    </row>
    <row r="12" spans="1:19" ht="15" customHeight="1" x14ac:dyDescent="0.2">
      <c r="A12" s="91"/>
      <c r="B12" s="91"/>
      <c r="C12" s="91"/>
      <c r="D12" s="9"/>
      <c r="E12" s="91"/>
      <c r="F12" s="91"/>
      <c r="G12" s="91"/>
      <c r="H12" s="91"/>
      <c r="I12" s="8"/>
      <c r="J12" s="44" t="s">
        <v>124</v>
      </c>
      <c r="K12" s="44"/>
      <c r="L12" s="44" t="s">
        <v>124</v>
      </c>
      <c r="M12" s="44"/>
      <c r="N12" s="44" t="s">
        <v>126</v>
      </c>
      <c r="O12" s="44"/>
      <c r="P12" s="210"/>
      <c r="Q12" s="45"/>
      <c r="R12" s="130" t="s">
        <v>2</v>
      </c>
    </row>
    <row r="13" spans="1:19" ht="15" customHeight="1" x14ac:dyDescent="0.2">
      <c r="A13" s="206" t="s">
        <v>3</v>
      </c>
      <c r="B13" s="206"/>
      <c r="C13" s="206"/>
      <c r="D13" s="7"/>
      <c r="E13" s="208" t="s">
        <v>4</v>
      </c>
      <c r="F13" s="208"/>
      <c r="G13" s="208"/>
      <c r="H13" s="208"/>
      <c r="J13" s="10" t="s">
        <v>5</v>
      </c>
      <c r="K13" s="61"/>
      <c r="L13" s="10" t="s">
        <v>128</v>
      </c>
      <c r="M13" s="61"/>
      <c r="N13" s="10" t="s">
        <v>129</v>
      </c>
      <c r="O13" s="61"/>
      <c r="P13" s="10" t="s">
        <v>130</v>
      </c>
      <c r="Q13" s="61"/>
      <c r="R13" s="10" t="s">
        <v>131</v>
      </c>
    </row>
    <row r="14" spans="1:19" ht="6" customHeight="1" x14ac:dyDescent="0.2">
      <c r="K14" s="7"/>
      <c r="M14" s="7"/>
      <c r="O14" s="7"/>
      <c r="Q14" s="7"/>
    </row>
    <row r="15" spans="1:19" s="7" customFormat="1" ht="12.75" customHeight="1" x14ac:dyDescent="0.2">
      <c r="A15" s="68" t="s">
        <v>188</v>
      </c>
      <c r="B15" s="12"/>
      <c r="C15" s="12"/>
    </row>
    <row r="16" spans="1:19" s="7" customFormat="1" ht="12.75" customHeight="1" x14ac:dyDescent="0.2">
      <c r="A16" s="66" t="s">
        <v>37</v>
      </c>
      <c r="B16" s="40"/>
      <c r="C16" s="40"/>
      <c r="D16" s="14"/>
      <c r="E16" s="14">
        <v>5</v>
      </c>
      <c r="F16" s="15" t="s">
        <v>12</v>
      </c>
      <c r="G16" s="14" t="s">
        <v>7</v>
      </c>
      <c r="H16" s="14" t="s">
        <v>8</v>
      </c>
      <c r="J16" s="7">
        <v>13060</v>
      </c>
      <c r="L16" s="7">
        <v>8145</v>
      </c>
      <c r="N16" s="7">
        <f>P16-L16</f>
        <v>11855</v>
      </c>
      <c r="P16" s="7">
        <v>20000</v>
      </c>
      <c r="R16" s="7">
        <v>30000</v>
      </c>
    </row>
    <row r="17" spans="1:18" s="7" customFormat="1" ht="12.75" hidden="1" customHeight="1" x14ac:dyDescent="0.2">
      <c r="A17" s="66" t="s">
        <v>38</v>
      </c>
      <c r="B17" s="40"/>
      <c r="C17" s="40"/>
      <c r="E17" s="14">
        <v>5</v>
      </c>
      <c r="F17" s="15" t="s">
        <v>12</v>
      </c>
      <c r="G17" s="14" t="s">
        <v>7</v>
      </c>
      <c r="H17" s="14" t="s">
        <v>10</v>
      </c>
      <c r="N17" s="7">
        <f t="shared" ref="N17:N78" si="0">P17-L17</f>
        <v>0</v>
      </c>
    </row>
    <row r="18" spans="1:18" s="7" customFormat="1" ht="12.75" hidden="1" customHeight="1" x14ac:dyDescent="0.2">
      <c r="A18" s="66" t="s">
        <v>39</v>
      </c>
      <c r="B18" s="40"/>
      <c r="C18" s="40"/>
      <c r="E18" s="14">
        <v>5</v>
      </c>
      <c r="F18" s="15" t="s">
        <v>12</v>
      </c>
      <c r="G18" s="14" t="s">
        <v>12</v>
      </c>
      <c r="H18" s="14" t="s">
        <v>8</v>
      </c>
      <c r="N18" s="7">
        <f t="shared" si="0"/>
        <v>0</v>
      </c>
    </row>
    <row r="19" spans="1:18" s="7" customFormat="1" ht="12.75" hidden="1" customHeight="1" x14ac:dyDescent="0.2">
      <c r="A19" s="66" t="s">
        <v>142</v>
      </c>
      <c r="B19" s="40"/>
      <c r="C19" s="40"/>
      <c r="D19" s="14"/>
      <c r="E19" s="14">
        <v>5</v>
      </c>
      <c r="F19" s="15" t="s">
        <v>12</v>
      </c>
      <c r="G19" s="14" t="s">
        <v>12</v>
      </c>
      <c r="H19" s="14" t="s">
        <v>10</v>
      </c>
      <c r="N19" s="7">
        <f t="shared" si="0"/>
        <v>0</v>
      </c>
    </row>
    <row r="20" spans="1:18" s="7" customFormat="1" ht="12.75" hidden="1" customHeight="1" x14ac:dyDescent="0.2">
      <c r="A20" s="66" t="s">
        <v>41</v>
      </c>
      <c r="B20" s="40"/>
      <c r="C20" s="40"/>
      <c r="D20" s="14"/>
      <c r="E20" s="14">
        <v>5</v>
      </c>
      <c r="F20" s="15" t="s">
        <v>12</v>
      </c>
      <c r="G20" s="14" t="s">
        <v>29</v>
      </c>
      <c r="H20" s="14" t="s">
        <v>10</v>
      </c>
      <c r="N20" s="7">
        <f t="shared" si="0"/>
        <v>0</v>
      </c>
    </row>
    <row r="21" spans="1:18" s="7" customFormat="1" ht="12.75" hidden="1" customHeight="1" x14ac:dyDescent="0.2">
      <c r="A21" s="66" t="s">
        <v>42</v>
      </c>
      <c r="B21" s="40"/>
      <c r="C21" s="40"/>
      <c r="D21" s="14"/>
      <c r="E21" s="14">
        <v>5</v>
      </c>
      <c r="F21" s="15" t="s">
        <v>12</v>
      </c>
      <c r="G21" s="14" t="s">
        <v>29</v>
      </c>
      <c r="H21" s="14" t="s">
        <v>17</v>
      </c>
      <c r="N21" s="7">
        <f t="shared" si="0"/>
        <v>0</v>
      </c>
    </row>
    <row r="22" spans="1:18" s="7" customFormat="1" ht="12.75" hidden="1" customHeight="1" x14ac:dyDescent="0.2">
      <c r="A22" s="66" t="s">
        <v>43</v>
      </c>
      <c r="B22" s="40"/>
      <c r="C22" s="40"/>
      <c r="D22" s="14"/>
      <c r="E22" s="14">
        <v>5</v>
      </c>
      <c r="F22" s="15" t="s">
        <v>12</v>
      </c>
      <c r="G22" s="14" t="s">
        <v>29</v>
      </c>
      <c r="H22" s="14" t="s">
        <v>64</v>
      </c>
      <c r="N22" s="7">
        <f t="shared" si="0"/>
        <v>0</v>
      </c>
    </row>
    <row r="23" spans="1:18" s="7" customFormat="1" ht="12.75" hidden="1" customHeight="1" x14ac:dyDescent="0.2">
      <c r="A23" s="66" t="s">
        <v>88</v>
      </c>
      <c r="B23" s="40"/>
      <c r="C23" s="40"/>
      <c r="E23" s="14">
        <v>5</v>
      </c>
      <c r="F23" s="15" t="s">
        <v>12</v>
      </c>
      <c r="G23" s="14" t="s">
        <v>29</v>
      </c>
      <c r="H23" s="14" t="s">
        <v>60</v>
      </c>
      <c r="N23" s="7">
        <f t="shared" si="0"/>
        <v>0</v>
      </c>
    </row>
    <row r="24" spans="1:18" s="7" customFormat="1" ht="12.75" hidden="1" customHeight="1" x14ac:dyDescent="0.2">
      <c r="A24" s="66" t="s">
        <v>150</v>
      </c>
      <c r="B24" s="40"/>
      <c r="C24" s="40"/>
      <c r="D24" s="14"/>
      <c r="E24" s="14">
        <v>5</v>
      </c>
      <c r="F24" s="15" t="s">
        <v>12</v>
      </c>
      <c r="G24" s="14" t="s">
        <v>29</v>
      </c>
      <c r="H24" s="14" t="s">
        <v>19</v>
      </c>
      <c r="J24" s="19"/>
      <c r="K24" s="19"/>
      <c r="N24" s="7">
        <f t="shared" si="0"/>
        <v>0</v>
      </c>
    </row>
    <row r="25" spans="1:18" s="7" customFormat="1" ht="12.75" hidden="1" customHeight="1" x14ac:dyDescent="0.2">
      <c r="A25" s="66" t="s">
        <v>151</v>
      </c>
      <c r="B25" s="40"/>
      <c r="C25" s="40"/>
      <c r="D25" s="14"/>
      <c r="E25" s="14">
        <v>5</v>
      </c>
      <c r="F25" s="15" t="s">
        <v>12</v>
      </c>
      <c r="G25" s="14" t="s">
        <v>29</v>
      </c>
      <c r="H25" s="14" t="s">
        <v>82</v>
      </c>
      <c r="J25" s="19"/>
      <c r="K25" s="19"/>
      <c r="N25" s="7">
        <f t="shared" si="0"/>
        <v>0</v>
      </c>
    </row>
    <row r="26" spans="1:18" s="7" customFormat="1" ht="12.75" customHeight="1" x14ac:dyDescent="0.2">
      <c r="A26" s="66" t="s">
        <v>44</v>
      </c>
      <c r="B26" s="40"/>
      <c r="C26" s="40"/>
      <c r="D26" s="14"/>
      <c r="E26" s="14">
        <v>5</v>
      </c>
      <c r="F26" s="15" t="s">
        <v>12</v>
      </c>
      <c r="G26" s="14" t="s">
        <v>29</v>
      </c>
      <c r="H26" s="14" t="s">
        <v>45</v>
      </c>
      <c r="J26" s="19">
        <v>60068.02</v>
      </c>
      <c r="K26" s="19"/>
      <c r="L26" s="7">
        <v>18919.650000000001</v>
      </c>
      <c r="N26" s="7">
        <f t="shared" si="0"/>
        <v>281080.34999999998</v>
      </c>
      <c r="P26" s="7">
        <v>300000</v>
      </c>
      <c r="R26" s="7">
        <v>180000</v>
      </c>
    </row>
    <row r="27" spans="1:18" s="7" customFormat="1" ht="12.75" hidden="1" customHeight="1" x14ac:dyDescent="0.2">
      <c r="A27" s="66" t="s">
        <v>152</v>
      </c>
      <c r="B27" s="40"/>
      <c r="C27" s="40"/>
      <c r="D27" s="14"/>
      <c r="E27" s="14">
        <v>5</v>
      </c>
      <c r="F27" s="15" t="s">
        <v>12</v>
      </c>
      <c r="G27" s="14" t="s">
        <v>29</v>
      </c>
      <c r="H27" s="14" t="s">
        <v>102</v>
      </c>
      <c r="N27" s="7">
        <f t="shared" si="0"/>
        <v>0</v>
      </c>
    </row>
    <row r="28" spans="1:18" s="7" customFormat="1" ht="12.75" hidden="1" customHeight="1" x14ac:dyDescent="0.2">
      <c r="A28" s="66" t="s">
        <v>153</v>
      </c>
      <c r="B28" s="40"/>
      <c r="C28" s="40"/>
      <c r="D28" s="14"/>
      <c r="E28" s="14">
        <v>5</v>
      </c>
      <c r="F28" s="15" t="s">
        <v>12</v>
      </c>
      <c r="G28" s="14" t="s">
        <v>29</v>
      </c>
      <c r="H28" s="14" t="s">
        <v>146</v>
      </c>
      <c r="N28" s="7">
        <f t="shared" si="0"/>
        <v>0</v>
      </c>
    </row>
    <row r="29" spans="1:18" s="7" customFormat="1" ht="12.75" hidden="1" customHeight="1" x14ac:dyDescent="0.2">
      <c r="A29" s="66" t="s">
        <v>46</v>
      </c>
      <c r="B29" s="40"/>
      <c r="C29" s="40"/>
      <c r="D29" s="14"/>
      <c r="E29" s="14">
        <v>5</v>
      </c>
      <c r="F29" s="15" t="s">
        <v>12</v>
      </c>
      <c r="G29" s="14" t="s">
        <v>29</v>
      </c>
      <c r="H29" s="14" t="s">
        <v>47</v>
      </c>
      <c r="N29" s="7">
        <f t="shared" si="0"/>
        <v>0</v>
      </c>
    </row>
    <row r="30" spans="1:18" s="7" customFormat="1" ht="12.75" hidden="1" customHeight="1" x14ac:dyDescent="0.2">
      <c r="A30" s="66" t="s">
        <v>154</v>
      </c>
      <c r="B30" s="40"/>
      <c r="C30" s="40"/>
      <c r="E30" s="14">
        <v>5</v>
      </c>
      <c r="F30" s="15" t="s">
        <v>12</v>
      </c>
      <c r="G30" s="14" t="s">
        <v>29</v>
      </c>
      <c r="H30" s="14" t="s">
        <v>15</v>
      </c>
      <c r="N30" s="7">
        <f t="shared" si="0"/>
        <v>0</v>
      </c>
    </row>
    <row r="31" spans="1:18" s="7" customFormat="1" ht="12.75" hidden="1" customHeight="1" x14ac:dyDescent="0.2">
      <c r="A31" s="66" t="s">
        <v>51</v>
      </c>
      <c r="B31" s="40"/>
      <c r="C31" s="40"/>
      <c r="D31" s="14"/>
      <c r="E31" s="14">
        <v>5</v>
      </c>
      <c r="F31" s="15" t="s">
        <v>12</v>
      </c>
      <c r="G31" s="14" t="s">
        <v>29</v>
      </c>
      <c r="H31" s="14" t="s">
        <v>24</v>
      </c>
      <c r="N31" s="7">
        <f t="shared" si="0"/>
        <v>0</v>
      </c>
    </row>
    <row r="32" spans="1:18" s="7" customFormat="1" ht="12.75" customHeight="1" x14ac:dyDescent="0.2">
      <c r="A32" s="66" t="s">
        <v>48</v>
      </c>
      <c r="B32" s="40"/>
      <c r="C32" s="40"/>
      <c r="E32" s="14">
        <v>5</v>
      </c>
      <c r="F32" s="15" t="s">
        <v>12</v>
      </c>
      <c r="G32" s="14" t="s">
        <v>29</v>
      </c>
      <c r="H32" s="16" t="s">
        <v>49</v>
      </c>
      <c r="N32" s="7">
        <f t="shared" si="0"/>
        <v>150000</v>
      </c>
      <c r="P32" s="7">
        <v>150000</v>
      </c>
      <c r="R32" s="7">
        <v>300000</v>
      </c>
    </row>
    <row r="33" spans="1:18" s="7" customFormat="1" ht="12.75" customHeight="1" x14ac:dyDescent="0.2">
      <c r="A33" s="66" t="s">
        <v>50</v>
      </c>
      <c r="B33" s="40"/>
      <c r="C33" s="40"/>
      <c r="D33" s="14"/>
      <c r="E33" s="14">
        <v>5</v>
      </c>
      <c r="F33" s="15" t="s">
        <v>12</v>
      </c>
      <c r="G33" s="14" t="s">
        <v>34</v>
      </c>
      <c r="H33" s="14" t="s">
        <v>8</v>
      </c>
      <c r="J33" s="7">
        <v>270766.99</v>
      </c>
      <c r="L33" s="7">
        <v>129203.07</v>
      </c>
      <c r="N33" s="7">
        <f t="shared" si="0"/>
        <v>320796.93</v>
      </c>
      <c r="P33" s="7">
        <v>450000</v>
      </c>
      <c r="R33" s="7">
        <v>750000</v>
      </c>
    </row>
    <row r="34" spans="1:18" s="7" customFormat="1" ht="12.75" customHeight="1" x14ac:dyDescent="0.2">
      <c r="A34" s="66" t="s">
        <v>52</v>
      </c>
      <c r="B34" s="40"/>
      <c r="C34" s="40"/>
      <c r="D34" s="14"/>
      <c r="E34" s="14">
        <v>5</v>
      </c>
      <c r="F34" s="15" t="s">
        <v>12</v>
      </c>
      <c r="G34" s="14" t="s">
        <v>34</v>
      </c>
      <c r="H34" s="14" t="s">
        <v>10</v>
      </c>
      <c r="J34" s="7">
        <v>5547118.4800000004</v>
      </c>
      <c r="L34" s="7">
        <v>2195932.29</v>
      </c>
      <c r="N34" s="7">
        <f t="shared" si="0"/>
        <v>4804067.71</v>
      </c>
      <c r="P34" s="7">
        <v>7000000</v>
      </c>
      <c r="R34" s="7">
        <v>6700000</v>
      </c>
    </row>
    <row r="35" spans="1:18" s="7" customFormat="1" ht="12.75" hidden="1" customHeight="1" x14ac:dyDescent="0.2">
      <c r="A35" s="66" t="s">
        <v>48</v>
      </c>
      <c r="B35" s="40"/>
      <c r="C35" s="40"/>
      <c r="D35" s="14"/>
      <c r="E35" s="14">
        <v>5</v>
      </c>
      <c r="F35" s="15" t="s">
        <v>12</v>
      </c>
      <c r="G35" s="14" t="s">
        <v>29</v>
      </c>
      <c r="H35" s="16" t="s">
        <v>49</v>
      </c>
      <c r="N35" s="7">
        <f t="shared" si="0"/>
        <v>0</v>
      </c>
    </row>
    <row r="36" spans="1:18" s="7" customFormat="1" ht="12.75" hidden="1" customHeight="1" x14ac:dyDescent="0.2">
      <c r="A36" s="66" t="s">
        <v>53</v>
      </c>
      <c r="B36" s="40"/>
      <c r="C36" s="40"/>
      <c r="E36" s="14">
        <v>5</v>
      </c>
      <c r="F36" s="15" t="s">
        <v>12</v>
      </c>
      <c r="G36" s="14" t="s">
        <v>54</v>
      </c>
      <c r="H36" s="14" t="s">
        <v>8</v>
      </c>
      <c r="N36" s="7">
        <f t="shared" si="0"/>
        <v>0</v>
      </c>
    </row>
    <row r="37" spans="1:18" s="7" customFormat="1" ht="12.75" customHeight="1" x14ac:dyDescent="0.2">
      <c r="A37" s="66" t="s">
        <v>55</v>
      </c>
      <c r="B37" s="40"/>
      <c r="C37" s="40"/>
      <c r="E37" s="14">
        <v>5</v>
      </c>
      <c r="F37" s="15" t="s">
        <v>12</v>
      </c>
      <c r="G37" s="14" t="s">
        <v>54</v>
      </c>
      <c r="H37" s="14" t="s">
        <v>10</v>
      </c>
      <c r="J37" s="7">
        <v>34948.639999999999</v>
      </c>
      <c r="L37" s="7">
        <v>13017.4</v>
      </c>
      <c r="N37" s="7">
        <f t="shared" si="0"/>
        <v>34982.6</v>
      </c>
      <c r="P37" s="7">
        <v>48000</v>
      </c>
      <c r="R37" s="7">
        <v>60000</v>
      </c>
    </row>
    <row r="38" spans="1:18" s="7" customFormat="1" ht="12.75" customHeight="1" x14ac:dyDescent="0.2">
      <c r="A38" s="66" t="s">
        <v>56</v>
      </c>
      <c r="B38" s="40"/>
      <c r="C38" s="40"/>
      <c r="E38" s="14">
        <v>5</v>
      </c>
      <c r="F38" s="15" t="s">
        <v>12</v>
      </c>
      <c r="G38" s="14" t="s">
        <v>54</v>
      </c>
      <c r="H38" s="14" t="s">
        <v>15</v>
      </c>
      <c r="J38" s="7">
        <v>15423.1</v>
      </c>
      <c r="L38" s="7">
        <v>24630</v>
      </c>
      <c r="N38" s="7">
        <f t="shared" si="0"/>
        <v>35370</v>
      </c>
      <c r="P38" s="7">
        <v>60000</v>
      </c>
      <c r="R38" s="7">
        <v>60000</v>
      </c>
    </row>
    <row r="39" spans="1:18" s="7" customFormat="1" ht="12.75" hidden="1" customHeight="1" x14ac:dyDescent="0.2">
      <c r="A39" s="66" t="s">
        <v>57</v>
      </c>
      <c r="B39" s="40"/>
      <c r="C39" s="40"/>
      <c r="E39" s="14">
        <v>5</v>
      </c>
      <c r="F39" s="15" t="s">
        <v>12</v>
      </c>
      <c r="G39" s="14" t="s">
        <v>54</v>
      </c>
      <c r="H39" s="14" t="s">
        <v>17</v>
      </c>
      <c r="N39" s="7">
        <f t="shared" si="0"/>
        <v>0</v>
      </c>
    </row>
    <row r="40" spans="1:18" s="7" customFormat="1" ht="12.75" hidden="1" customHeight="1" x14ac:dyDescent="0.2">
      <c r="A40" s="66" t="s">
        <v>58</v>
      </c>
      <c r="B40" s="40"/>
      <c r="C40" s="40"/>
      <c r="E40" s="14">
        <v>5</v>
      </c>
      <c r="F40" s="14" t="s">
        <v>12</v>
      </c>
      <c r="G40" s="14" t="s">
        <v>59</v>
      </c>
      <c r="H40" s="14" t="s">
        <v>60</v>
      </c>
      <c r="N40" s="7">
        <f t="shared" si="0"/>
        <v>0</v>
      </c>
    </row>
    <row r="41" spans="1:18" s="7" customFormat="1" ht="12.75" hidden="1" customHeight="1" x14ac:dyDescent="0.2">
      <c r="A41" s="66" t="s">
        <v>66</v>
      </c>
      <c r="B41" s="40"/>
      <c r="C41" s="40"/>
      <c r="E41" s="14">
        <v>5</v>
      </c>
      <c r="F41" s="15" t="s">
        <v>12</v>
      </c>
      <c r="G41" s="14" t="s">
        <v>67</v>
      </c>
      <c r="H41" s="14" t="s">
        <v>8</v>
      </c>
      <c r="N41" s="7">
        <f t="shared" si="0"/>
        <v>0</v>
      </c>
    </row>
    <row r="42" spans="1:18" s="7" customFormat="1" ht="12.75" hidden="1" customHeight="1" x14ac:dyDescent="0.2">
      <c r="A42" s="66" t="s">
        <v>61</v>
      </c>
      <c r="B42" s="40"/>
      <c r="C42" s="40"/>
      <c r="E42" s="14">
        <v>5</v>
      </c>
      <c r="F42" s="15" t="s">
        <v>12</v>
      </c>
      <c r="G42" s="14" t="s">
        <v>59</v>
      </c>
      <c r="H42" s="14" t="s">
        <v>8</v>
      </c>
      <c r="N42" s="7">
        <f t="shared" si="0"/>
        <v>0</v>
      </c>
    </row>
    <row r="43" spans="1:18" s="7" customFormat="1" ht="12.75" hidden="1" customHeight="1" x14ac:dyDescent="0.2">
      <c r="A43" s="66" t="s">
        <v>62</v>
      </c>
      <c r="B43" s="40"/>
      <c r="C43" s="40"/>
      <c r="E43" s="14">
        <v>5</v>
      </c>
      <c r="F43" s="15" t="s">
        <v>12</v>
      </c>
      <c r="G43" s="14" t="s">
        <v>59</v>
      </c>
      <c r="H43" s="14" t="s">
        <v>10</v>
      </c>
      <c r="N43" s="7">
        <f t="shared" si="0"/>
        <v>0</v>
      </c>
    </row>
    <row r="44" spans="1:18" s="7" customFormat="1" ht="12.75" hidden="1" customHeight="1" x14ac:dyDescent="0.2">
      <c r="A44" s="66" t="s">
        <v>63</v>
      </c>
      <c r="B44" s="40"/>
      <c r="C44" s="40"/>
      <c r="E44" s="14">
        <v>5</v>
      </c>
      <c r="F44" s="15" t="s">
        <v>12</v>
      </c>
      <c r="G44" s="14" t="s">
        <v>59</v>
      </c>
      <c r="H44" s="14" t="s">
        <v>64</v>
      </c>
      <c r="N44" s="7">
        <f t="shared" si="0"/>
        <v>0</v>
      </c>
    </row>
    <row r="45" spans="1:18" s="7" customFormat="1" ht="12.75" hidden="1" customHeight="1" x14ac:dyDescent="0.2">
      <c r="A45" s="66" t="s">
        <v>155</v>
      </c>
      <c r="B45" s="40"/>
      <c r="C45" s="40"/>
      <c r="E45" s="14">
        <v>5</v>
      </c>
      <c r="F45" s="15" t="s">
        <v>12</v>
      </c>
      <c r="G45" s="14" t="s">
        <v>59</v>
      </c>
      <c r="H45" s="14" t="s">
        <v>15</v>
      </c>
      <c r="N45" s="7">
        <f t="shared" si="0"/>
        <v>0</v>
      </c>
    </row>
    <row r="46" spans="1:18" s="7" customFormat="1" ht="12.75" hidden="1" customHeight="1" x14ac:dyDescent="0.2">
      <c r="A46" s="66" t="s">
        <v>156</v>
      </c>
      <c r="B46" s="40"/>
      <c r="C46" s="40"/>
      <c r="E46" s="14">
        <v>5</v>
      </c>
      <c r="F46" s="14" t="s">
        <v>12</v>
      </c>
      <c r="G46" s="14" t="s">
        <v>59</v>
      </c>
      <c r="H46" s="14" t="s">
        <v>17</v>
      </c>
      <c r="N46" s="7">
        <f t="shared" si="0"/>
        <v>0</v>
      </c>
    </row>
    <row r="47" spans="1:18" s="7" customFormat="1" ht="12.75" hidden="1" customHeight="1" x14ac:dyDescent="0.2">
      <c r="A47" s="66" t="s">
        <v>65</v>
      </c>
      <c r="B47" s="40"/>
      <c r="C47" s="40"/>
      <c r="E47" s="14">
        <v>5</v>
      </c>
      <c r="F47" s="15" t="s">
        <v>12</v>
      </c>
      <c r="G47" s="14" t="s">
        <v>59</v>
      </c>
      <c r="H47" s="14" t="s">
        <v>19</v>
      </c>
      <c r="N47" s="7">
        <f t="shared" si="0"/>
        <v>0</v>
      </c>
    </row>
    <row r="48" spans="1:18" s="7" customFormat="1" ht="12.75" hidden="1" customHeight="1" x14ac:dyDescent="0.2">
      <c r="A48" s="66" t="s">
        <v>157</v>
      </c>
      <c r="B48" s="40"/>
      <c r="C48" s="40"/>
      <c r="E48" s="14">
        <v>5</v>
      </c>
      <c r="F48" s="15" t="s">
        <v>12</v>
      </c>
      <c r="G48" s="14" t="s">
        <v>93</v>
      </c>
      <c r="H48" s="14" t="s">
        <v>8</v>
      </c>
      <c r="N48" s="7">
        <f t="shared" si="0"/>
        <v>0</v>
      </c>
    </row>
    <row r="49" spans="1:18" s="7" customFormat="1" ht="12.75" hidden="1" customHeight="1" x14ac:dyDescent="0.2">
      <c r="A49" s="66" t="s">
        <v>66</v>
      </c>
      <c r="B49" s="40"/>
      <c r="C49" s="40"/>
      <c r="E49" s="14">
        <v>5</v>
      </c>
      <c r="F49" s="15" t="s">
        <v>12</v>
      </c>
      <c r="G49" s="14" t="s">
        <v>67</v>
      </c>
      <c r="H49" s="14" t="s">
        <v>8</v>
      </c>
      <c r="N49" s="7">
        <f t="shared" si="0"/>
        <v>0</v>
      </c>
    </row>
    <row r="50" spans="1:18" s="7" customFormat="1" ht="12.75" hidden="1" customHeight="1" x14ac:dyDescent="0.2">
      <c r="A50" s="66" t="s">
        <v>68</v>
      </c>
      <c r="B50" s="40"/>
      <c r="C50" s="40"/>
      <c r="E50" s="14">
        <v>5</v>
      </c>
      <c r="F50" s="15" t="s">
        <v>12</v>
      </c>
      <c r="G50" s="14" t="s">
        <v>67</v>
      </c>
      <c r="H50" s="14" t="s">
        <v>10</v>
      </c>
      <c r="N50" s="7">
        <f t="shared" si="0"/>
        <v>0</v>
      </c>
    </row>
    <row r="51" spans="1:18" s="7" customFormat="1" ht="12.75" hidden="1" customHeight="1" x14ac:dyDescent="0.2">
      <c r="A51" s="66" t="s">
        <v>158</v>
      </c>
      <c r="B51" s="40"/>
      <c r="C51" s="40"/>
      <c r="E51" s="14">
        <v>5</v>
      </c>
      <c r="F51" s="15" t="s">
        <v>12</v>
      </c>
      <c r="G51" s="14" t="s">
        <v>70</v>
      </c>
      <c r="H51" s="14" t="s">
        <v>8</v>
      </c>
      <c r="N51" s="7">
        <f t="shared" si="0"/>
        <v>0</v>
      </c>
    </row>
    <row r="52" spans="1:18" s="7" customFormat="1" ht="12.75" hidden="1" customHeight="1" x14ac:dyDescent="0.2">
      <c r="A52" s="66" t="s">
        <v>159</v>
      </c>
      <c r="B52" s="40"/>
      <c r="C52" s="40"/>
      <c r="E52" s="14">
        <v>5</v>
      </c>
      <c r="F52" s="15" t="s">
        <v>12</v>
      </c>
      <c r="G52" s="14" t="s">
        <v>70</v>
      </c>
      <c r="H52" s="14" t="s">
        <v>10</v>
      </c>
      <c r="N52" s="7">
        <f t="shared" si="0"/>
        <v>0</v>
      </c>
    </row>
    <row r="53" spans="1:18" s="7" customFormat="1" ht="12.75" hidden="1" customHeight="1" x14ac:dyDescent="0.2">
      <c r="A53" s="66" t="s">
        <v>69</v>
      </c>
      <c r="B53" s="40"/>
      <c r="C53" s="40"/>
      <c r="E53" s="14">
        <v>5</v>
      </c>
      <c r="F53" s="15" t="s">
        <v>12</v>
      </c>
      <c r="G53" s="14" t="s">
        <v>70</v>
      </c>
      <c r="H53" s="14" t="s">
        <v>15</v>
      </c>
      <c r="N53" s="7">
        <f t="shared" si="0"/>
        <v>0</v>
      </c>
    </row>
    <row r="54" spans="1:18" s="7" customFormat="1" ht="12.75" hidden="1" customHeight="1" x14ac:dyDescent="0.2">
      <c r="A54" s="66" t="s">
        <v>160</v>
      </c>
      <c r="B54" s="40"/>
      <c r="C54" s="40"/>
      <c r="E54" s="14">
        <v>5</v>
      </c>
      <c r="F54" s="15" t="s">
        <v>12</v>
      </c>
      <c r="G54" s="14" t="s">
        <v>163</v>
      </c>
      <c r="H54" s="14" t="s">
        <v>8</v>
      </c>
      <c r="N54" s="7">
        <f t="shared" si="0"/>
        <v>0</v>
      </c>
    </row>
    <row r="55" spans="1:18" s="7" customFormat="1" ht="12.75" hidden="1" customHeight="1" x14ac:dyDescent="0.2">
      <c r="A55" s="66" t="s">
        <v>161</v>
      </c>
      <c r="B55" s="40"/>
      <c r="C55" s="40"/>
      <c r="E55" s="14">
        <v>5</v>
      </c>
      <c r="F55" s="15" t="s">
        <v>12</v>
      </c>
      <c r="G55" s="14" t="s">
        <v>163</v>
      </c>
      <c r="H55" s="16" t="s">
        <v>49</v>
      </c>
      <c r="N55" s="7">
        <f t="shared" si="0"/>
        <v>0</v>
      </c>
    </row>
    <row r="56" spans="1:18" s="7" customFormat="1" ht="12.75" hidden="1" customHeight="1" x14ac:dyDescent="0.2">
      <c r="A56" s="66" t="s">
        <v>71</v>
      </c>
      <c r="B56" s="40"/>
      <c r="C56" s="40"/>
      <c r="E56" s="14">
        <v>5</v>
      </c>
      <c r="F56" s="15" t="s">
        <v>12</v>
      </c>
      <c r="G56" s="14" t="s">
        <v>163</v>
      </c>
      <c r="H56" s="14" t="s">
        <v>10</v>
      </c>
      <c r="N56" s="7">
        <f t="shared" si="0"/>
        <v>0</v>
      </c>
    </row>
    <row r="57" spans="1:18" s="7" customFormat="1" ht="12.75" hidden="1" customHeight="1" x14ac:dyDescent="0.2">
      <c r="A57" s="66" t="s">
        <v>162</v>
      </c>
      <c r="B57" s="40"/>
      <c r="C57" s="40"/>
      <c r="E57" s="14">
        <v>5</v>
      </c>
      <c r="F57" s="15" t="s">
        <v>12</v>
      </c>
      <c r="G57" s="14" t="s">
        <v>163</v>
      </c>
      <c r="H57" s="14" t="s">
        <v>15</v>
      </c>
      <c r="N57" s="7">
        <f t="shared" si="0"/>
        <v>0</v>
      </c>
    </row>
    <row r="58" spans="1:18" s="7" customFormat="1" ht="12.75" hidden="1" customHeight="1" x14ac:dyDescent="0.2">
      <c r="A58" s="66" t="s">
        <v>72</v>
      </c>
      <c r="B58" s="40"/>
      <c r="C58" s="40"/>
      <c r="E58" s="14">
        <v>5</v>
      </c>
      <c r="F58" s="15" t="s">
        <v>12</v>
      </c>
      <c r="G58" s="14" t="s">
        <v>70</v>
      </c>
      <c r="H58" s="14" t="s">
        <v>49</v>
      </c>
      <c r="N58" s="7">
        <f t="shared" si="0"/>
        <v>0</v>
      </c>
    </row>
    <row r="59" spans="1:18" s="7" customFormat="1" ht="12.75" hidden="1" customHeight="1" x14ac:dyDescent="0.2">
      <c r="A59" s="66" t="s">
        <v>164</v>
      </c>
      <c r="B59" s="40"/>
      <c r="C59" s="40"/>
      <c r="E59" s="14">
        <v>5</v>
      </c>
      <c r="F59" s="15" t="s">
        <v>12</v>
      </c>
      <c r="G59" s="14" t="s">
        <v>74</v>
      </c>
      <c r="H59" s="14" t="s">
        <v>10</v>
      </c>
      <c r="N59" s="7">
        <f t="shared" si="0"/>
        <v>0</v>
      </c>
    </row>
    <row r="60" spans="1:18" s="7" customFormat="1" ht="12.75" customHeight="1" x14ac:dyDescent="0.2">
      <c r="A60" s="66" t="s">
        <v>165</v>
      </c>
      <c r="B60" s="40"/>
      <c r="C60" s="40"/>
      <c r="E60" s="14">
        <v>5</v>
      </c>
      <c r="F60" s="15" t="s">
        <v>12</v>
      </c>
      <c r="G60" s="14" t="s">
        <v>74</v>
      </c>
      <c r="H60" s="14" t="s">
        <v>15</v>
      </c>
      <c r="J60" s="7">
        <v>14100</v>
      </c>
      <c r="N60" s="7">
        <f t="shared" si="0"/>
        <v>150000</v>
      </c>
      <c r="P60" s="7">
        <v>150000</v>
      </c>
      <c r="R60" s="7">
        <v>150000</v>
      </c>
    </row>
    <row r="61" spans="1:18" s="7" customFormat="1" ht="12.75" customHeight="1" x14ac:dyDescent="0.2">
      <c r="A61" s="66" t="s">
        <v>166</v>
      </c>
      <c r="B61" s="40"/>
      <c r="C61" s="40"/>
      <c r="E61" s="14">
        <v>5</v>
      </c>
      <c r="F61" s="15" t="s">
        <v>12</v>
      </c>
      <c r="G61" s="14" t="s">
        <v>74</v>
      </c>
      <c r="H61" s="14" t="s">
        <v>17</v>
      </c>
      <c r="J61" s="7">
        <v>168330</v>
      </c>
      <c r="N61" s="7">
        <f t="shared" si="0"/>
        <v>500000</v>
      </c>
      <c r="P61" s="7">
        <v>500000</v>
      </c>
      <c r="R61" s="7">
        <v>500000</v>
      </c>
    </row>
    <row r="62" spans="1:18" s="7" customFormat="1" ht="12.75" hidden="1" customHeight="1" x14ac:dyDescent="0.2">
      <c r="A62" s="66" t="s">
        <v>167</v>
      </c>
      <c r="B62" s="40"/>
      <c r="C62" s="40"/>
      <c r="E62" s="14">
        <v>5</v>
      </c>
      <c r="F62" s="15" t="s">
        <v>12</v>
      </c>
      <c r="G62" s="14" t="s">
        <v>74</v>
      </c>
      <c r="H62" s="14" t="s">
        <v>8</v>
      </c>
      <c r="N62" s="7">
        <f t="shared" si="0"/>
        <v>0</v>
      </c>
    </row>
    <row r="63" spans="1:18" s="7" customFormat="1" ht="12.75" hidden="1" customHeight="1" x14ac:dyDescent="0.2">
      <c r="A63" s="66" t="s">
        <v>168</v>
      </c>
      <c r="B63" s="40"/>
      <c r="C63" s="40"/>
      <c r="E63" s="14">
        <v>5</v>
      </c>
      <c r="F63" s="15" t="s">
        <v>12</v>
      </c>
      <c r="G63" s="14" t="s">
        <v>74</v>
      </c>
      <c r="H63" s="14" t="s">
        <v>45</v>
      </c>
      <c r="N63" s="7">
        <f t="shared" si="0"/>
        <v>0</v>
      </c>
    </row>
    <row r="64" spans="1:18" s="7" customFormat="1" ht="12.75" customHeight="1" x14ac:dyDescent="0.2">
      <c r="A64" s="66" t="s">
        <v>73</v>
      </c>
      <c r="B64" s="40"/>
      <c r="C64" s="40"/>
      <c r="E64" s="14">
        <v>5</v>
      </c>
      <c r="F64" s="15" t="s">
        <v>12</v>
      </c>
      <c r="G64" s="14" t="s">
        <v>74</v>
      </c>
      <c r="H64" s="14" t="s">
        <v>64</v>
      </c>
      <c r="J64" s="7">
        <v>382029.2</v>
      </c>
      <c r="L64" s="7">
        <v>236570</v>
      </c>
      <c r="N64" s="7">
        <f t="shared" si="0"/>
        <v>1563430</v>
      </c>
      <c r="P64" s="7">
        <v>1800000</v>
      </c>
      <c r="R64" s="7">
        <v>400000</v>
      </c>
    </row>
    <row r="65" spans="1:18" s="7" customFormat="1" ht="12.75" customHeight="1" x14ac:dyDescent="0.2">
      <c r="A65" s="66" t="s">
        <v>75</v>
      </c>
      <c r="B65" s="40"/>
      <c r="C65" s="40"/>
      <c r="E65" s="14">
        <v>5</v>
      </c>
      <c r="F65" s="15" t="s">
        <v>12</v>
      </c>
      <c r="G65" s="14" t="s">
        <v>74</v>
      </c>
      <c r="H65" s="14" t="s">
        <v>19</v>
      </c>
      <c r="N65" s="7">
        <f t="shared" si="0"/>
        <v>50000</v>
      </c>
      <c r="P65" s="7">
        <v>50000</v>
      </c>
      <c r="R65" s="7">
        <v>50000</v>
      </c>
    </row>
    <row r="66" spans="1:18" s="7" customFormat="1" ht="12.75" hidden="1" customHeight="1" x14ac:dyDescent="0.2">
      <c r="A66" s="66" t="s">
        <v>76</v>
      </c>
      <c r="B66" s="40"/>
      <c r="C66" s="40"/>
      <c r="E66" s="14">
        <v>5</v>
      </c>
      <c r="F66" s="15" t="s">
        <v>12</v>
      </c>
      <c r="G66" s="14" t="s">
        <v>74</v>
      </c>
      <c r="H66" s="14" t="s">
        <v>60</v>
      </c>
      <c r="N66" s="7">
        <f t="shared" si="0"/>
        <v>0</v>
      </c>
    </row>
    <row r="67" spans="1:18" s="7" customFormat="1" ht="12.75" customHeight="1" x14ac:dyDescent="0.2">
      <c r="A67" s="66" t="s">
        <v>77</v>
      </c>
      <c r="B67" s="40"/>
      <c r="C67" s="40"/>
      <c r="E67" s="14">
        <v>5</v>
      </c>
      <c r="F67" s="15" t="s">
        <v>12</v>
      </c>
      <c r="G67" s="14" t="s">
        <v>74</v>
      </c>
      <c r="H67" s="14" t="s">
        <v>49</v>
      </c>
      <c r="N67" s="7">
        <f t="shared" si="0"/>
        <v>150000</v>
      </c>
      <c r="P67" s="7">
        <v>150000</v>
      </c>
      <c r="R67" s="7">
        <v>150000</v>
      </c>
    </row>
    <row r="68" spans="1:18" s="7" customFormat="1" ht="12.75" hidden="1" customHeight="1" x14ac:dyDescent="0.2">
      <c r="A68" s="66" t="s">
        <v>165</v>
      </c>
      <c r="B68" s="40"/>
      <c r="C68" s="40"/>
      <c r="E68" s="14">
        <v>5</v>
      </c>
      <c r="F68" s="15" t="s">
        <v>12</v>
      </c>
      <c r="G68" s="14" t="s">
        <v>74</v>
      </c>
      <c r="H68" s="14" t="s">
        <v>15</v>
      </c>
      <c r="N68" s="7">
        <f t="shared" si="0"/>
        <v>0</v>
      </c>
    </row>
    <row r="69" spans="1:18" s="7" customFormat="1" ht="12.75" hidden="1" customHeight="1" x14ac:dyDescent="0.2">
      <c r="A69" s="66" t="s">
        <v>78</v>
      </c>
      <c r="B69" s="40"/>
      <c r="C69" s="40"/>
      <c r="E69" s="14">
        <v>5</v>
      </c>
      <c r="F69" s="15" t="s">
        <v>12</v>
      </c>
      <c r="G69" s="14" t="s">
        <v>79</v>
      </c>
      <c r="H69" s="14" t="s">
        <v>10</v>
      </c>
      <c r="N69" s="7">
        <f t="shared" si="0"/>
        <v>0</v>
      </c>
    </row>
    <row r="70" spans="1:18" s="7" customFormat="1" ht="12.75" hidden="1" customHeight="1" x14ac:dyDescent="0.2">
      <c r="A70" s="66" t="s">
        <v>80</v>
      </c>
      <c r="B70" s="40"/>
      <c r="C70" s="40"/>
      <c r="E70" s="14">
        <v>5</v>
      </c>
      <c r="F70" s="15" t="s">
        <v>12</v>
      </c>
      <c r="G70" s="14" t="s">
        <v>79</v>
      </c>
      <c r="H70" s="14" t="s">
        <v>15</v>
      </c>
      <c r="N70" s="7">
        <f t="shared" si="0"/>
        <v>0</v>
      </c>
    </row>
    <row r="71" spans="1:18" s="7" customFormat="1" ht="12.75" hidden="1" customHeight="1" x14ac:dyDescent="0.2">
      <c r="A71" s="66" t="s">
        <v>169</v>
      </c>
      <c r="B71" s="40"/>
      <c r="C71" s="40"/>
      <c r="E71" s="14">
        <v>5</v>
      </c>
      <c r="F71" s="15" t="s">
        <v>12</v>
      </c>
      <c r="G71" s="14" t="s">
        <v>79</v>
      </c>
      <c r="H71" s="15" t="s">
        <v>60</v>
      </c>
      <c r="N71" s="7">
        <f t="shared" si="0"/>
        <v>0</v>
      </c>
    </row>
    <row r="72" spans="1:18" s="7" customFormat="1" ht="12.75" hidden="1" customHeight="1" x14ac:dyDescent="0.2">
      <c r="A72" s="66" t="s">
        <v>170</v>
      </c>
      <c r="B72" s="40"/>
      <c r="C72" s="40"/>
      <c r="E72" s="14">
        <v>5</v>
      </c>
      <c r="F72" s="15" t="s">
        <v>12</v>
      </c>
      <c r="G72" s="14" t="s">
        <v>79</v>
      </c>
      <c r="H72" s="15" t="s">
        <v>19</v>
      </c>
      <c r="N72" s="7">
        <f t="shared" si="0"/>
        <v>0</v>
      </c>
    </row>
    <row r="73" spans="1:18" s="7" customFormat="1" ht="12.75" hidden="1" customHeight="1" x14ac:dyDescent="0.2">
      <c r="A73" s="66" t="s">
        <v>171</v>
      </c>
      <c r="B73" s="40"/>
      <c r="C73" s="40"/>
      <c r="E73" s="14">
        <v>5</v>
      </c>
      <c r="F73" s="15" t="s">
        <v>12</v>
      </c>
      <c r="G73" s="14" t="s">
        <v>79</v>
      </c>
      <c r="H73" s="15" t="s">
        <v>82</v>
      </c>
      <c r="N73" s="7">
        <f t="shared" si="0"/>
        <v>0</v>
      </c>
    </row>
    <row r="74" spans="1:18" s="7" customFormat="1" ht="12.75" hidden="1" customHeight="1" x14ac:dyDescent="0.2">
      <c r="A74" s="66" t="s">
        <v>81</v>
      </c>
      <c r="B74" s="40"/>
      <c r="C74" s="40"/>
      <c r="E74" s="14">
        <v>5</v>
      </c>
      <c r="F74" s="15" t="s">
        <v>12</v>
      </c>
      <c r="G74" s="14" t="s">
        <v>59</v>
      </c>
      <c r="H74" s="15" t="s">
        <v>82</v>
      </c>
      <c r="N74" s="7">
        <f t="shared" si="0"/>
        <v>0</v>
      </c>
    </row>
    <row r="75" spans="1:18" s="7" customFormat="1" ht="12.75" hidden="1" customHeight="1" x14ac:dyDescent="0.2">
      <c r="A75" s="66" t="s">
        <v>83</v>
      </c>
      <c r="B75" s="40"/>
      <c r="C75" s="40"/>
      <c r="E75" s="14">
        <v>5</v>
      </c>
      <c r="F75" s="15" t="s">
        <v>12</v>
      </c>
      <c r="G75" s="14" t="s">
        <v>84</v>
      </c>
      <c r="H75" s="15" t="s">
        <v>8</v>
      </c>
      <c r="N75" s="7">
        <f t="shared" si="0"/>
        <v>0</v>
      </c>
    </row>
    <row r="76" spans="1:18" s="7" customFormat="1" ht="12.75" hidden="1" customHeight="1" x14ac:dyDescent="0.2">
      <c r="A76" s="66" t="s">
        <v>85</v>
      </c>
      <c r="B76" s="40"/>
      <c r="C76" s="40"/>
      <c r="E76" s="14">
        <v>5</v>
      </c>
      <c r="F76" s="15" t="s">
        <v>12</v>
      </c>
      <c r="G76" s="14" t="s">
        <v>84</v>
      </c>
      <c r="H76" s="15" t="s">
        <v>10</v>
      </c>
      <c r="N76" s="7">
        <f t="shared" si="0"/>
        <v>0</v>
      </c>
    </row>
    <row r="77" spans="1:18" s="7" customFormat="1" ht="12.75" hidden="1" customHeight="1" x14ac:dyDescent="0.2">
      <c r="A77" s="66" t="s">
        <v>86</v>
      </c>
      <c r="B77" s="40"/>
      <c r="C77" s="40"/>
      <c r="E77" s="14">
        <v>5</v>
      </c>
      <c r="F77" s="15" t="s">
        <v>12</v>
      </c>
      <c r="G77" s="14" t="s">
        <v>84</v>
      </c>
      <c r="H77" s="15" t="s">
        <v>15</v>
      </c>
      <c r="N77" s="7">
        <f t="shared" si="0"/>
        <v>0</v>
      </c>
    </row>
    <row r="78" spans="1:18" s="7" customFormat="1" ht="12.75" hidden="1" customHeight="1" x14ac:dyDescent="0.2">
      <c r="A78" s="66" t="s">
        <v>172</v>
      </c>
      <c r="B78" s="40"/>
      <c r="C78" s="40"/>
      <c r="E78" s="14">
        <v>5</v>
      </c>
      <c r="F78" s="15" t="s">
        <v>12</v>
      </c>
      <c r="G78" s="14" t="s">
        <v>174</v>
      </c>
      <c r="H78" s="15" t="s">
        <v>8</v>
      </c>
      <c r="N78" s="7">
        <f t="shared" si="0"/>
        <v>0</v>
      </c>
    </row>
    <row r="79" spans="1:18" s="7" customFormat="1" ht="12.75" hidden="1" customHeight="1" x14ac:dyDescent="0.2">
      <c r="A79" s="66" t="s">
        <v>173</v>
      </c>
      <c r="B79" s="40"/>
      <c r="C79" s="40"/>
      <c r="E79" s="14">
        <v>5</v>
      </c>
      <c r="F79" s="15" t="s">
        <v>12</v>
      </c>
      <c r="G79" s="14" t="s">
        <v>174</v>
      </c>
      <c r="H79" s="15" t="s">
        <v>10</v>
      </c>
      <c r="N79" s="7">
        <f t="shared" ref="N79:N82" si="1">P79-L79</f>
        <v>0</v>
      </c>
    </row>
    <row r="80" spans="1:18" s="7" customFormat="1" ht="12.75" hidden="1" customHeight="1" x14ac:dyDescent="0.2">
      <c r="A80" s="66" t="s">
        <v>87</v>
      </c>
      <c r="B80" s="40"/>
      <c r="C80" s="40"/>
      <c r="E80" s="14">
        <v>5</v>
      </c>
      <c r="F80" s="15" t="s">
        <v>12</v>
      </c>
      <c r="G80" s="14" t="s">
        <v>174</v>
      </c>
      <c r="H80" s="15" t="s">
        <v>15</v>
      </c>
      <c r="N80" s="7">
        <f t="shared" si="1"/>
        <v>0</v>
      </c>
    </row>
    <row r="81" spans="1:18" s="7" customFormat="1" ht="12.75" customHeight="1" x14ac:dyDescent="0.2">
      <c r="A81" s="66" t="s">
        <v>63</v>
      </c>
      <c r="B81" s="40"/>
      <c r="C81" s="40"/>
      <c r="E81" s="14">
        <v>5</v>
      </c>
      <c r="F81" s="15" t="s">
        <v>12</v>
      </c>
      <c r="G81" s="14" t="s">
        <v>59</v>
      </c>
      <c r="H81" s="14" t="s">
        <v>64</v>
      </c>
      <c r="N81" s="7">
        <f t="shared" si="1"/>
        <v>15000</v>
      </c>
      <c r="P81" s="7">
        <v>15000</v>
      </c>
    </row>
    <row r="82" spans="1:18" s="7" customFormat="1" ht="12.75" customHeight="1" x14ac:dyDescent="0.2">
      <c r="A82" s="66" t="s">
        <v>279</v>
      </c>
      <c r="B82" s="40"/>
      <c r="C82" s="40"/>
      <c r="E82" s="14">
        <v>5</v>
      </c>
      <c r="F82" s="15" t="s">
        <v>12</v>
      </c>
      <c r="G82" s="81">
        <v>99</v>
      </c>
      <c r="H82" s="85">
        <v>990</v>
      </c>
      <c r="J82" s="7">
        <v>17300</v>
      </c>
      <c r="N82" s="7">
        <f t="shared" si="1"/>
        <v>50000</v>
      </c>
      <c r="P82" s="7">
        <v>50000</v>
      </c>
      <c r="R82" s="7">
        <v>50000</v>
      </c>
    </row>
    <row r="83" spans="1:18" s="7" customFormat="1" ht="18" customHeight="1" x14ac:dyDescent="0.2">
      <c r="A83" s="202" t="s">
        <v>191</v>
      </c>
      <c r="B83" s="202"/>
      <c r="C83" s="202"/>
      <c r="J83" s="22">
        <f>SUM(J16:J82)</f>
        <v>6523144.4299999997</v>
      </c>
      <c r="K83" s="18"/>
      <c r="L83" s="22">
        <f>SUM(L16:L82)</f>
        <v>2626417.41</v>
      </c>
      <c r="N83" s="22">
        <f>SUM(N16:N82)</f>
        <v>8116582.5899999999</v>
      </c>
      <c r="P83" s="22">
        <f>SUM(P16:P82)</f>
        <v>10743000</v>
      </c>
      <c r="R83" s="22">
        <f>SUM(R16:R82)</f>
        <v>9380000</v>
      </c>
    </row>
    <row r="84" spans="1:18" s="7" customFormat="1" ht="6" customHeight="1" x14ac:dyDescent="0.2">
      <c r="A84" s="20"/>
      <c r="B84" s="20"/>
      <c r="C84" s="20"/>
      <c r="J84" s="18"/>
      <c r="K84" s="18"/>
    </row>
    <row r="85" spans="1:18" s="7" customFormat="1" ht="12.75" customHeight="1" x14ac:dyDescent="0.2">
      <c r="A85" s="68" t="s">
        <v>190</v>
      </c>
      <c r="B85" s="11"/>
      <c r="C85" s="11"/>
    </row>
    <row r="86" spans="1:18" s="7" customFormat="1" ht="12.75" hidden="1" customHeight="1" x14ac:dyDescent="0.2">
      <c r="A86" s="11" t="s">
        <v>89</v>
      </c>
      <c r="B86" s="24"/>
      <c r="C86" s="24"/>
    </row>
    <row r="87" spans="1:18" s="7" customFormat="1" ht="12.75" hidden="1" customHeight="1" x14ac:dyDescent="0.2">
      <c r="A87" s="70" t="s">
        <v>90</v>
      </c>
      <c r="B87" s="9"/>
      <c r="C87" s="9"/>
      <c r="E87" s="14">
        <v>1</v>
      </c>
      <c r="F87" s="15" t="s">
        <v>12</v>
      </c>
      <c r="G87" s="14" t="s">
        <v>54</v>
      </c>
      <c r="H87" s="16" t="s">
        <v>10</v>
      </c>
    </row>
    <row r="88" spans="1:18" s="7" customFormat="1" ht="12.75" hidden="1" customHeight="1" x14ac:dyDescent="0.2">
      <c r="A88" s="66" t="s">
        <v>92</v>
      </c>
      <c r="B88" s="40"/>
      <c r="C88" s="40"/>
      <c r="E88" s="14">
        <v>1</v>
      </c>
      <c r="F88" s="15" t="s">
        <v>93</v>
      </c>
      <c r="G88" s="14" t="s">
        <v>7</v>
      </c>
      <c r="H88" s="14" t="s">
        <v>8</v>
      </c>
    </row>
    <row r="89" spans="1:18" s="7" customFormat="1" ht="12.75" hidden="1" customHeight="1" x14ac:dyDescent="0.2">
      <c r="A89" s="66" t="s">
        <v>94</v>
      </c>
      <c r="B89" s="40"/>
      <c r="C89" s="40"/>
      <c r="E89" s="14">
        <v>1</v>
      </c>
      <c r="F89" s="15" t="s">
        <v>93</v>
      </c>
      <c r="G89" s="14" t="s">
        <v>34</v>
      </c>
      <c r="H89" s="14" t="s">
        <v>8</v>
      </c>
    </row>
    <row r="90" spans="1:18" s="7" customFormat="1" ht="12.75" hidden="1" customHeight="1" x14ac:dyDescent="0.2">
      <c r="A90" s="66" t="s">
        <v>95</v>
      </c>
      <c r="B90" s="42"/>
      <c r="C90" s="42"/>
      <c r="E90" s="14">
        <v>1</v>
      </c>
      <c r="F90" s="15" t="s">
        <v>93</v>
      </c>
      <c r="G90" s="14" t="s">
        <v>34</v>
      </c>
      <c r="H90" s="14" t="s">
        <v>49</v>
      </c>
    </row>
    <row r="91" spans="1:18" s="7" customFormat="1" ht="12.75" hidden="1" customHeight="1" x14ac:dyDescent="0.2">
      <c r="A91" s="66" t="s">
        <v>96</v>
      </c>
      <c r="B91" s="42"/>
      <c r="C91" s="42"/>
      <c r="D91" s="15"/>
      <c r="E91" s="14">
        <v>1</v>
      </c>
      <c r="F91" s="15" t="s">
        <v>93</v>
      </c>
      <c r="G91" s="14" t="s">
        <v>54</v>
      </c>
      <c r="H91" s="14" t="s">
        <v>10</v>
      </c>
    </row>
    <row r="92" spans="1:18" s="7" customFormat="1" ht="12.75" customHeight="1" x14ac:dyDescent="0.2">
      <c r="A92" s="66" t="s">
        <v>90</v>
      </c>
      <c r="B92" s="40"/>
      <c r="C92" s="40"/>
      <c r="E92" s="14">
        <v>1</v>
      </c>
      <c r="F92" s="89" t="s">
        <v>12</v>
      </c>
      <c r="G92" s="90" t="s">
        <v>54</v>
      </c>
      <c r="H92" s="90" t="s">
        <v>10</v>
      </c>
      <c r="J92" s="7">
        <v>8656.93</v>
      </c>
      <c r="L92" s="7">
        <v>25077.48</v>
      </c>
      <c r="N92" s="7">
        <f t="shared" ref="N92:N104" si="2">P92-L92</f>
        <v>74922.52</v>
      </c>
      <c r="P92" s="7">
        <v>100000</v>
      </c>
      <c r="R92" s="7">
        <v>100000</v>
      </c>
    </row>
    <row r="93" spans="1:18" s="7" customFormat="1" ht="12.75" hidden="1" customHeight="1" x14ac:dyDescent="0.2">
      <c r="A93" s="66" t="s">
        <v>98</v>
      </c>
      <c r="B93" s="42"/>
      <c r="C93" s="42"/>
      <c r="E93" s="14">
        <v>1</v>
      </c>
      <c r="F93" s="15" t="s">
        <v>93</v>
      </c>
      <c r="G93" s="14" t="s">
        <v>54</v>
      </c>
      <c r="H93" s="14" t="s">
        <v>15</v>
      </c>
      <c r="N93" s="7">
        <f t="shared" si="2"/>
        <v>0</v>
      </c>
    </row>
    <row r="94" spans="1:18" s="7" customFormat="1" ht="12.75" hidden="1" customHeight="1" x14ac:dyDescent="0.2">
      <c r="A94" s="66" t="s">
        <v>99</v>
      </c>
      <c r="B94" s="42"/>
      <c r="C94" s="42"/>
      <c r="D94" s="15"/>
      <c r="E94" s="14">
        <v>1</v>
      </c>
      <c r="F94" s="15" t="s">
        <v>93</v>
      </c>
      <c r="G94" s="14" t="s">
        <v>93</v>
      </c>
      <c r="H94" s="14" t="s">
        <v>10</v>
      </c>
      <c r="N94" s="7">
        <f t="shared" si="2"/>
        <v>0</v>
      </c>
    </row>
    <row r="95" spans="1:18" s="7" customFormat="1" ht="12.75" hidden="1" customHeight="1" x14ac:dyDescent="0.2">
      <c r="A95" s="66" t="s">
        <v>100</v>
      </c>
      <c r="B95" s="40"/>
      <c r="C95" s="40"/>
      <c r="E95" s="14">
        <v>1</v>
      </c>
      <c r="F95" s="15" t="s">
        <v>93</v>
      </c>
      <c r="G95" s="14" t="s">
        <v>54</v>
      </c>
      <c r="H95" s="14" t="s">
        <v>19</v>
      </c>
      <c r="N95" s="7">
        <f t="shared" si="2"/>
        <v>0</v>
      </c>
    </row>
    <row r="96" spans="1:18" s="7" customFormat="1" ht="12.75" hidden="1" customHeight="1" x14ac:dyDescent="0.2">
      <c r="A96" s="66" t="s">
        <v>175</v>
      </c>
      <c r="B96" s="40"/>
      <c r="C96" s="40"/>
      <c r="E96" s="14">
        <v>1</v>
      </c>
      <c r="F96" s="15" t="s">
        <v>93</v>
      </c>
      <c r="G96" s="14" t="s">
        <v>54</v>
      </c>
      <c r="H96" s="14" t="s">
        <v>82</v>
      </c>
      <c r="N96" s="7">
        <f t="shared" si="2"/>
        <v>0</v>
      </c>
    </row>
    <row r="97" spans="1:18" s="7" customFormat="1" ht="12.75" hidden="1" customHeight="1" x14ac:dyDescent="0.2">
      <c r="A97" s="66" t="s">
        <v>176</v>
      </c>
      <c r="B97" s="40"/>
      <c r="C97" s="40"/>
      <c r="E97" s="14">
        <v>1</v>
      </c>
      <c r="F97" s="15" t="s">
        <v>93</v>
      </c>
      <c r="G97" s="14" t="s">
        <v>54</v>
      </c>
      <c r="H97" s="14" t="s">
        <v>45</v>
      </c>
      <c r="N97" s="7">
        <f t="shared" si="2"/>
        <v>0</v>
      </c>
    </row>
    <row r="98" spans="1:18" s="7" customFormat="1" ht="12.75" hidden="1" customHeight="1" x14ac:dyDescent="0.2">
      <c r="A98" s="66" t="s">
        <v>177</v>
      </c>
      <c r="B98" s="40"/>
      <c r="C98" s="40"/>
      <c r="E98" s="14">
        <v>1</v>
      </c>
      <c r="F98" s="15" t="s">
        <v>93</v>
      </c>
      <c r="G98" s="14" t="s">
        <v>54</v>
      </c>
      <c r="H98" s="14" t="s">
        <v>146</v>
      </c>
      <c r="N98" s="7">
        <f t="shared" si="2"/>
        <v>0</v>
      </c>
    </row>
    <row r="99" spans="1:18" s="7" customFormat="1" ht="12.75" hidden="1" customHeight="1" x14ac:dyDescent="0.2">
      <c r="A99" s="66" t="s">
        <v>101</v>
      </c>
      <c r="B99" s="40"/>
      <c r="C99" s="40"/>
      <c r="E99" s="14">
        <v>1</v>
      </c>
      <c r="F99" s="15" t="s">
        <v>93</v>
      </c>
      <c r="G99" s="14" t="s">
        <v>54</v>
      </c>
      <c r="H99" s="14" t="s">
        <v>102</v>
      </c>
      <c r="N99" s="7">
        <f t="shared" si="2"/>
        <v>0</v>
      </c>
    </row>
    <row r="100" spans="1:18" s="7" customFormat="1" ht="12.75" hidden="1" customHeight="1" x14ac:dyDescent="0.2">
      <c r="A100" s="66" t="s">
        <v>103</v>
      </c>
      <c r="B100" s="40"/>
      <c r="C100" s="40"/>
      <c r="E100" s="14">
        <v>1</v>
      </c>
      <c r="F100" s="15" t="s">
        <v>93</v>
      </c>
      <c r="G100" s="14" t="s">
        <v>54</v>
      </c>
      <c r="H100" s="14" t="s">
        <v>24</v>
      </c>
      <c r="N100" s="7">
        <f t="shared" si="2"/>
        <v>0</v>
      </c>
    </row>
    <row r="101" spans="1:18" s="7" customFormat="1" ht="12.75" hidden="1" customHeight="1" x14ac:dyDescent="0.2">
      <c r="A101" s="66" t="s">
        <v>104</v>
      </c>
      <c r="B101" s="40"/>
      <c r="C101" s="40"/>
      <c r="E101" s="14">
        <v>1</v>
      </c>
      <c r="F101" s="15" t="s">
        <v>93</v>
      </c>
      <c r="G101" s="14" t="s">
        <v>54</v>
      </c>
      <c r="H101" s="14" t="s">
        <v>28</v>
      </c>
      <c r="N101" s="7">
        <f t="shared" si="2"/>
        <v>0</v>
      </c>
    </row>
    <row r="102" spans="1:18" s="7" customFormat="1" ht="12.75" hidden="1" customHeight="1" x14ac:dyDescent="0.2">
      <c r="A102" s="66" t="s">
        <v>105</v>
      </c>
      <c r="B102" s="40"/>
      <c r="C102" s="40"/>
      <c r="D102" s="15"/>
      <c r="E102" s="14">
        <v>1</v>
      </c>
      <c r="F102" s="15" t="s">
        <v>93</v>
      </c>
      <c r="G102" s="14" t="s">
        <v>54</v>
      </c>
      <c r="H102" s="16" t="s">
        <v>49</v>
      </c>
      <c r="N102" s="7">
        <f t="shared" si="2"/>
        <v>0</v>
      </c>
    </row>
    <row r="103" spans="1:18" s="7" customFormat="1" ht="12.75" hidden="1" customHeight="1" x14ac:dyDescent="0.2">
      <c r="A103" s="66" t="s">
        <v>106</v>
      </c>
      <c r="B103" s="40"/>
      <c r="C103" s="40"/>
      <c r="D103" s="15"/>
      <c r="E103" s="14">
        <v>1</v>
      </c>
      <c r="F103" s="15" t="s">
        <v>93</v>
      </c>
      <c r="G103" s="14" t="s">
        <v>67</v>
      </c>
      <c r="H103" s="14" t="s">
        <v>8</v>
      </c>
      <c r="N103" s="7">
        <f t="shared" si="2"/>
        <v>0</v>
      </c>
    </row>
    <row r="104" spans="1:18" s="7" customFormat="1" ht="12.75" hidden="1" customHeight="1" x14ac:dyDescent="0.2">
      <c r="A104" s="66" t="s">
        <v>107</v>
      </c>
      <c r="B104" s="40"/>
      <c r="C104" s="40"/>
      <c r="D104" s="15"/>
      <c r="E104" s="14">
        <v>1</v>
      </c>
      <c r="F104" s="15" t="s">
        <v>93</v>
      </c>
      <c r="G104" s="14" t="s">
        <v>59</v>
      </c>
      <c r="H104" s="16" t="s">
        <v>49</v>
      </c>
      <c r="N104" s="7">
        <f t="shared" si="2"/>
        <v>0</v>
      </c>
    </row>
    <row r="105" spans="1:18" s="7" customFormat="1" ht="12.75" hidden="1" customHeight="1" x14ac:dyDescent="0.2">
      <c r="A105" s="66" t="s">
        <v>178</v>
      </c>
      <c r="B105" s="40"/>
      <c r="C105" s="40"/>
      <c r="D105" s="15"/>
      <c r="E105" s="14">
        <v>1</v>
      </c>
      <c r="F105" s="15" t="s">
        <v>93</v>
      </c>
      <c r="G105" s="14" t="s">
        <v>29</v>
      </c>
      <c r="H105" s="14" t="s">
        <v>8</v>
      </c>
    </row>
    <row r="106" spans="1:18" s="7" customFormat="1" ht="12.75" hidden="1" customHeight="1" x14ac:dyDescent="0.2">
      <c r="A106" s="66" t="s">
        <v>179</v>
      </c>
      <c r="B106" s="40"/>
      <c r="C106" s="40"/>
      <c r="D106" s="15"/>
      <c r="E106" s="14">
        <v>1</v>
      </c>
      <c r="F106" s="15" t="s">
        <v>93</v>
      </c>
      <c r="G106" s="14" t="s">
        <v>29</v>
      </c>
      <c r="H106" s="14" t="s">
        <v>45</v>
      </c>
    </row>
    <row r="107" spans="1:18" s="27" customFormat="1" ht="18.95" customHeight="1" x14ac:dyDescent="0.2">
      <c r="A107" s="63" t="s">
        <v>108</v>
      </c>
      <c r="B107" s="26"/>
      <c r="C107" s="26"/>
      <c r="J107" s="21">
        <f>SUM(J88:J106)</f>
        <v>8656.93</v>
      </c>
      <c r="K107" s="23"/>
      <c r="L107" s="21">
        <f>SUM(L88:L102)</f>
        <v>25077.48</v>
      </c>
      <c r="N107" s="21">
        <f>SUM(N88:N102)</f>
        <v>74922.52</v>
      </c>
      <c r="P107" s="21">
        <f>SUM(P88:P102)</f>
        <v>100000</v>
      </c>
      <c r="R107" s="21">
        <f>SUM(R88:R102)</f>
        <v>100000</v>
      </c>
    </row>
    <row r="108" spans="1:18" s="7" customFormat="1" ht="6" customHeight="1" x14ac:dyDescent="0.2"/>
    <row r="109" spans="1:18" s="7" customFormat="1" ht="16.5" customHeight="1" thickBot="1" x14ac:dyDescent="0.25">
      <c r="A109" s="28" t="s">
        <v>110</v>
      </c>
      <c r="B109" s="28"/>
      <c r="C109" s="28"/>
      <c r="J109" s="29">
        <f>J83+J107</f>
        <v>6531801.3599999994</v>
      </c>
      <c r="K109" s="23"/>
      <c r="L109" s="29">
        <f>L83+L107</f>
        <v>2651494.89</v>
      </c>
      <c r="N109" s="29">
        <f>N83+N107</f>
        <v>8191505.1099999994</v>
      </c>
      <c r="P109" s="29">
        <f>P83+P107</f>
        <v>10843000</v>
      </c>
      <c r="R109" s="29">
        <f>R83+R107</f>
        <v>9480000</v>
      </c>
    </row>
    <row r="110" spans="1:18" s="7" customFormat="1" ht="16.5" customHeight="1" thickTop="1" x14ac:dyDescent="0.2">
      <c r="A110" s="28"/>
      <c r="B110" s="28"/>
      <c r="C110" s="28"/>
      <c r="J110" s="23"/>
      <c r="K110" s="23"/>
      <c r="L110" s="23"/>
      <c r="N110" s="23"/>
      <c r="P110" s="23"/>
      <c r="R110" s="23"/>
    </row>
    <row r="111" spans="1:18" s="7" customFormat="1" x14ac:dyDescent="0.2">
      <c r="A111" s="31"/>
      <c r="B111" s="31"/>
      <c r="C111" s="31"/>
      <c r="D111" s="34"/>
      <c r="E111" s="31"/>
      <c r="F111" s="31"/>
      <c r="H111" s="35"/>
      <c r="I111" s="35"/>
      <c r="J111" s="35"/>
      <c r="K111" s="35"/>
      <c r="L111" s="35"/>
      <c r="M111" s="35"/>
    </row>
    <row r="112" spans="1:18" x14ac:dyDescent="0.2">
      <c r="A112" s="211" t="s">
        <v>133</v>
      </c>
      <c r="B112" s="211"/>
      <c r="C112" s="211"/>
      <c r="D112" s="33"/>
      <c r="E112" s="32"/>
      <c r="G112" s="31"/>
      <c r="I112" s="31"/>
      <c r="J112" s="211" t="s">
        <v>297</v>
      </c>
      <c r="K112" s="211"/>
      <c r="L112" s="211"/>
      <c r="M112" s="47"/>
      <c r="N112" s="49"/>
      <c r="O112" s="49"/>
      <c r="P112" s="48" t="s">
        <v>135</v>
      </c>
    </row>
    <row r="113" spans="1:16" x14ac:dyDescent="0.2">
      <c r="A113" s="50"/>
      <c r="D113" s="33"/>
      <c r="E113" s="51"/>
      <c r="G113" s="31"/>
      <c r="I113" s="31"/>
      <c r="J113" s="30"/>
      <c r="M113" s="30"/>
      <c r="N113" s="36"/>
      <c r="O113" s="36"/>
      <c r="P113" s="51"/>
    </row>
    <row r="114" spans="1:16" x14ac:dyDescent="0.2">
      <c r="A114" s="52"/>
      <c r="D114" s="31"/>
      <c r="E114" s="53"/>
      <c r="G114" s="31"/>
      <c r="I114" s="31"/>
      <c r="J114" s="31"/>
      <c r="M114" s="31"/>
      <c r="P114" s="53"/>
    </row>
    <row r="115" spans="1:16" x14ac:dyDescent="0.2">
      <c r="A115" s="212" t="s">
        <v>310</v>
      </c>
      <c r="B115" s="212"/>
      <c r="C115" s="212"/>
      <c r="D115" s="55"/>
      <c r="E115" s="56"/>
      <c r="G115" s="31"/>
      <c r="I115" s="31"/>
      <c r="J115" s="212" t="s">
        <v>319</v>
      </c>
      <c r="K115" s="212"/>
      <c r="L115" s="212"/>
      <c r="M115" s="57"/>
      <c r="N115" s="59"/>
      <c r="O115" s="59"/>
      <c r="P115" s="58" t="s">
        <v>137</v>
      </c>
    </row>
    <row r="116" spans="1:16" x14ac:dyDescent="0.2">
      <c r="A116" s="211" t="s">
        <v>331</v>
      </c>
      <c r="B116" s="211"/>
      <c r="C116" s="211"/>
      <c r="D116" s="31"/>
      <c r="E116" s="32"/>
      <c r="G116" s="31"/>
      <c r="I116" s="31"/>
      <c r="J116" s="211" t="s">
        <v>288</v>
      </c>
      <c r="K116" s="211"/>
      <c r="L116" s="211"/>
      <c r="M116" s="33"/>
      <c r="N116" s="35"/>
      <c r="O116" s="35"/>
      <c r="P116" s="60" t="s">
        <v>139</v>
      </c>
    </row>
  </sheetData>
  <customSheetViews>
    <customSheetView guid="{1998FCB8-1FEB-4076-ACE6-A225EE4366B3}" showPageBreaks="1" printArea="1" hiddenRows="1" view="pageBreakPreview">
      <pane xSplit="1" ySplit="14" topLeftCell="B84" activePane="bottomRight" state="frozen"/>
      <selection pane="bottomRight" activeCell="R110" sqref="R110"/>
      <pageMargins left="0.75" right="0.5" top="0.8" bottom="0.8" header="0.75" footer="0.5"/>
      <printOptions horizontalCentered="1"/>
      <pageSetup paperSize="5" scale="90" orientation="landscape" horizontalDpi="4294967292" verticalDpi="300" r:id="rId1"/>
      <headerFooter alignWithMargins="0">
        <oddHeader xml:space="preserve">&amp;L&amp;"Arial,Regular"&amp;9               LBP Form No. 2&amp;R&amp;"Arial,Bold"&amp;10Annex E                         </oddHeader>
        <oddFooter>&amp;C&amp;10Page &amp;P of &amp;N</oddFooter>
      </headerFooter>
    </customSheetView>
    <customSheetView guid="{EE975321-C15E-44A7-AFC6-A307116A4F6E}" showPageBreaks="1" printArea="1" hiddenRows="1" view="pageBreakPreview">
      <pane xSplit="1" ySplit="14" topLeftCell="C64" activePane="bottomRight" state="frozen"/>
      <selection pane="bottomRight" activeCell="R108" sqref="R108"/>
      <pageMargins left="0.75" right="0.5" top="0.8" bottom="0.8" header="0.75" footer="0.5"/>
      <printOptions horizontalCentered="1"/>
      <pageSetup paperSize="5" scale="90" orientation="landscape" horizontalDpi="4294967292" verticalDpi="300" r:id="rId2"/>
      <headerFooter alignWithMargins="0">
        <oddHeader xml:space="preserve">&amp;L&amp;"Arial,Regular"&amp;9               LBP Form No. 2&amp;R&amp;"Arial,Bold"&amp;10Annex D                         </oddHeader>
      </headerFooter>
    </customSheetView>
    <customSheetView guid="{DE3A1FFE-44A0-41BD-98AB-2A2226968564}" showPageBreaks="1" printArea="1" hiddenRows="1" view="pageBreakPreview">
      <pane xSplit="1" ySplit="14" topLeftCell="C82" activePane="bottomRight" state="frozen"/>
      <selection pane="bottomRight" activeCell="R108" sqref="R108"/>
      <pageMargins left="0.75" right="0.5" top="0.8" bottom="0.8" header="0.75" footer="0.5"/>
      <printOptions horizontalCentered="1"/>
      <pageSetup paperSize="5" scale="90" orientation="landscape" horizontalDpi="4294967292" verticalDpi="300" r:id="rId3"/>
      <headerFooter alignWithMargins="0">
        <oddHeader xml:space="preserve">&amp;L&amp;"Arial,Regular"&amp;9               LBP Form No. 2&amp;R&amp;"Arial,Bold"&amp;10Annex D                         </oddHeader>
      </headerFooter>
    </customSheetView>
    <customSheetView guid="{870B4CCF-089A-4C19-A059-259DAAB1F3BC}" showPageBreaks="1" printArea="1" hiddenRows="1" view="pageBreakPreview">
      <pane xSplit="1" ySplit="14" topLeftCell="B93" activePane="bottomRight" state="frozen"/>
      <selection pane="bottomRight" activeCell="C108" sqref="C108"/>
      <pageMargins left="0.75" right="0.5" top="0.8" bottom="0.8" header="0.75" footer="0.5"/>
      <printOptions horizontalCentered="1"/>
      <pageSetup paperSize="5" scale="90" orientation="landscape" horizontalDpi="4294967292" verticalDpi="300" r:id="rId4"/>
      <headerFooter alignWithMargins="0">
        <oddHeader xml:space="preserve">&amp;L&amp;"Arial,Regular"&amp;9               LBP Form No. 2&amp;R&amp;"Arial,Bold"&amp;10Annex D                         </oddHeader>
        <oddFooter>&amp;C&amp;10Page &amp;P of &amp;N</oddFooter>
      </headerFooter>
    </customSheetView>
    <customSheetView guid="{B830B613-BE6E-4840-91D7-D447FD1BCCD2}" showPageBreaks="1" printArea="1" hiddenRows="1" view="pageBreakPreview">
      <pane xSplit="1" ySplit="14" topLeftCell="C64" activePane="bottomRight" state="frozen"/>
      <selection pane="bottomRight" activeCell="R108" sqref="R108"/>
      <pageMargins left="0.75" right="0.5" top="0.8" bottom="0.8" header="0.75" footer="0.5"/>
      <printOptions horizontalCentered="1"/>
      <pageSetup paperSize="5" scale="90" orientation="landscape" horizontalDpi="4294967292" verticalDpi="300" r:id="rId5"/>
      <headerFooter alignWithMargins="0">
        <oddHeader xml:space="preserve">&amp;L&amp;"Arial,Regular"&amp;9               LBP Form No. 2&amp;R&amp;"Arial,Bold"&amp;10Annex D                         </oddHeader>
      </headerFooter>
    </customSheetView>
  </customSheetViews>
  <mergeCells count="15">
    <mergeCell ref="J112:L112"/>
    <mergeCell ref="J115:L115"/>
    <mergeCell ref="J116:L116"/>
    <mergeCell ref="A13:C13"/>
    <mergeCell ref="E13:H13"/>
    <mergeCell ref="A83:C83"/>
    <mergeCell ref="A115:C115"/>
    <mergeCell ref="A116:C116"/>
    <mergeCell ref="A112:C112"/>
    <mergeCell ref="A1:S1"/>
    <mergeCell ref="A2:S2"/>
    <mergeCell ref="L9:P9"/>
    <mergeCell ref="A11:C11"/>
    <mergeCell ref="E11:H11"/>
    <mergeCell ref="P10:P12"/>
  </mergeCells>
  <printOptions horizontalCentered="1"/>
  <pageMargins left="0.75" right="0.5" top="0.8" bottom="0.8" header="0.75" footer="0.5"/>
  <pageSetup paperSize="5" scale="90" orientation="landscape" horizontalDpi="4294967292" verticalDpi="300" r:id="rId6"/>
  <headerFooter alignWithMargins="0">
    <oddHeader xml:space="preserve">&amp;L&amp;"Arial,Regular"&amp;9               LBP Form No. 2&amp;R&amp;"Arial,Bold"&amp;10Annex E                         </oddHeader>
    <oddFooter>&amp;C&amp;10Page &amp;P of &amp;N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T62"/>
  <sheetViews>
    <sheetView view="pageBreakPreview" zoomScaleNormal="85" zoomScaleSheetLayoutView="100" workbookViewId="0">
      <pane xSplit="1" ySplit="14" topLeftCell="B23" activePane="bottomRight" state="frozen"/>
      <selection pane="topRight" activeCell="B1" sqref="B1"/>
      <selection pane="bottomLeft" activeCell="A15" sqref="A15"/>
      <selection pane="bottomRight" activeCell="P45" sqref="P45"/>
    </sheetView>
  </sheetViews>
  <sheetFormatPr defaultRowHeight="12.75" x14ac:dyDescent="0.2"/>
  <cols>
    <col min="1" max="1" width="16.77734375" style="1" customWidth="1"/>
    <col min="2" max="2" width="1.21875" style="1" customWidth="1"/>
    <col min="3" max="3" width="26.77734375" style="1" customWidth="1"/>
    <col min="4" max="4" width="1" style="1" customWidth="1"/>
    <col min="5" max="7" width="2.88671875" style="1" customWidth="1"/>
    <col min="8" max="8" width="3.77734375" style="1" customWidth="1"/>
    <col min="9" max="9" width="0.88671875" style="1" customWidth="1"/>
    <col min="10" max="10" width="13.77734375" style="1" customWidth="1"/>
    <col min="11" max="11" width="0.88671875" style="1" customWidth="1"/>
    <col min="12" max="12" width="13.77734375" style="1" customWidth="1"/>
    <col min="13" max="13" width="0.88671875" style="1" customWidth="1"/>
    <col min="14" max="14" width="13.77734375" style="1" customWidth="1"/>
    <col min="15" max="15" width="0.88671875" style="1" customWidth="1"/>
    <col min="16" max="16" width="13.77734375" style="1" customWidth="1"/>
    <col min="17" max="17" width="0.88671875" style="1" customWidth="1"/>
    <col min="18" max="18" width="13.77734375" style="1" customWidth="1"/>
    <col min="19" max="19" width="8.88671875" style="1"/>
    <col min="20" max="20" width="11.109375" style="1" bestFit="1" customWidth="1"/>
    <col min="21" max="16384" width="8.88671875" style="1"/>
  </cols>
  <sheetData>
    <row r="1" spans="1:19" ht="15.75" x14ac:dyDescent="0.25">
      <c r="A1" s="203" t="s">
        <v>111</v>
      </c>
      <c r="B1" s="203"/>
      <c r="C1" s="203"/>
      <c r="D1" s="203"/>
      <c r="E1" s="203"/>
      <c r="F1" s="203"/>
      <c r="G1" s="203"/>
      <c r="H1" s="203"/>
      <c r="I1" s="203"/>
      <c r="J1" s="203"/>
      <c r="K1" s="203"/>
      <c r="L1" s="203"/>
      <c r="M1" s="203"/>
      <c r="N1" s="203"/>
      <c r="O1" s="203"/>
      <c r="P1" s="203"/>
      <c r="Q1" s="203"/>
      <c r="R1" s="203"/>
      <c r="S1" s="203"/>
    </row>
    <row r="2" spans="1:19" ht="15.75" customHeight="1" x14ac:dyDescent="0.2">
      <c r="A2" s="204" t="s">
        <v>0</v>
      </c>
      <c r="B2" s="204"/>
      <c r="C2" s="204"/>
      <c r="D2" s="204"/>
      <c r="E2" s="204"/>
      <c r="F2" s="204"/>
      <c r="G2" s="204"/>
      <c r="H2" s="204"/>
      <c r="I2" s="204"/>
      <c r="J2" s="204"/>
      <c r="K2" s="204"/>
      <c r="L2" s="204"/>
      <c r="M2" s="204"/>
      <c r="N2" s="204"/>
      <c r="O2" s="204"/>
      <c r="P2" s="204"/>
      <c r="Q2" s="204"/>
      <c r="R2" s="204"/>
      <c r="S2" s="204"/>
    </row>
    <row r="3" spans="1:19" ht="9" customHeight="1" x14ac:dyDescent="0.2"/>
    <row r="4" spans="1:19" ht="15" customHeight="1" x14ac:dyDescent="0.25">
      <c r="A4" s="2" t="s">
        <v>118</v>
      </c>
      <c r="B4" s="2" t="s">
        <v>113</v>
      </c>
      <c r="C4" s="73" t="s">
        <v>236</v>
      </c>
      <c r="H4" s="3"/>
      <c r="I4" s="3"/>
      <c r="R4" s="79"/>
    </row>
    <row r="5" spans="1:19" ht="15" customHeight="1" x14ac:dyDescent="0.2">
      <c r="A5" s="5" t="s">
        <v>119</v>
      </c>
      <c r="B5" s="2" t="s">
        <v>113</v>
      </c>
      <c r="C5" s="5" t="s">
        <v>218</v>
      </c>
    </row>
    <row r="6" spans="1:19" ht="15" customHeight="1" x14ac:dyDescent="0.2">
      <c r="A6" s="5" t="s">
        <v>120</v>
      </c>
      <c r="B6" s="2" t="s">
        <v>113</v>
      </c>
      <c r="C6" s="5" t="s">
        <v>237</v>
      </c>
    </row>
    <row r="7" spans="1:19" ht="15" customHeight="1" x14ac:dyDescent="0.2">
      <c r="A7" s="6" t="s">
        <v>121</v>
      </c>
      <c r="B7" s="2" t="s">
        <v>113</v>
      </c>
      <c r="C7" s="6" t="s">
        <v>117</v>
      </c>
    </row>
    <row r="8" spans="1:19" ht="9" customHeight="1" x14ac:dyDescent="0.2">
      <c r="A8" s="6"/>
      <c r="B8" s="2"/>
      <c r="C8" s="6"/>
    </row>
    <row r="9" spans="1:19" ht="15" customHeight="1" x14ac:dyDescent="0.2">
      <c r="L9" s="207" t="s">
        <v>122</v>
      </c>
      <c r="M9" s="207"/>
      <c r="N9" s="207"/>
      <c r="O9" s="207"/>
      <c r="P9" s="207"/>
      <c r="Q9" s="145"/>
    </row>
    <row r="10" spans="1:19" ht="15" customHeight="1" x14ac:dyDescent="0.2">
      <c r="H10" s="8"/>
      <c r="I10" s="8"/>
      <c r="J10" s="8" t="s">
        <v>287</v>
      </c>
      <c r="K10" s="8"/>
      <c r="L10" s="62" t="s">
        <v>123</v>
      </c>
      <c r="M10" s="62"/>
      <c r="N10" s="62" t="s">
        <v>125</v>
      </c>
      <c r="O10" s="62"/>
      <c r="P10" s="209" t="s">
        <v>127</v>
      </c>
      <c r="Q10" s="45"/>
      <c r="R10" s="145" t="s">
        <v>132</v>
      </c>
    </row>
    <row r="11" spans="1:19" ht="15" customHeight="1" x14ac:dyDescent="0.2">
      <c r="A11" s="205" t="s">
        <v>186</v>
      </c>
      <c r="B11" s="205"/>
      <c r="C11" s="205"/>
      <c r="D11" s="9"/>
      <c r="E11" s="205" t="s">
        <v>112</v>
      </c>
      <c r="F11" s="205"/>
      <c r="G11" s="205"/>
      <c r="H11" s="205"/>
      <c r="I11" s="8"/>
      <c r="J11" s="93" t="s">
        <v>305</v>
      </c>
      <c r="K11" s="44"/>
      <c r="L11" s="44" t="s">
        <v>318</v>
      </c>
      <c r="M11" s="44"/>
      <c r="N11" s="44" t="s">
        <v>318</v>
      </c>
      <c r="O11" s="44"/>
      <c r="P11" s="210"/>
      <c r="Q11" s="45"/>
      <c r="R11" s="44">
        <v>2020</v>
      </c>
    </row>
    <row r="12" spans="1:19" ht="15" customHeight="1" x14ac:dyDescent="0.2">
      <c r="A12" s="144"/>
      <c r="B12" s="144"/>
      <c r="C12" s="144"/>
      <c r="D12" s="9"/>
      <c r="E12" s="144"/>
      <c r="F12" s="144"/>
      <c r="G12" s="144"/>
      <c r="H12" s="144"/>
      <c r="I12" s="8"/>
      <c r="J12" s="44" t="s">
        <v>124</v>
      </c>
      <c r="K12" s="44"/>
      <c r="L12" s="44" t="s">
        <v>124</v>
      </c>
      <c r="M12" s="44"/>
      <c r="N12" s="44" t="s">
        <v>126</v>
      </c>
      <c r="O12" s="44"/>
      <c r="P12" s="210"/>
      <c r="Q12" s="45"/>
      <c r="R12" s="146" t="s">
        <v>2</v>
      </c>
    </row>
    <row r="13" spans="1:19" ht="15" customHeight="1" x14ac:dyDescent="0.2">
      <c r="A13" s="206" t="s">
        <v>3</v>
      </c>
      <c r="B13" s="206"/>
      <c r="C13" s="206"/>
      <c r="D13" s="7"/>
      <c r="E13" s="208" t="s">
        <v>4</v>
      </c>
      <c r="F13" s="208"/>
      <c r="G13" s="208"/>
      <c r="H13" s="208"/>
      <c r="J13" s="10" t="s">
        <v>5</v>
      </c>
      <c r="K13" s="61"/>
      <c r="L13" s="10" t="s">
        <v>128</v>
      </c>
      <c r="M13" s="61"/>
      <c r="N13" s="10" t="s">
        <v>129</v>
      </c>
      <c r="O13" s="61"/>
      <c r="P13" s="10" t="s">
        <v>130</v>
      </c>
      <c r="Q13" s="61"/>
      <c r="R13" s="10" t="s">
        <v>131</v>
      </c>
    </row>
    <row r="14" spans="1:19" ht="6" customHeight="1" x14ac:dyDescent="0.2">
      <c r="K14" s="7"/>
      <c r="M14" s="7"/>
      <c r="O14" s="7"/>
      <c r="Q14" s="7"/>
    </row>
    <row r="15" spans="1:19" ht="15" customHeight="1" x14ac:dyDescent="0.2">
      <c r="A15" s="214" t="s">
        <v>336</v>
      </c>
      <c r="B15" s="214"/>
      <c r="C15" s="214"/>
      <c r="E15" s="215">
        <v>3999</v>
      </c>
      <c r="F15" s="215"/>
      <c r="G15" s="215"/>
      <c r="H15" s="215"/>
      <c r="K15" s="7"/>
      <c r="M15" s="7"/>
      <c r="O15" s="7"/>
      <c r="Q15" s="7"/>
    </row>
    <row r="16" spans="1:19" ht="15" customHeight="1" x14ac:dyDescent="0.2">
      <c r="A16" s="214"/>
      <c r="B16" s="214"/>
      <c r="C16" s="214"/>
      <c r="E16" s="215"/>
      <c r="F16" s="215"/>
      <c r="G16" s="215"/>
      <c r="H16" s="215"/>
      <c r="K16" s="7"/>
      <c r="M16" s="7"/>
      <c r="O16" s="7"/>
      <c r="Q16" s="7"/>
    </row>
    <row r="17" spans="1:20" ht="15" customHeight="1" x14ac:dyDescent="0.2">
      <c r="K17" s="7"/>
      <c r="M17" s="7"/>
      <c r="O17" s="7"/>
      <c r="Q17" s="7"/>
    </row>
    <row r="18" spans="1:20" ht="15" customHeight="1" x14ac:dyDescent="0.2">
      <c r="A18" s="162" t="s">
        <v>188</v>
      </c>
      <c r="K18" s="7"/>
      <c r="M18" s="7"/>
      <c r="O18" s="7"/>
      <c r="Q18" s="7"/>
    </row>
    <row r="19" spans="1:20" ht="15" customHeight="1" x14ac:dyDescent="0.2">
      <c r="A19" s="163" t="s">
        <v>334</v>
      </c>
      <c r="B19" s="137"/>
      <c r="C19" s="137"/>
      <c r="D19" s="7"/>
      <c r="E19" s="32">
        <v>5</v>
      </c>
      <c r="F19" s="164" t="s">
        <v>12</v>
      </c>
      <c r="G19" s="165">
        <v>13</v>
      </c>
      <c r="H19" s="166" t="s">
        <v>15</v>
      </c>
      <c r="I19" s="117"/>
      <c r="J19" s="117">
        <v>4614938.18</v>
      </c>
      <c r="K19" s="117"/>
      <c r="L19" s="117"/>
      <c r="M19" s="117"/>
      <c r="N19" s="7">
        <f t="shared" ref="N19:N20" si="0">P19-L19</f>
        <v>5000000</v>
      </c>
      <c r="O19" s="7"/>
      <c r="P19" s="1">
        <v>5000000</v>
      </c>
      <c r="Q19" s="7"/>
    </row>
    <row r="20" spans="1:20" ht="15" customHeight="1" x14ac:dyDescent="0.2">
      <c r="A20" s="33" t="s">
        <v>332</v>
      </c>
      <c r="B20" s="137"/>
      <c r="C20" s="137"/>
      <c r="D20" s="7"/>
      <c r="E20" s="32">
        <v>5</v>
      </c>
      <c r="F20" s="164" t="s">
        <v>12</v>
      </c>
      <c r="G20" s="165">
        <v>13</v>
      </c>
      <c r="H20" s="166" t="s">
        <v>17</v>
      </c>
      <c r="I20" s="117"/>
      <c r="J20" s="117">
        <v>7437146.4500000002</v>
      </c>
      <c r="K20" s="117"/>
      <c r="L20" s="94"/>
      <c r="M20" s="117"/>
      <c r="N20" s="7">
        <f t="shared" si="0"/>
        <v>44261357.93</v>
      </c>
      <c r="O20" s="7"/>
      <c r="P20" s="1">
        <v>44261357.93</v>
      </c>
      <c r="Q20" s="7"/>
      <c r="R20" s="1">
        <v>22980000</v>
      </c>
    </row>
    <row r="21" spans="1:20" ht="15" customHeight="1" x14ac:dyDescent="0.2">
      <c r="A21" s="68"/>
      <c r="K21" s="7"/>
      <c r="M21" s="7"/>
      <c r="O21" s="7"/>
      <c r="Q21" s="7"/>
    </row>
    <row r="22" spans="1:20" s="7" customFormat="1" ht="15.95" customHeight="1" x14ac:dyDescent="0.2">
      <c r="A22" s="68" t="s">
        <v>190</v>
      </c>
      <c r="B22" s="11"/>
      <c r="C22" s="11"/>
    </row>
    <row r="23" spans="1:20" s="7" customFormat="1" ht="15" customHeight="1" x14ac:dyDescent="0.2">
      <c r="A23" s="33" t="s">
        <v>283</v>
      </c>
      <c r="B23" s="137"/>
      <c r="C23" s="137"/>
      <c r="E23" s="32">
        <v>1</v>
      </c>
      <c r="F23" s="169" t="s">
        <v>93</v>
      </c>
      <c r="G23" s="32" t="s">
        <v>12</v>
      </c>
      <c r="H23" s="166" t="s">
        <v>49</v>
      </c>
      <c r="J23" s="94">
        <v>2706511.72</v>
      </c>
      <c r="L23" s="94"/>
      <c r="N23" s="7">
        <f>P23-L23</f>
        <v>17446645.350000001</v>
      </c>
      <c r="P23" s="94">
        <v>17446645.350000001</v>
      </c>
      <c r="R23" s="36">
        <v>10311000</v>
      </c>
    </row>
    <row r="24" spans="1:20" s="7" customFormat="1" ht="15" hidden="1" customHeight="1" x14ac:dyDescent="0.2">
      <c r="A24" s="188" t="s">
        <v>246</v>
      </c>
      <c r="B24" s="137"/>
      <c r="C24" s="137"/>
      <c r="E24" s="32">
        <v>1</v>
      </c>
      <c r="F24" s="169" t="s">
        <v>93</v>
      </c>
      <c r="G24" s="32" t="s">
        <v>29</v>
      </c>
      <c r="H24" s="166" t="s">
        <v>10</v>
      </c>
      <c r="J24" s="94"/>
      <c r="L24" s="94"/>
      <c r="N24" s="7">
        <f t="shared" ref="N24:N29" si="1">P24-L24</f>
        <v>0</v>
      </c>
      <c r="P24" s="94"/>
      <c r="R24" s="36"/>
    </row>
    <row r="25" spans="1:20" s="7" customFormat="1" ht="15" customHeight="1" x14ac:dyDescent="0.2">
      <c r="A25" s="33" t="s">
        <v>242</v>
      </c>
      <c r="B25" s="137"/>
      <c r="C25" s="137"/>
      <c r="E25" s="32">
        <v>1</v>
      </c>
      <c r="F25" s="169" t="s">
        <v>93</v>
      </c>
      <c r="G25" s="32" t="s">
        <v>29</v>
      </c>
      <c r="H25" s="32" t="s">
        <v>17</v>
      </c>
      <c r="J25" s="94">
        <v>5243912.78</v>
      </c>
      <c r="L25" s="94"/>
      <c r="P25" s="94"/>
      <c r="R25" s="36">
        <v>5800000</v>
      </c>
    </row>
    <row r="26" spans="1:20" s="7" customFormat="1" ht="15" customHeight="1" x14ac:dyDescent="0.2">
      <c r="A26" s="33" t="s">
        <v>243</v>
      </c>
      <c r="B26" s="142"/>
      <c r="C26" s="142"/>
      <c r="D26" s="139"/>
      <c r="E26" s="32">
        <v>1</v>
      </c>
      <c r="F26" s="169" t="s">
        <v>93</v>
      </c>
      <c r="G26" s="32" t="s">
        <v>29</v>
      </c>
      <c r="H26" s="166" t="s">
        <v>49</v>
      </c>
      <c r="J26" s="94">
        <v>13645957.880000001</v>
      </c>
      <c r="L26" s="94"/>
      <c r="N26" s="7">
        <f t="shared" si="1"/>
        <v>280811.31</v>
      </c>
      <c r="P26" s="94">
        <v>280811.31</v>
      </c>
      <c r="R26" s="36">
        <v>6480000</v>
      </c>
    </row>
    <row r="27" spans="1:20" s="7" customFormat="1" ht="15" hidden="1" customHeight="1" x14ac:dyDescent="0.2">
      <c r="A27" s="33" t="s">
        <v>94</v>
      </c>
      <c r="B27" s="137"/>
      <c r="C27" s="137"/>
      <c r="E27" s="32">
        <v>1</v>
      </c>
      <c r="F27" s="169" t="s">
        <v>93</v>
      </c>
      <c r="G27" s="32" t="s">
        <v>34</v>
      </c>
      <c r="H27" s="166" t="s">
        <v>8</v>
      </c>
      <c r="J27" s="94"/>
      <c r="L27" s="94"/>
      <c r="N27" s="7">
        <f t="shared" si="1"/>
        <v>0</v>
      </c>
      <c r="P27" s="94"/>
      <c r="R27" s="36"/>
    </row>
    <row r="28" spans="1:20" s="7" customFormat="1" ht="15" customHeight="1" x14ac:dyDescent="0.2">
      <c r="A28" s="33" t="s">
        <v>241</v>
      </c>
      <c r="B28" s="137"/>
      <c r="C28" s="137"/>
      <c r="E28" s="32">
        <v>1</v>
      </c>
      <c r="F28" s="169" t="s">
        <v>93</v>
      </c>
      <c r="G28" s="32" t="s">
        <v>34</v>
      </c>
      <c r="H28" s="32" t="s">
        <v>10</v>
      </c>
      <c r="J28" s="94">
        <v>9448421.8900000006</v>
      </c>
      <c r="L28" s="94"/>
      <c r="N28" s="7">
        <f t="shared" si="1"/>
        <v>8330000</v>
      </c>
      <c r="P28" s="94">
        <v>8330000</v>
      </c>
      <c r="R28" s="36">
        <v>34734000</v>
      </c>
    </row>
    <row r="29" spans="1:20" s="7" customFormat="1" ht="15" customHeight="1" x14ac:dyDescent="0.2">
      <c r="A29" s="33" t="s">
        <v>95</v>
      </c>
      <c r="B29" s="142"/>
      <c r="C29" s="142"/>
      <c r="E29" s="32">
        <v>1</v>
      </c>
      <c r="F29" s="169" t="s">
        <v>93</v>
      </c>
      <c r="G29" s="32" t="s">
        <v>34</v>
      </c>
      <c r="H29" s="32" t="s">
        <v>49</v>
      </c>
      <c r="J29" s="94">
        <v>1217808.6599999999</v>
      </c>
      <c r="L29" s="94"/>
      <c r="N29" s="7">
        <f t="shared" si="1"/>
        <v>68104421.640000001</v>
      </c>
      <c r="P29" s="94">
        <v>68104421.640000001</v>
      </c>
      <c r="R29" s="36">
        <v>24390000</v>
      </c>
      <c r="T29" s="7">
        <f>SUM(R20:R29)</f>
        <v>104695000</v>
      </c>
    </row>
    <row r="30" spans="1:20" s="7" customFormat="1" ht="12.75" customHeight="1" x14ac:dyDescent="0.2">
      <c r="A30" s="92"/>
      <c r="B30" s="137"/>
      <c r="C30" s="137"/>
      <c r="E30" s="138"/>
      <c r="F30" s="139"/>
      <c r="G30" s="138"/>
      <c r="H30" s="138"/>
    </row>
    <row r="31" spans="1:20" s="7" customFormat="1" ht="15" customHeight="1" x14ac:dyDescent="0.2">
      <c r="A31" s="167" t="s">
        <v>238</v>
      </c>
      <c r="B31" s="137"/>
      <c r="C31" s="137"/>
      <c r="E31" s="216" t="s">
        <v>239</v>
      </c>
      <c r="F31" s="216"/>
      <c r="G31" s="216"/>
      <c r="H31" s="216"/>
    </row>
    <row r="32" spans="1:20" s="7" customFormat="1" ht="15" customHeight="1" x14ac:dyDescent="0.2">
      <c r="A32" s="168" t="s">
        <v>188</v>
      </c>
      <c r="B32" s="137"/>
      <c r="C32" s="137"/>
      <c r="E32" s="138"/>
      <c r="F32" s="139"/>
      <c r="G32" s="138"/>
      <c r="H32" s="140"/>
    </row>
    <row r="33" spans="1:18" s="7" customFormat="1" ht="15" customHeight="1" x14ac:dyDescent="0.2">
      <c r="A33" s="33" t="s">
        <v>332</v>
      </c>
      <c r="B33" s="137"/>
      <c r="C33" s="137"/>
      <c r="E33" s="32">
        <v>5</v>
      </c>
      <c r="F33" s="164" t="s">
        <v>12</v>
      </c>
      <c r="G33" s="165">
        <v>13</v>
      </c>
      <c r="H33" s="166" t="s">
        <v>17</v>
      </c>
      <c r="N33" s="7">
        <f t="shared" ref="N33" si="2">P33-L33</f>
        <v>9000000</v>
      </c>
      <c r="P33" s="7">
        <v>9000000</v>
      </c>
    </row>
    <row r="34" spans="1:18" s="7" customFormat="1" ht="15" customHeight="1" x14ac:dyDescent="0.2">
      <c r="A34" s="92"/>
      <c r="B34" s="137"/>
      <c r="C34" s="137"/>
      <c r="E34" s="138"/>
      <c r="F34" s="139"/>
      <c r="G34" s="138"/>
      <c r="H34" s="138"/>
    </row>
    <row r="35" spans="1:18" s="7" customFormat="1" ht="15" customHeight="1" x14ac:dyDescent="0.2">
      <c r="A35" s="68" t="s">
        <v>190</v>
      </c>
      <c r="B35" s="137"/>
      <c r="C35" s="137"/>
      <c r="E35" s="138"/>
      <c r="F35" s="139"/>
      <c r="G35" s="138"/>
      <c r="H35" s="138"/>
    </row>
    <row r="36" spans="1:18" s="7" customFormat="1" ht="15" customHeight="1" x14ac:dyDescent="0.2">
      <c r="A36" s="33" t="s">
        <v>283</v>
      </c>
      <c r="B36" s="165"/>
      <c r="C36" s="165"/>
      <c r="D36" s="117"/>
      <c r="E36" s="32">
        <v>1</v>
      </c>
      <c r="F36" s="169" t="s">
        <v>93</v>
      </c>
      <c r="G36" s="32" t="s">
        <v>12</v>
      </c>
      <c r="H36" s="166" t="s">
        <v>49</v>
      </c>
      <c r="I36" s="117"/>
      <c r="J36" s="94">
        <v>749043.64</v>
      </c>
      <c r="K36" s="117"/>
      <c r="L36" s="94"/>
      <c r="M36" s="117"/>
      <c r="O36" s="117"/>
      <c r="P36" s="94"/>
      <c r="Q36" s="117"/>
      <c r="R36" s="49"/>
    </row>
    <row r="37" spans="1:18" s="7" customFormat="1" ht="15" hidden="1" customHeight="1" x14ac:dyDescent="0.2">
      <c r="A37" s="33" t="s">
        <v>246</v>
      </c>
      <c r="B37" s="165"/>
      <c r="C37" s="165"/>
      <c r="D37" s="117"/>
      <c r="E37" s="32">
        <v>1</v>
      </c>
      <c r="F37" s="169" t="s">
        <v>93</v>
      </c>
      <c r="G37" s="32" t="s">
        <v>29</v>
      </c>
      <c r="H37" s="166" t="s">
        <v>10</v>
      </c>
      <c r="I37" s="117"/>
      <c r="J37" s="94"/>
      <c r="K37" s="117"/>
      <c r="L37" s="94"/>
      <c r="M37" s="117"/>
      <c r="O37" s="117"/>
      <c r="P37" s="94"/>
      <c r="Q37" s="117"/>
      <c r="R37" s="49"/>
    </row>
    <row r="38" spans="1:18" s="7" customFormat="1" ht="15" customHeight="1" x14ac:dyDescent="0.2">
      <c r="A38" s="33" t="s">
        <v>242</v>
      </c>
      <c r="B38" s="165"/>
      <c r="C38" s="165"/>
      <c r="D38" s="117"/>
      <c r="E38" s="32">
        <v>1</v>
      </c>
      <c r="F38" s="169" t="s">
        <v>93</v>
      </c>
      <c r="G38" s="32" t="s">
        <v>29</v>
      </c>
      <c r="H38" s="32" t="s">
        <v>17</v>
      </c>
      <c r="I38" s="117"/>
      <c r="J38" s="94"/>
      <c r="K38" s="117"/>
      <c r="L38" s="94"/>
      <c r="M38" s="117"/>
      <c r="N38" s="7">
        <f t="shared" ref="N38:N40" si="3">P38-L38</f>
        <v>200000</v>
      </c>
      <c r="O38" s="117"/>
      <c r="P38" s="94">
        <v>200000</v>
      </c>
      <c r="Q38" s="117"/>
      <c r="R38" s="49"/>
    </row>
    <row r="39" spans="1:18" s="7" customFormat="1" ht="15" customHeight="1" x14ac:dyDescent="0.2">
      <c r="A39" s="33" t="s">
        <v>337</v>
      </c>
      <c r="B39" s="170"/>
      <c r="C39" s="170"/>
      <c r="D39" s="169"/>
      <c r="E39" s="32">
        <v>1</v>
      </c>
      <c r="F39" s="169" t="s">
        <v>93</v>
      </c>
      <c r="G39" s="32" t="s">
        <v>29</v>
      </c>
      <c r="H39" s="166" t="s">
        <v>49</v>
      </c>
      <c r="I39" s="117"/>
      <c r="J39" s="94">
        <v>1085396.51</v>
      </c>
      <c r="K39" s="117"/>
      <c r="L39" s="94">
        <v>1328931.78</v>
      </c>
      <c r="M39" s="117"/>
      <c r="N39" s="7">
        <f t="shared" si="3"/>
        <v>1441068.22</v>
      </c>
      <c r="O39" s="117"/>
      <c r="P39" s="94">
        <v>2770000</v>
      </c>
      <c r="Q39" s="117"/>
      <c r="R39" s="49"/>
    </row>
    <row r="40" spans="1:18" s="7" customFormat="1" ht="15" hidden="1" customHeight="1" x14ac:dyDescent="0.2">
      <c r="A40" s="33" t="s">
        <v>95</v>
      </c>
      <c r="B40" s="165"/>
      <c r="C40" s="165"/>
      <c r="D40" s="117"/>
      <c r="E40" s="32">
        <v>1</v>
      </c>
      <c r="F40" s="169" t="s">
        <v>93</v>
      </c>
      <c r="G40" s="32" t="s">
        <v>34</v>
      </c>
      <c r="H40" s="166" t="s">
        <v>8</v>
      </c>
      <c r="I40" s="117"/>
      <c r="J40" s="94"/>
      <c r="K40" s="117"/>
      <c r="L40" s="94"/>
      <c r="M40" s="117"/>
      <c r="N40" s="7">
        <f t="shared" si="3"/>
        <v>0</v>
      </c>
      <c r="O40" s="117"/>
      <c r="P40" s="94"/>
      <c r="Q40" s="117"/>
      <c r="R40" s="49"/>
    </row>
    <row r="41" spans="1:18" s="7" customFormat="1" ht="15" customHeight="1" x14ac:dyDescent="0.2">
      <c r="A41" s="33"/>
      <c r="B41" s="170"/>
      <c r="C41" s="170"/>
      <c r="D41" s="117"/>
      <c r="E41" s="32"/>
      <c r="F41" s="169"/>
      <c r="G41" s="32"/>
      <c r="H41" s="32"/>
      <c r="I41" s="117"/>
      <c r="J41" s="94"/>
      <c r="K41" s="117"/>
      <c r="L41" s="94"/>
      <c r="M41" s="117"/>
      <c r="N41" s="117"/>
      <c r="O41" s="117"/>
      <c r="P41" s="94"/>
      <c r="Q41" s="117"/>
      <c r="R41" s="49"/>
    </row>
    <row r="42" spans="1:18" s="7" customFormat="1" ht="15" customHeight="1" x14ac:dyDescent="0.2">
      <c r="A42" s="167" t="s">
        <v>238</v>
      </c>
      <c r="B42" s="137"/>
      <c r="C42" s="137"/>
      <c r="E42" s="212">
        <v>6999</v>
      </c>
      <c r="F42" s="212"/>
      <c r="G42" s="212"/>
      <c r="H42" s="212"/>
    </row>
    <row r="43" spans="1:18" s="7" customFormat="1" ht="20.100000000000001" customHeight="1" x14ac:dyDescent="0.2">
      <c r="A43" s="168" t="s">
        <v>188</v>
      </c>
      <c r="B43" s="137"/>
      <c r="C43" s="137"/>
      <c r="E43" s="138"/>
      <c r="F43" s="139"/>
      <c r="G43" s="138"/>
      <c r="H43" s="140"/>
    </row>
    <row r="44" spans="1:18" s="7" customFormat="1" ht="15" customHeight="1" x14ac:dyDescent="0.2">
      <c r="A44" s="33" t="s">
        <v>334</v>
      </c>
      <c r="B44" s="160"/>
      <c r="C44" s="160"/>
      <c r="D44" s="172"/>
      <c r="E44" s="189" t="s">
        <v>335</v>
      </c>
      <c r="F44" s="164" t="s">
        <v>12</v>
      </c>
      <c r="G44" s="166" t="s">
        <v>74</v>
      </c>
      <c r="H44" s="166" t="s">
        <v>15</v>
      </c>
      <c r="N44" s="7">
        <f t="shared" ref="N44:N45" si="4">P44-L44</f>
        <v>580000</v>
      </c>
      <c r="P44" s="7">
        <v>580000</v>
      </c>
    </row>
    <row r="45" spans="1:18" s="7" customFormat="1" ht="15" customHeight="1" x14ac:dyDescent="0.2">
      <c r="A45" s="33" t="s">
        <v>332</v>
      </c>
      <c r="B45" s="137"/>
      <c r="C45" s="137"/>
      <c r="E45" s="32">
        <v>5</v>
      </c>
      <c r="F45" s="164" t="s">
        <v>12</v>
      </c>
      <c r="G45" s="165">
        <v>13</v>
      </c>
      <c r="H45" s="166" t="s">
        <v>17</v>
      </c>
      <c r="I45" s="117"/>
      <c r="J45" s="7">
        <v>48176089.490000002</v>
      </c>
      <c r="K45" s="117"/>
      <c r="L45" s="7">
        <v>1847249.85</v>
      </c>
      <c r="M45" s="117"/>
      <c r="N45" s="7">
        <f t="shared" si="4"/>
        <v>47390057.969999999</v>
      </c>
      <c r="P45" s="7">
        <v>49237307.82</v>
      </c>
      <c r="R45" s="7">
        <v>12175000</v>
      </c>
    </row>
    <row r="46" spans="1:18" s="7" customFormat="1" ht="15" customHeight="1" x14ac:dyDescent="0.2">
      <c r="A46" s="33"/>
      <c r="B46" s="137"/>
      <c r="C46" s="137"/>
      <c r="E46" s="32"/>
      <c r="F46" s="164"/>
      <c r="G46" s="165"/>
      <c r="H46" s="166"/>
    </row>
    <row r="47" spans="1:18" s="7" customFormat="1" ht="15" customHeight="1" x14ac:dyDescent="0.2">
      <c r="A47" s="68" t="s">
        <v>190</v>
      </c>
      <c r="B47" s="143"/>
      <c r="C47" s="143"/>
      <c r="E47" s="138"/>
      <c r="F47" s="139"/>
      <c r="G47" s="138"/>
      <c r="H47" s="138"/>
    </row>
    <row r="48" spans="1:18" s="7" customFormat="1" ht="15" customHeight="1" x14ac:dyDescent="0.2">
      <c r="A48" s="33" t="s">
        <v>283</v>
      </c>
      <c r="B48" s="137"/>
      <c r="C48" s="137"/>
      <c r="E48" s="32">
        <v>1</v>
      </c>
      <c r="F48" s="169" t="s">
        <v>93</v>
      </c>
      <c r="G48" s="32" t="s">
        <v>12</v>
      </c>
      <c r="H48" s="166" t="s">
        <v>49</v>
      </c>
      <c r="J48" s="194">
        <v>10108299.25</v>
      </c>
      <c r="L48" s="49">
        <v>3264751.32</v>
      </c>
      <c r="N48" s="7">
        <f t="shared" ref="N48:N51" si="5">P48-L48</f>
        <v>20268125.620000001</v>
      </c>
      <c r="P48" s="195">
        <v>23532876.940000001</v>
      </c>
      <c r="R48" s="195">
        <v>2000000</v>
      </c>
    </row>
    <row r="49" spans="1:18" s="7" customFormat="1" ht="15" customHeight="1" x14ac:dyDescent="0.2">
      <c r="A49" s="33" t="s">
        <v>242</v>
      </c>
      <c r="B49" s="137"/>
      <c r="C49" s="137"/>
      <c r="D49" s="139"/>
      <c r="E49" s="32">
        <v>1</v>
      </c>
      <c r="F49" s="169" t="s">
        <v>93</v>
      </c>
      <c r="G49" s="32" t="s">
        <v>29</v>
      </c>
      <c r="H49" s="32" t="s">
        <v>17</v>
      </c>
      <c r="J49" s="194">
        <v>917736.53</v>
      </c>
      <c r="L49" s="94"/>
      <c r="N49" s="7">
        <f t="shared" si="5"/>
        <v>1520000</v>
      </c>
      <c r="P49" s="195">
        <v>1520000</v>
      </c>
      <c r="R49" s="195">
        <v>8100000</v>
      </c>
    </row>
    <row r="50" spans="1:18" s="7" customFormat="1" ht="15" customHeight="1" x14ac:dyDescent="0.2">
      <c r="A50" s="33" t="s">
        <v>243</v>
      </c>
      <c r="B50" s="137"/>
      <c r="C50" s="137"/>
      <c r="D50" s="139"/>
      <c r="E50" s="32">
        <v>1</v>
      </c>
      <c r="F50" s="169" t="s">
        <v>93</v>
      </c>
      <c r="G50" s="32" t="s">
        <v>29</v>
      </c>
      <c r="H50" s="166" t="s">
        <v>49</v>
      </c>
      <c r="J50" s="94">
        <v>124125809.48</v>
      </c>
      <c r="L50" s="94"/>
      <c r="N50" s="7">
        <f t="shared" si="5"/>
        <v>5200000</v>
      </c>
      <c r="P50" s="94">
        <v>5200000</v>
      </c>
      <c r="R50" s="49">
        <v>2775000</v>
      </c>
    </row>
    <row r="51" spans="1:18" s="7" customFormat="1" ht="15" customHeight="1" x14ac:dyDescent="0.2">
      <c r="A51" s="33" t="s">
        <v>95</v>
      </c>
      <c r="B51" s="137"/>
      <c r="C51" s="137"/>
      <c r="D51" s="139"/>
      <c r="E51" s="32">
        <v>1</v>
      </c>
      <c r="F51" s="169" t="s">
        <v>93</v>
      </c>
      <c r="G51" s="32" t="s">
        <v>34</v>
      </c>
      <c r="H51" s="32" t="s">
        <v>49</v>
      </c>
      <c r="J51" s="94">
        <v>1848754.92</v>
      </c>
      <c r="L51" s="94">
        <v>12178740.48</v>
      </c>
      <c r="N51" s="7">
        <f t="shared" si="5"/>
        <v>203320695</v>
      </c>
      <c r="P51" s="195">
        <v>215499435.47999999</v>
      </c>
      <c r="R51" s="195">
        <v>31620000</v>
      </c>
    </row>
    <row r="52" spans="1:18" s="7" customFormat="1" ht="9.75" customHeight="1" x14ac:dyDescent="0.2">
      <c r="J52" s="155"/>
      <c r="L52" s="155"/>
      <c r="N52" s="155"/>
      <c r="P52" s="155"/>
      <c r="R52" s="155"/>
    </row>
    <row r="53" spans="1:18" s="7" customFormat="1" ht="20.100000000000001" customHeight="1" thickBot="1" x14ac:dyDescent="0.25">
      <c r="A53" s="11" t="s">
        <v>110</v>
      </c>
      <c r="B53" s="28"/>
      <c r="C53" s="28"/>
      <c r="J53" s="29">
        <f>SUM(J19:J51)</f>
        <v>231325827.37999997</v>
      </c>
      <c r="K53" s="23"/>
      <c r="L53" s="29">
        <f>SUM(L19:L51)</f>
        <v>18619673.43</v>
      </c>
      <c r="N53" s="29">
        <f>SUM(N19:N51)</f>
        <v>432343183.04000002</v>
      </c>
      <c r="P53" s="29">
        <f>SUM(P19:P51)</f>
        <v>450962856.47000003</v>
      </c>
      <c r="R53" s="29">
        <f>SUM(R19:R51)</f>
        <v>161365000</v>
      </c>
    </row>
    <row r="54" spans="1:18" s="7" customFormat="1" ht="20.100000000000001" customHeight="1" thickTop="1" x14ac:dyDescent="0.2">
      <c r="A54" s="11"/>
      <c r="B54" s="28"/>
      <c r="C54" s="28"/>
      <c r="J54" s="23"/>
      <c r="K54" s="23"/>
      <c r="L54" s="23"/>
      <c r="N54" s="23"/>
      <c r="P54" s="23"/>
      <c r="R54" s="23"/>
    </row>
    <row r="55" spans="1:18" s="7" customFormat="1" x14ac:dyDescent="0.2"/>
    <row r="56" spans="1:18" x14ac:dyDescent="0.2">
      <c r="B56" s="109"/>
      <c r="C56" s="146" t="s">
        <v>133</v>
      </c>
      <c r="D56" s="33"/>
      <c r="E56" s="32"/>
      <c r="G56" s="31"/>
      <c r="I56" s="31"/>
      <c r="J56" s="211" t="s">
        <v>297</v>
      </c>
      <c r="K56" s="211"/>
      <c r="L56" s="211"/>
      <c r="M56" s="47"/>
      <c r="N56" s="49"/>
      <c r="O56" s="49"/>
      <c r="P56" s="48" t="s">
        <v>135</v>
      </c>
    </row>
    <row r="57" spans="1:18" x14ac:dyDescent="0.2">
      <c r="A57" s="76"/>
      <c r="B57" s="109"/>
      <c r="C57" s="145"/>
      <c r="D57" s="33"/>
      <c r="E57" s="32"/>
      <c r="G57" s="31"/>
      <c r="I57" s="31"/>
      <c r="J57" s="146"/>
      <c r="K57" s="146"/>
      <c r="L57" s="146"/>
      <c r="M57" s="47"/>
      <c r="N57" s="49"/>
      <c r="O57" s="49"/>
      <c r="P57" s="48"/>
    </row>
    <row r="58" spans="1:18" x14ac:dyDescent="0.2">
      <c r="A58" s="50"/>
      <c r="B58" s="109"/>
      <c r="C58" s="145"/>
      <c r="D58" s="33"/>
      <c r="E58" s="51"/>
      <c r="G58" s="31"/>
      <c r="I58" s="31"/>
      <c r="J58" s="146"/>
      <c r="M58" s="146"/>
      <c r="N58" s="36"/>
      <c r="O58" s="36"/>
      <c r="P58" s="51"/>
    </row>
    <row r="59" spans="1:18" x14ac:dyDescent="0.2">
      <c r="A59" s="52"/>
      <c r="B59" s="109"/>
      <c r="C59" s="145"/>
      <c r="D59" s="31"/>
      <c r="E59" s="53"/>
      <c r="G59" s="31"/>
      <c r="I59" s="31"/>
      <c r="J59" s="31"/>
      <c r="M59" s="31"/>
      <c r="P59" s="53"/>
    </row>
    <row r="60" spans="1:18" x14ac:dyDescent="0.2">
      <c r="B60" s="109"/>
      <c r="C60" s="147" t="s">
        <v>226</v>
      </c>
      <c r="D60" s="55"/>
      <c r="E60" s="56"/>
      <c r="G60" s="31"/>
      <c r="I60" s="31"/>
      <c r="J60" s="212" t="s">
        <v>319</v>
      </c>
      <c r="K60" s="212"/>
      <c r="L60" s="212"/>
      <c r="M60" s="57"/>
      <c r="N60" s="59"/>
      <c r="O60" s="59"/>
      <c r="P60" s="58" t="s">
        <v>137</v>
      </c>
    </row>
    <row r="61" spans="1:18" x14ac:dyDescent="0.2">
      <c r="B61" s="109"/>
      <c r="C61" s="146" t="s">
        <v>304</v>
      </c>
      <c r="D61" s="31"/>
      <c r="E61" s="32"/>
      <c r="G61" s="31"/>
      <c r="I61" s="31"/>
      <c r="J61" s="211" t="s">
        <v>288</v>
      </c>
      <c r="K61" s="211"/>
      <c r="L61" s="211"/>
      <c r="M61" s="33"/>
      <c r="N61" s="35"/>
      <c r="O61" s="35"/>
      <c r="P61" s="60" t="s">
        <v>139</v>
      </c>
    </row>
    <row r="62" spans="1:18" x14ac:dyDescent="0.2">
      <c r="B62" s="109"/>
    </row>
  </sheetData>
  <customSheetViews>
    <customSheetView guid="{1998FCB8-1FEB-4076-ACE6-A225EE4366B3}" showPageBreaks="1" printArea="1" hiddenRows="1" view="pageBreakPreview">
      <pane xSplit="1" ySplit="14" topLeftCell="B47" activePane="bottomRight" state="frozen"/>
      <selection pane="bottomRight" activeCell="B45" sqref="B45"/>
      <rowBreaks count="1" manualBreakCount="1">
        <brk id="41" max="18" man="1"/>
      </rowBreaks>
      <pageMargins left="0.75" right="0.5" top="1" bottom="1" header="0.75" footer="0.5"/>
      <printOptions horizontalCentered="1"/>
      <pageSetup paperSize="5" scale="90" orientation="landscape" horizontalDpi="4294967293" verticalDpi="300" r:id="rId1"/>
      <headerFooter alignWithMargins="0">
        <oddHeader xml:space="preserve">&amp;L&amp;"Arial,Regular"&amp;9               LBP Form No. 2&amp;R&amp;"Arial,Bold"&amp;10Annex E                         </oddHeader>
        <oddFooter>&amp;C&amp;10Page &amp;P of &amp;N</oddFooter>
      </headerFooter>
    </customSheetView>
    <customSheetView guid="{EE975321-C15E-44A7-AFC6-A307116A4F6E}" showPageBreaks="1" printArea="1" view="pageBreakPreview">
      <pane xSplit="1" ySplit="14" topLeftCell="B21" activePane="bottomRight" state="frozen"/>
      <selection pane="bottomRight" activeCell="N46" sqref="N46:N47"/>
      <rowBreaks count="2" manualBreakCount="2">
        <brk id="35" max="18" man="1"/>
        <brk id="57" max="18" man="1"/>
      </rowBreaks>
      <pageMargins left="0.75" right="0.5" top="1" bottom="1" header="0.75" footer="0.5"/>
      <printOptions horizontalCentered="1"/>
      <pageSetup paperSize="5" scale="90" orientation="landscape" horizontalDpi="4294967293" verticalDpi="300" r:id="rId2"/>
      <headerFooter alignWithMargins="0">
        <oddHeader xml:space="preserve">&amp;L&amp;"Arial,Regular"&amp;9               LBP Form No. 2&amp;R&amp;"Arial,Bold"&amp;10Annex D                         </oddHeader>
        <oddFooter>&amp;C&amp;10Page &amp;P of &amp;N</oddFooter>
      </headerFooter>
    </customSheetView>
    <customSheetView guid="{DE3A1FFE-44A0-41BD-98AB-2A2226968564}" showPageBreaks="1" printArea="1" view="pageBreakPreview">
      <pane xSplit="1" ySplit="14" topLeftCell="B21" activePane="bottomRight" state="frozen"/>
      <selection pane="bottomRight" activeCell="N46" sqref="N46:N47"/>
      <rowBreaks count="2" manualBreakCount="2">
        <brk id="35" max="18" man="1"/>
        <brk id="57" max="18" man="1"/>
      </rowBreaks>
      <pageMargins left="0.75" right="0.5" top="1" bottom="1" header="0.75" footer="0.5"/>
      <printOptions horizontalCentered="1"/>
      <pageSetup paperSize="5" scale="90" orientation="landscape" horizontalDpi="4294967293" verticalDpi="300" r:id="rId3"/>
      <headerFooter alignWithMargins="0">
        <oddHeader xml:space="preserve">&amp;L&amp;"Arial,Regular"&amp;9               LBP Form No. 2&amp;R&amp;"Arial,Bold"&amp;10Annex D                         </oddHeader>
        <oddFooter>&amp;C&amp;10Page &amp;P of &amp;N</oddFooter>
      </headerFooter>
    </customSheetView>
    <customSheetView guid="{B830B613-BE6E-4840-91D7-D447FD1BCCD2}" showPageBreaks="1" printArea="1" view="pageBreakPreview">
      <pane xSplit="1" ySplit="14" topLeftCell="B21" activePane="bottomRight" state="frozen"/>
      <selection pane="bottomRight" activeCell="N46" sqref="N46:N47"/>
      <rowBreaks count="2" manualBreakCount="2">
        <brk id="35" max="18" man="1"/>
        <brk id="57" max="18" man="1"/>
      </rowBreaks>
      <pageMargins left="0.75" right="0.5" top="1" bottom="1" header="0.75" footer="0.5"/>
      <printOptions horizontalCentered="1"/>
      <pageSetup paperSize="5" scale="90" orientation="landscape" horizontalDpi="4294967293" verticalDpi="300" r:id="rId4"/>
      <headerFooter alignWithMargins="0">
        <oddHeader xml:space="preserve">&amp;L&amp;"Arial,Regular"&amp;9               LBP Form No. 2&amp;R&amp;"Arial,Bold"&amp;10Annex D                         </oddHeader>
        <oddFooter>&amp;C&amp;10Page &amp;P of &amp;N</oddFooter>
      </headerFooter>
    </customSheetView>
  </customSheetViews>
  <mergeCells count="15">
    <mergeCell ref="A1:S1"/>
    <mergeCell ref="A2:S2"/>
    <mergeCell ref="L9:P9"/>
    <mergeCell ref="P10:P12"/>
    <mergeCell ref="A11:C11"/>
    <mergeCell ref="E11:H11"/>
    <mergeCell ref="J56:L56"/>
    <mergeCell ref="J60:L60"/>
    <mergeCell ref="J61:L61"/>
    <mergeCell ref="A13:C13"/>
    <mergeCell ref="E13:H13"/>
    <mergeCell ref="A15:C16"/>
    <mergeCell ref="E15:H16"/>
    <mergeCell ref="E31:H31"/>
    <mergeCell ref="E42:H42"/>
  </mergeCells>
  <printOptions horizontalCentered="1"/>
  <pageMargins left="0.75" right="0.5" top="1" bottom="1" header="0.75" footer="0.5"/>
  <pageSetup paperSize="5" scale="90" orientation="landscape" horizontalDpi="4294967293" verticalDpi="300" r:id="rId5"/>
  <headerFooter alignWithMargins="0">
    <oddHeader xml:space="preserve">&amp;L&amp;"Arial,Regular"&amp;9               LBP Form No. 2&amp;R&amp;"Arial,Bold"&amp;10Annex E                         </oddHeader>
    <oddFooter>&amp;C&amp;10Page &amp;P of &amp;N</oddFooter>
  </headerFooter>
  <rowBreaks count="1" manualBreakCount="1">
    <brk id="41" max="18" man="1"/>
  </rowBreak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S52"/>
  <sheetViews>
    <sheetView view="pageBreakPreview" zoomScaleNormal="85" zoomScaleSheetLayoutView="100" workbookViewId="0">
      <pane xSplit="1" ySplit="14" topLeftCell="B15" activePane="bottomRight" state="frozen"/>
      <selection pane="topRight" activeCell="B1" sqref="B1"/>
      <selection pane="bottomLeft" activeCell="A15" sqref="A15"/>
      <selection pane="bottomRight" activeCell="N19" sqref="N19:R37"/>
    </sheetView>
  </sheetViews>
  <sheetFormatPr defaultRowHeight="12.75" x14ac:dyDescent="0.2"/>
  <cols>
    <col min="1" max="1" width="16.77734375" style="1" customWidth="1"/>
    <col min="2" max="2" width="1.21875" style="1" customWidth="1"/>
    <col min="3" max="3" width="26.77734375" style="1" customWidth="1"/>
    <col min="4" max="4" width="1" style="1" customWidth="1"/>
    <col min="5" max="7" width="2.88671875" style="1" customWidth="1"/>
    <col min="8" max="8" width="3.77734375" style="1" customWidth="1"/>
    <col min="9" max="9" width="0.88671875" style="1" customWidth="1"/>
    <col min="10" max="10" width="13.77734375" style="1" customWidth="1"/>
    <col min="11" max="11" width="0.88671875" style="1" customWidth="1"/>
    <col min="12" max="12" width="13.77734375" style="1" customWidth="1"/>
    <col min="13" max="13" width="0.88671875" style="1" customWidth="1"/>
    <col min="14" max="14" width="13.77734375" style="1" customWidth="1"/>
    <col min="15" max="15" width="0.88671875" style="1" customWidth="1"/>
    <col min="16" max="16" width="13.77734375" style="1" customWidth="1"/>
    <col min="17" max="17" width="0.88671875" style="1" customWidth="1"/>
    <col min="18" max="18" width="13.77734375" style="1" customWidth="1"/>
    <col min="19" max="16384" width="8.88671875" style="1"/>
  </cols>
  <sheetData>
    <row r="1" spans="1:19" ht="15.75" x14ac:dyDescent="0.25">
      <c r="A1" s="203" t="s">
        <v>111</v>
      </c>
      <c r="B1" s="203"/>
      <c r="C1" s="203"/>
      <c r="D1" s="203"/>
      <c r="E1" s="203"/>
      <c r="F1" s="203"/>
      <c r="G1" s="203"/>
      <c r="H1" s="203"/>
      <c r="I1" s="203"/>
      <c r="J1" s="203"/>
      <c r="K1" s="203"/>
      <c r="L1" s="203"/>
      <c r="M1" s="203"/>
      <c r="N1" s="203"/>
      <c r="O1" s="203"/>
      <c r="P1" s="203"/>
      <c r="Q1" s="203"/>
      <c r="R1" s="203"/>
      <c r="S1" s="203"/>
    </row>
    <row r="2" spans="1:19" ht="15.75" customHeight="1" x14ac:dyDescent="0.2">
      <c r="A2" s="204" t="s">
        <v>0</v>
      </c>
      <c r="B2" s="204"/>
      <c r="C2" s="204"/>
      <c r="D2" s="204"/>
      <c r="E2" s="204"/>
      <c r="F2" s="204"/>
      <c r="G2" s="204"/>
      <c r="H2" s="204"/>
      <c r="I2" s="204"/>
      <c r="J2" s="204"/>
      <c r="K2" s="204"/>
      <c r="L2" s="204"/>
      <c r="M2" s="204"/>
      <c r="N2" s="204"/>
      <c r="O2" s="204"/>
      <c r="P2" s="204"/>
      <c r="Q2" s="204"/>
      <c r="R2" s="204"/>
      <c r="S2" s="204"/>
    </row>
    <row r="3" spans="1:19" ht="9" customHeight="1" x14ac:dyDescent="0.2"/>
    <row r="4" spans="1:19" ht="15" customHeight="1" x14ac:dyDescent="0.25">
      <c r="A4" s="2" t="s">
        <v>118</v>
      </c>
      <c r="B4" s="2" t="s">
        <v>113</v>
      </c>
      <c r="C4" s="73" t="s">
        <v>236</v>
      </c>
      <c r="H4" s="3"/>
      <c r="I4" s="3"/>
      <c r="R4" s="79"/>
    </row>
    <row r="5" spans="1:19" ht="15" customHeight="1" x14ac:dyDescent="0.2">
      <c r="A5" s="5" t="s">
        <v>119</v>
      </c>
      <c r="B5" s="2" t="s">
        <v>113</v>
      </c>
      <c r="C5" s="5" t="s">
        <v>219</v>
      </c>
    </row>
    <row r="6" spans="1:19" ht="15" customHeight="1" x14ac:dyDescent="0.2">
      <c r="A6" s="5" t="s">
        <v>120</v>
      </c>
      <c r="B6" s="2" t="s">
        <v>113</v>
      </c>
      <c r="C6" s="5" t="s">
        <v>237</v>
      </c>
    </row>
    <row r="7" spans="1:19" ht="15" customHeight="1" x14ac:dyDescent="0.2">
      <c r="A7" s="6" t="s">
        <v>121</v>
      </c>
      <c r="B7" s="2" t="s">
        <v>113</v>
      </c>
      <c r="C7" s="6" t="s">
        <v>117</v>
      </c>
    </row>
    <row r="8" spans="1:19" ht="9" customHeight="1" x14ac:dyDescent="0.2">
      <c r="A8" s="6"/>
      <c r="B8" s="2"/>
      <c r="C8" s="6"/>
    </row>
    <row r="9" spans="1:19" ht="15" customHeight="1" x14ac:dyDescent="0.2">
      <c r="L9" s="207" t="s">
        <v>122</v>
      </c>
      <c r="M9" s="207"/>
      <c r="N9" s="207"/>
      <c r="O9" s="207"/>
      <c r="P9" s="207"/>
      <c r="Q9" s="145"/>
    </row>
    <row r="10" spans="1:19" ht="15" customHeight="1" x14ac:dyDescent="0.2">
      <c r="H10" s="8"/>
      <c r="I10" s="8"/>
      <c r="J10" s="8" t="s">
        <v>287</v>
      </c>
      <c r="K10" s="8"/>
      <c r="L10" s="62" t="s">
        <v>123</v>
      </c>
      <c r="M10" s="62"/>
      <c r="N10" s="62" t="s">
        <v>125</v>
      </c>
      <c r="O10" s="62"/>
      <c r="P10" s="209" t="s">
        <v>127</v>
      </c>
      <c r="Q10" s="45"/>
      <c r="R10" s="145" t="s">
        <v>132</v>
      </c>
    </row>
    <row r="11" spans="1:19" ht="15" customHeight="1" x14ac:dyDescent="0.2">
      <c r="A11" s="205" t="s">
        <v>186</v>
      </c>
      <c r="B11" s="205"/>
      <c r="C11" s="205"/>
      <c r="D11" s="9"/>
      <c r="E11" s="205" t="s">
        <v>112</v>
      </c>
      <c r="F11" s="205"/>
      <c r="G11" s="205"/>
      <c r="H11" s="205"/>
      <c r="I11" s="8"/>
      <c r="J11" s="93" t="s">
        <v>305</v>
      </c>
      <c r="K11" s="44"/>
      <c r="L11" s="44" t="s">
        <v>318</v>
      </c>
      <c r="M11" s="44"/>
      <c r="N11" s="44" t="s">
        <v>318</v>
      </c>
      <c r="O11" s="44"/>
      <c r="P11" s="210"/>
      <c r="Q11" s="45"/>
      <c r="R11" s="44">
        <v>2020</v>
      </c>
    </row>
    <row r="12" spans="1:19" ht="15" customHeight="1" x14ac:dyDescent="0.2">
      <c r="A12" s="144"/>
      <c r="B12" s="144"/>
      <c r="C12" s="144"/>
      <c r="D12" s="9"/>
      <c r="E12" s="144"/>
      <c r="F12" s="144"/>
      <c r="G12" s="144"/>
      <c r="H12" s="144"/>
      <c r="I12" s="8"/>
      <c r="J12" s="44" t="s">
        <v>124</v>
      </c>
      <c r="K12" s="44"/>
      <c r="L12" s="44" t="s">
        <v>124</v>
      </c>
      <c r="M12" s="44"/>
      <c r="N12" s="44" t="s">
        <v>126</v>
      </c>
      <c r="O12" s="44"/>
      <c r="P12" s="210"/>
      <c r="Q12" s="45"/>
      <c r="R12" s="146" t="s">
        <v>2</v>
      </c>
    </row>
    <row r="13" spans="1:19" ht="15" customHeight="1" x14ac:dyDescent="0.2">
      <c r="A13" s="206" t="s">
        <v>3</v>
      </c>
      <c r="B13" s="206"/>
      <c r="C13" s="206"/>
      <c r="D13" s="7"/>
      <c r="E13" s="208" t="s">
        <v>4</v>
      </c>
      <c r="F13" s="208"/>
      <c r="G13" s="208"/>
      <c r="H13" s="208"/>
      <c r="J13" s="10" t="s">
        <v>5</v>
      </c>
      <c r="K13" s="61"/>
      <c r="L13" s="10" t="s">
        <v>128</v>
      </c>
      <c r="M13" s="61"/>
      <c r="N13" s="10" t="s">
        <v>129</v>
      </c>
      <c r="O13" s="61"/>
      <c r="P13" s="10" t="s">
        <v>130</v>
      </c>
      <c r="Q13" s="61"/>
      <c r="R13" s="10" t="s">
        <v>131</v>
      </c>
    </row>
    <row r="14" spans="1:19" ht="6" customHeight="1" x14ac:dyDescent="0.2">
      <c r="K14" s="7"/>
      <c r="M14" s="7"/>
      <c r="O14" s="7"/>
      <c r="Q14" s="7"/>
    </row>
    <row r="15" spans="1:19" s="7" customFormat="1" ht="18" customHeight="1" x14ac:dyDescent="0.2">
      <c r="A15" s="191" t="s">
        <v>244</v>
      </c>
      <c r="B15" s="190"/>
      <c r="C15" s="190"/>
      <c r="D15" s="172"/>
      <c r="E15" s="217" t="s">
        <v>245</v>
      </c>
      <c r="F15" s="217"/>
      <c r="G15" s="217"/>
      <c r="H15" s="217"/>
    </row>
    <row r="16" spans="1:19" s="7" customFormat="1" ht="18" customHeight="1" x14ac:dyDescent="0.2">
      <c r="A16" s="68" t="s">
        <v>190</v>
      </c>
      <c r="B16" s="25"/>
      <c r="C16" s="25"/>
      <c r="E16" s="148"/>
      <c r="F16" s="148"/>
      <c r="G16" s="148"/>
      <c r="H16" s="148"/>
    </row>
    <row r="17" spans="1:18" s="7" customFormat="1" ht="12.75" hidden="1" customHeight="1" x14ac:dyDescent="0.2">
      <c r="A17" s="92" t="s">
        <v>283</v>
      </c>
      <c r="B17" s="137"/>
      <c r="C17" s="137"/>
      <c r="E17" s="138">
        <v>1</v>
      </c>
      <c r="F17" s="139" t="s">
        <v>93</v>
      </c>
      <c r="G17" s="138" t="s">
        <v>12</v>
      </c>
      <c r="H17" s="140" t="s">
        <v>49</v>
      </c>
      <c r="N17" s="7">
        <f>P17-L17</f>
        <v>0</v>
      </c>
    </row>
    <row r="18" spans="1:18" s="7" customFormat="1" ht="15" customHeight="1" x14ac:dyDescent="0.2">
      <c r="A18" s="188" t="s">
        <v>178</v>
      </c>
      <c r="B18" s="142"/>
      <c r="C18" s="142"/>
      <c r="D18" s="139"/>
      <c r="E18" s="32">
        <v>1</v>
      </c>
      <c r="F18" s="169" t="s">
        <v>93</v>
      </c>
      <c r="G18" s="32" t="s">
        <v>29</v>
      </c>
      <c r="H18" s="32" t="s">
        <v>8</v>
      </c>
      <c r="J18" s="7">
        <v>24421772.780000001</v>
      </c>
    </row>
    <row r="19" spans="1:18" s="7" customFormat="1" ht="15" customHeight="1" x14ac:dyDescent="0.2">
      <c r="A19" s="33" t="s">
        <v>246</v>
      </c>
      <c r="B19" s="137"/>
      <c r="C19" s="137"/>
      <c r="E19" s="32">
        <v>1</v>
      </c>
      <c r="F19" s="169" t="s">
        <v>93</v>
      </c>
      <c r="G19" s="32" t="s">
        <v>29</v>
      </c>
      <c r="H19" s="32" t="s">
        <v>10</v>
      </c>
      <c r="J19" s="7">
        <v>5955073.4100000001</v>
      </c>
      <c r="N19" s="7">
        <f t="shared" ref="N19:N23" si="0">P19-L19</f>
        <v>69300000</v>
      </c>
      <c r="P19" s="7">
        <v>69300000</v>
      </c>
    </row>
    <row r="20" spans="1:18" s="7" customFormat="1" ht="12.75" hidden="1" customHeight="1" x14ac:dyDescent="0.2">
      <c r="A20" s="33" t="s">
        <v>243</v>
      </c>
      <c r="B20" s="142"/>
      <c r="C20" s="142"/>
      <c r="D20" s="139"/>
      <c r="E20" s="32">
        <v>1</v>
      </c>
      <c r="F20" s="169" t="s">
        <v>93</v>
      </c>
      <c r="G20" s="32" t="s">
        <v>29</v>
      </c>
      <c r="H20" s="166" t="s">
        <v>49</v>
      </c>
    </row>
    <row r="21" spans="1:18" s="7" customFormat="1" ht="15" customHeight="1" x14ac:dyDescent="0.2">
      <c r="A21" s="33" t="s">
        <v>94</v>
      </c>
      <c r="B21" s="137"/>
      <c r="C21" s="137"/>
      <c r="E21" s="32">
        <v>1</v>
      </c>
      <c r="F21" s="169" t="s">
        <v>93</v>
      </c>
      <c r="G21" s="32" t="s">
        <v>34</v>
      </c>
      <c r="H21" s="166" t="s">
        <v>8</v>
      </c>
      <c r="R21" s="7">
        <v>325675000</v>
      </c>
    </row>
    <row r="22" spans="1:18" s="7" customFormat="1" ht="12.75" hidden="1" customHeight="1" x14ac:dyDescent="0.2">
      <c r="A22" s="188" t="s">
        <v>247</v>
      </c>
      <c r="B22" s="137"/>
      <c r="C22" s="137"/>
      <c r="E22" s="32">
        <v>1</v>
      </c>
      <c r="F22" s="169" t="s">
        <v>93</v>
      </c>
      <c r="G22" s="32" t="s">
        <v>29</v>
      </c>
      <c r="H22" s="32" t="s">
        <v>64</v>
      </c>
      <c r="N22" s="7">
        <f t="shared" si="0"/>
        <v>0</v>
      </c>
    </row>
    <row r="23" spans="1:18" s="7" customFormat="1" ht="15" customHeight="1" x14ac:dyDescent="0.2">
      <c r="A23" s="33" t="s">
        <v>95</v>
      </c>
      <c r="B23" s="142"/>
      <c r="C23" s="142"/>
      <c r="E23" s="32">
        <v>1</v>
      </c>
      <c r="F23" s="169" t="s">
        <v>93</v>
      </c>
      <c r="G23" s="32" t="s">
        <v>34</v>
      </c>
      <c r="H23" s="32" t="s">
        <v>49</v>
      </c>
      <c r="L23" s="7">
        <v>1490069.95</v>
      </c>
      <c r="N23" s="7">
        <f t="shared" si="0"/>
        <v>12737222.050000001</v>
      </c>
      <c r="P23" s="7">
        <v>14227292</v>
      </c>
      <c r="R23" s="7">
        <v>202821268.87</v>
      </c>
    </row>
    <row r="24" spans="1:18" s="7" customFormat="1" ht="12.75" hidden="1" customHeight="1" x14ac:dyDescent="0.2">
      <c r="A24" s="141" t="s">
        <v>242</v>
      </c>
      <c r="B24" s="137"/>
      <c r="C24" s="137"/>
      <c r="E24" s="138">
        <v>1</v>
      </c>
      <c r="F24" s="139" t="s">
        <v>93</v>
      </c>
      <c r="G24" s="138" t="s">
        <v>29</v>
      </c>
      <c r="H24" s="138" t="s">
        <v>17</v>
      </c>
      <c r="N24" s="7">
        <f t="shared" ref="N24:N25" si="1">P24-L24</f>
        <v>0</v>
      </c>
    </row>
    <row r="25" spans="1:18" s="7" customFormat="1" ht="12.75" hidden="1" customHeight="1" x14ac:dyDescent="0.2">
      <c r="A25" s="141" t="s">
        <v>246</v>
      </c>
      <c r="B25" s="137"/>
      <c r="C25" s="137"/>
      <c r="E25" s="138">
        <v>1</v>
      </c>
      <c r="F25" s="139" t="s">
        <v>93</v>
      </c>
      <c r="G25" s="138" t="s">
        <v>29</v>
      </c>
      <c r="H25" s="138" t="s">
        <v>10</v>
      </c>
      <c r="N25" s="7">
        <f t="shared" si="1"/>
        <v>0</v>
      </c>
    </row>
    <row r="26" spans="1:18" s="7" customFormat="1" ht="12.75" customHeight="1" x14ac:dyDescent="0.2">
      <c r="A26" s="141"/>
      <c r="B26" s="137"/>
      <c r="C26" s="137"/>
      <c r="E26" s="138"/>
      <c r="F26" s="139"/>
      <c r="G26" s="138"/>
      <c r="H26" s="138"/>
    </row>
    <row r="27" spans="1:18" s="7" customFormat="1" ht="18" customHeight="1" x14ac:dyDescent="0.2">
      <c r="A27" s="153" t="s">
        <v>248</v>
      </c>
      <c r="B27" s="137"/>
      <c r="C27" s="137"/>
      <c r="E27" s="217" t="s">
        <v>249</v>
      </c>
      <c r="F27" s="217"/>
      <c r="G27" s="217"/>
      <c r="H27" s="217"/>
    </row>
    <row r="28" spans="1:18" s="7" customFormat="1" ht="18" customHeight="1" x14ac:dyDescent="0.2">
      <c r="A28" s="152" t="s">
        <v>188</v>
      </c>
      <c r="B28" s="137"/>
      <c r="C28" s="137"/>
      <c r="E28" s="138"/>
      <c r="F28" s="139"/>
      <c r="G28" s="138"/>
      <c r="H28" s="138"/>
    </row>
    <row r="29" spans="1:18" s="7" customFormat="1" ht="15" customHeight="1" x14ac:dyDescent="0.2">
      <c r="A29" s="33" t="s">
        <v>334</v>
      </c>
      <c r="B29" s="137"/>
      <c r="C29" s="137"/>
      <c r="E29" s="189" t="s">
        <v>335</v>
      </c>
      <c r="F29" s="164" t="s">
        <v>12</v>
      </c>
      <c r="G29" s="166" t="s">
        <v>74</v>
      </c>
      <c r="H29" s="166" t="s">
        <v>15</v>
      </c>
      <c r="J29" s="7">
        <v>463763.87</v>
      </c>
      <c r="N29" s="7">
        <f t="shared" ref="N29:N30" si="2">P29-L29</f>
        <v>46800000</v>
      </c>
      <c r="P29" s="7">
        <v>46800000</v>
      </c>
      <c r="R29" s="7">
        <v>157450000</v>
      </c>
    </row>
    <row r="30" spans="1:18" s="7" customFormat="1" ht="15" customHeight="1" x14ac:dyDescent="0.2">
      <c r="A30" s="33" t="s">
        <v>332</v>
      </c>
      <c r="B30" s="137"/>
      <c r="C30" s="137"/>
      <c r="E30" s="189" t="s">
        <v>335</v>
      </c>
      <c r="F30" s="164" t="s">
        <v>12</v>
      </c>
      <c r="G30" s="166" t="s">
        <v>74</v>
      </c>
      <c r="H30" s="166" t="s">
        <v>17</v>
      </c>
      <c r="J30" s="7">
        <v>1241116.98</v>
      </c>
      <c r="N30" s="7">
        <f t="shared" si="2"/>
        <v>6700000</v>
      </c>
      <c r="P30" s="7">
        <v>6700000</v>
      </c>
    </row>
    <row r="31" spans="1:18" s="7" customFormat="1" ht="12.75" customHeight="1" x14ac:dyDescent="0.2">
      <c r="A31" s="92"/>
      <c r="B31" s="137"/>
      <c r="C31" s="137"/>
      <c r="E31" s="138"/>
      <c r="F31" s="139"/>
      <c r="G31" s="138"/>
      <c r="H31" s="138"/>
    </row>
    <row r="32" spans="1:18" s="7" customFormat="1" ht="18" customHeight="1" x14ac:dyDescent="0.2">
      <c r="A32" s="151" t="s">
        <v>333</v>
      </c>
      <c r="B32" s="137"/>
      <c r="C32" s="137"/>
      <c r="E32" s="138"/>
      <c r="F32" s="139"/>
      <c r="G32" s="138"/>
      <c r="H32" s="138"/>
    </row>
    <row r="33" spans="1:18" s="7" customFormat="1" ht="15" customHeight="1" x14ac:dyDescent="0.2">
      <c r="A33" s="92" t="s">
        <v>283</v>
      </c>
      <c r="B33" s="137"/>
      <c r="C33" s="137"/>
      <c r="E33" s="32">
        <v>1</v>
      </c>
      <c r="F33" s="169" t="s">
        <v>93</v>
      </c>
      <c r="G33" s="32" t="s">
        <v>12</v>
      </c>
      <c r="H33" s="166" t="s">
        <v>49</v>
      </c>
      <c r="J33" s="7">
        <v>1242773.3500000001</v>
      </c>
    </row>
    <row r="34" spans="1:18" s="7" customFormat="1" ht="15" customHeight="1" x14ac:dyDescent="0.2">
      <c r="A34" s="141" t="s">
        <v>178</v>
      </c>
      <c r="B34" s="137"/>
      <c r="C34" s="137"/>
      <c r="E34" s="32">
        <v>1</v>
      </c>
      <c r="F34" s="169" t="s">
        <v>93</v>
      </c>
      <c r="G34" s="32" t="s">
        <v>29</v>
      </c>
      <c r="H34" s="32" t="s">
        <v>8</v>
      </c>
      <c r="J34" s="7">
        <v>742481.3</v>
      </c>
      <c r="N34" s="7">
        <f t="shared" ref="N34:N38" si="3">P34-L34</f>
        <v>30000000</v>
      </c>
      <c r="P34" s="7">
        <v>30000000</v>
      </c>
    </row>
    <row r="35" spans="1:18" s="7" customFormat="1" ht="12.75" hidden="1" customHeight="1" x14ac:dyDescent="0.2">
      <c r="A35" s="92" t="s">
        <v>240</v>
      </c>
      <c r="B35" s="137"/>
      <c r="C35" s="137"/>
      <c r="E35" s="32">
        <v>1</v>
      </c>
      <c r="F35" s="169" t="s">
        <v>93</v>
      </c>
      <c r="G35" s="32" t="s">
        <v>29</v>
      </c>
      <c r="H35" s="32" t="s">
        <v>45</v>
      </c>
      <c r="N35" s="7">
        <f t="shared" si="3"/>
        <v>0</v>
      </c>
    </row>
    <row r="36" spans="1:18" s="7" customFormat="1" ht="12.75" hidden="1" customHeight="1" x14ac:dyDescent="0.2">
      <c r="A36" s="92" t="s">
        <v>243</v>
      </c>
      <c r="B36" s="137"/>
      <c r="C36" s="137"/>
      <c r="E36" s="32">
        <v>1</v>
      </c>
      <c r="F36" s="169" t="s">
        <v>93</v>
      </c>
      <c r="G36" s="32" t="s">
        <v>29</v>
      </c>
      <c r="H36" s="166" t="s">
        <v>49</v>
      </c>
      <c r="N36" s="7">
        <f t="shared" si="3"/>
        <v>0</v>
      </c>
    </row>
    <row r="37" spans="1:18" s="7" customFormat="1" ht="15" customHeight="1" x14ac:dyDescent="0.2">
      <c r="A37" s="92" t="s">
        <v>94</v>
      </c>
      <c r="B37" s="137"/>
      <c r="C37" s="137"/>
      <c r="E37" s="32">
        <v>1</v>
      </c>
      <c r="F37" s="169" t="s">
        <v>93</v>
      </c>
      <c r="G37" s="32" t="s">
        <v>34</v>
      </c>
      <c r="H37" s="166" t="s">
        <v>8</v>
      </c>
      <c r="J37" s="7">
        <v>1494323.12</v>
      </c>
    </row>
    <row r="38" spans="1:18" s="7" customFormat="1" ht="12.75" hidden="1" customHeight="1" x14ac:dyDescent="0.2">
      <c r="A38" s="92" t="s">
        <v>95</v>
      </c>
      <c r="B38" s="137"/>
      <c r="C38" s="137"/>
      <c r="E38" s="138">
        <v>1</v>
      </c>
      <c r="F38" s="139" t="s">
        <v>93</v>
      </c>
      <c r="G38" s="138" t="s">
        <v>34</v>
      </c>
      <c r="H38" s="138" t="s">
        <v>49</v>
      </c>
      <c r="J38" s="155"/>
      <c r="L38" s="155"/>
      <c r="N38" s="155">
        <f t="shared" si="3"/>
        <v>0</v>
      </c>
      <c r="P38" s="155"/>
      <c r="R38" s="155"/>
    </row>
    <row r="39" spans="1:18" s="7" customFormat="1" ht="12.75" hidden="1" customHeight="1" x14ac:dyDescent="0.2">
      <c r="A39" s="92"/>
      <c r="B39" s="137"/>
      <c r="C39" s="137"/>
      <c r="E39" s="138"/>
      <c r="F39" s="139"/>
      <c r="G39" s="138"/>
      <c r="H39" s="138"/>
    </row>
    <row r="40" spans="1:18" s="7" customFormat="1" ht="12.75" hidden="1" customHeight="1" x14ac:dyDescent="0.2">
      <c r="A40" s="143" t="s">
        <v>250</v>
      </c>
      <c r="B40" s="143"/>
      <c r="C40" s="143"/>
      <c r="E40" s="138"/>
      <c r="F40" s="139"/>
      <c r="G40" s="138"/>
      <c r="H40" s="138"/>
    </row>
    <row r="41" spans="1:18" s="7" customFormat="1" ht="12.75" hidden="1" customHeight="1" x14ac:dyDescent="0.2">
      <c r="A41" s="149" t="s">
        <v>251</v>
      </c>
      <c r="B41" s="143"/>
      <c r="C41" s="143"/>
      <c r="E41" s="218">
        <v>8852</v>
      </c>
      <c r="F41" s="218"/>
      <c r="G41" s="218"/>
      <c r="H41" s="218"/>
    </row>
    <row r="42" spans="1:18" s="7" customFormat="1" ht="12.75" hidden="1" customHeight="1" x14ac:dyDescent="0.2">
      <c r="A42" s="92" t="s">
        <v>240</v>
      </c>
      <c r="B42" s="137"/>
      <c r="C42" s="137"/>
      <c r="D42" s="139"/>
      <c r="E42" s="138">
        <v>1</v>
      </c>
      <c r="F42" s="139" t="s">
        <v>93</v>
      </c>
      <c r="G42" s="138" t="s">
        <v>29</v>
      </c>
      <c r="H42" s="138" t="s">
        <v>45</v>
      </c>
      <c r="N42" s="7">
        <f t="shared" ref="N42:N43" si="4">P42-L42</f>
        <v>0</v>
      </c>
    </row>
    <row r="43" spans="1:18" s="7" customFormat="1" ht="12.75" hidden="1" customHeight="1" x14ac:dyDescent="0.2">
      <c r="A43" s="92" t="s">
        <v>243</v>
      </c>
      <c r="B43" s="137"/>
      <c r="C43" s="137"/>
      <c r="D43" s="139"/>
      <c r="E43" s="138">
        <v>1</v>
      </c>
      <c r="F43" s="139" t="s">
        <v>93</v>
      </c>
      <c r="G43" s="138" t="s">
        <v>29</v>
      </c>
      <c r="H43" s="140" t="s">
        <v>49</v>
      </c>
      <c r="N43" s="7">
        <f t="shared" si="4"/>
        <v>0</v>
      </c>
    </row>
    <row r="44" spans="1:18" s="7" customFormat="1" ht="6.75" customHeight="1" x14ac:dyDescent="0.2"/>
    <row r="45" spans="1:18" s="7" customFormat="1" ht="20.100000000000001" customHeight="1" thickBot="1" x14ac:dyDescent="0.25">
      <c r="A45" s="11" t="s">
        <v>110</v>
      </c>
      <c r="B45" s="28"/>
      <c r="C45" s="28"/>
      <c r="J45" s="187">
        <f>SUM(J17:J38)</f>
        <v>35561304.810000002</v>
      </c>
      <c r="K45" s="23"/>
      <c r="L45" s="187">
        <f>SUM(L17:L38)</f>
        <v>1490069.95</v>
      </c>
      <c r="N45" s="187">
        <f>SUM(N17:N38)</f>
        <v>165537222.05000001</v>
      </c>
      <c r="P45" s="187">
        <f>SUM(P17:P38)</f>
        <v>167027292</v>
      </c>
      <c r="R45" s="187">
        <f>SUM(R17:R38)</f>
        <v>685946268.87</v>
      </c>
    </row>
    <row r="46" spans="1:18" s="7" customFormat="1" ht="13.5" thickTop="1" x14ac:dyDescent="0.2">
      <c r="A46" s="31"/>
      <c r="B46" s="31"/>
      <c r="C46" s="31"/>
      <c r="D46" s="34"/>
      <c r="E46" s="31"/>
      <c r="F46" s="31"/>
      <c r="H46" s="35"/>
      <c r="I46" s="35"/>
      <c r="J46" s="35"/>
      <c r="K46" s="35"/>
      <c r="L46" s="35"/>
      <c r="M46" s="35"/>
    </row>
    <row r="47" spans="1:18" x14ac:dyDescent="0.2">
      <c r="C47" s="146" t="s">
        <v>133</v>
      </c>
      <c r="D47" s="32"/>
      <c r="E47" s="32"/>
      <c r="G47" s="31"/>
      <c r="I47" s="31"/>
      <c r="J47" s="211" t="s">
        <v>297</v>
      </c>
      <c r="K47" s="211"/>
      <c r="L47" s="211"/>
      <c r="M47" s="47"/>
      <c r="N47" s="49"/>
      <c r="O47" s="49"/>
      <c r="P47" s="48" t="s">
        <v>135</v>
      </c>
    </row>
    <row r="48" spans="1:18" x14ac:dyDescent="0.2">
      <c r="A48" s="50"/>
      <c r="D48" s="33"/>
      <c r="E48" s="51"/>
      <c r="G48" s="31"/>
      <c r="I48" s="31"/>
      <c r="J48" s="146"/>
      <c r="M48" s="146"/>
      <c r="N48" s="36"/>
      <c r="O48" s="36"/>
      <c r="P48" s="51"/>
    </row>
    <row r="49" spans="1:16" x14ac:dyDescent="0.2">
      <c r="A49" s="50"/>
      <c r="D49" s="33"/>
      <c r="E49" s="51"/>
      <c r="G49" s="31"/>
      <c r="I49" s="31"/>
      <c r="J49" s="146"/>
      <c r="M49" s="146"/>
      <c r="N49" s="36"/>
      <c r="O49" s="36"/>
      <c r="P49" s="51"/>
    </row>
    <row r="50" spans="1:16" x14ac:dyDescent="0.2">
      <c r="A50" s="52"/>
      <c r="D50" s="31"/>
      <c r="E50" s="53"/>
      <c r="G50" s="31"/>
      <c r="I50" s="31"/>
      <c r="J50" s="31"/>
      <c r="M50" s="31"/>
      <c r="P50" s="53"/>
    </row>
    <row r="51" spans="1:16" x14ac:dyDescent="0.2">
      <c r="B51" s="56"/>
      <c r="C51" s="150" t="s">
        <v>226</v>
      </c>
      <c r="D51" s="56"/>
      <c r="E51" s="56"/>
      <c r="G51" s="31"/>
      <c r="I51" s="31"/>
      <c r="J51" s="212" t="s">
        <v>319</v>
      </c>
      <c r="K51" s="212"/>
      <c r="L51" s="212"/>
      <c r="M51" s="57"/>
      <c r="N51" s="59"/>
      <c r="O51" s="59"/>
      <c r="P51" s="58" t="s">
        <v>137</v>
      </c>
    </row>
    <row r="52" spans="1:16" x14ac:dyDescent="0.2">
      <c r="B52" s="32"/>
      <c r="C52" s="146" t="s">
        <v>304</v>
      </c>
      <c r="D52" s="32"/>
      <c r="E52" s="32"/>
      <c r="G52" s="31"/>
      <c r="I52" s="31"/>
      <c r="J52" s="211" t="s">
        <v>288</v>
      </c>
      <c r="K52" s="211"/>
      <c r="L52" s="211"/>
      <c r="M52" s="33"/>
      <c r="N52" s="35"/>
      <c r="O52" s="35"/>
      <c r="P52" s="60" t="s">
        <v>139</v>
      </c>
    </row>
  </sheetData>
  <customSheetViews>
    <customSheetView guid="{1998FCB8-1FEB-4076-ACE6-A225EE4366B3}" showPageBreaks="1" printArea="1" hiddenRows="1" view="pageBreakPreview">
      <pane xSplit="1" ySplit="14" topLeftCell="B29" activePane="bottomRight" state="frozen"/>
      <selection pane="bottomRight" activeCell="G12" sqref="G12"/>
      <pageMargins left="0.75" right="0.5" top="0.94" bottom="0.71" header="0.76" footer="0.65"/>
      <printOptions horizontalCentered="1"/>
      <pageSetup paperSize="5" scale="90" orientation="landscape" horizontalDpi="4294967293" verticalDpi="300" r:id="rId1"/>
      <headerFooter alignWithMargins="0">
        <oddHeader xml:space="preserve">&amp;L&amp;"Arial,Regular"&amp;9               LBP Form No. 2&amp;R&amp;"Arial,Bold"&amp;10Annex E                         </oddHeader>
        <oddFooter>&amp;C&amp;10Page &amp;P of &amp;N</oddFooter>
      </headerFooter>
    </customSheetView>
    <customSheetView guid="{EE975321-C15E-44A7-AFC6-A307116A4F6E}" showPageBreaks="1" printArea="1" hiddenRows="1" view="pageBreakPreview">
      <pane xSplit="1" ySplit="14" topLeftCell="B15" activePane="bottomRight" state="frozen"/>
      <selection pane="bottomRight" activeCell="P19" sqref="P19:R35"/>
      <pageMargins left="0.75" right="0.5" top="0.94" bottom="0.71" header="0.76" footer="0.65"/>
      <printOptions horizontalCentered="1"/>
      <pageSetup paperSize="5" scale="90" orientation="landscape" horizontalDpi="4294967293" verticalDpi="300" r:id="rId2"/>
      <headerFooter alignWithMargins="0">
        <oddHeader xml:space="preserve">&amp;L&amp;"Arial,Regular"&amp;9               LBP Form No. 2&amp;R&amp;"Arial,Bold"&amp;10Annex D                         </oddHeader>
        <oddFooter>&amp;C&amp;10Page &amp;P of &amp;N</oddFooter>
      </headerFooter>
    </customSheetView>
    <customSheetView guid="{DE3A1FFE-44A0-41BD-98AB-2A2226968564}" showPageBreaks="1" printArea="1" hiddenRows="1" view="pageBreakPreview">
      <pane xSplit="1" ySplit="14" topLeftCell="B15" activePane="bottomRight" state="frozen"/>
      <selection pane="bottomRight" activeCell="P19" sqref="P19:R35"/>
      <pageMargins left="0.75" right="0.5" top="0.94" bottom="0.71" header="0.76" footer="0.65"/>
      <printOptions horizontalCentered="1"/>
      <pageSetup paperSize="5" scale="90" orientation="landscape" horizontalDpi="4294967293" verticalDpi="300" r:id="rId3"/>
      <headerFooter alignWithMargins="0">
        <oddHeader xml:space="preserve">&amp;L&amp;"Arial,Regular"&amp;9               LBP Form No. 2&amp;R&amp;"Arial,Bold"&amp;10Annex D                         </oddHeader>
        <oddFooter>&amp;C&amp;10Page &amp;P of &amp;N</oddFooter>
      </headerFooter>
    </customSheetView>
    <customSheetView guid="{870B4CCF-089A-4C19-A059-259DAAB1F3BC}" showPageBreaks="1" printArea="1" hiddenRows="1" view="pageBreakPreview">
      <pane xSplit="1" ySplit="14" topLeftCell="B15" activePane="bottomRight" state="frozen"/>
      <selection pane="bottomRight" activeCell="C18" sqref="C18"/>
      <pageMargins left="0.75" right="0.5" top="0.94" bottom="0.71" header="0.76" footer="0.65"/>
      <printOptions horizontalCentered="1"/>
      <pageSetup paperSize="5" scale="90" orientation="landscape" horizontalDpi="4294967293" verticalDpi="300" r:id="rId4"/>
      <headerFooter alignWithMargins="0">
        <oddHeader xml:space="preserve">&amp;L&amp;"Arial,Regular"&amp;9               LBP Form No. 2&amp;R&amp;"Arial,Bold"&amp;10Annex D                         </oddHeader>
        <oddFooter>&amp;C&amp;10Page &amp;P of &amp;N</oddFooter>
      </headerFooter>
    </customSheetView>
    <customSheetView guid="{B830B613-BE6E-4840-91D7-D447FD1BCCD2}" showPageBreaks="1" printArea="1" hiddenRows="1" view="pageBreakPreview">
      <pane xSplit="1" ySplit="14" topLeftCell="B15" activePane="bottomRight" state="frozen"/>
      <selection pane="bottomRight" activeCell="P19" sqref="P19:R35"/>
      <pageMargins left="0.75" right="0.5" top="0.94" bottom="0.71" header="0.76" footer="0.65"/>
      <printOptions horizontalCentered="1"/>
      <pageSetup paperSize="5" scale="90" orientation="landscape" horizontalDpi="4294967293" verticalDpi="300" r:id="rId5"/>
      <headerFooter alignWithMargins="0">
        <oddHeader xml:space="preserve">&amp;L&amp;"Arial,Regular"&amp;9               LBP Form No. 2&amp;R&amp;"Arial,Bold"&amp;10Annex D                         </oddHeader>
        <oddFooter>&amp;C&amp;10Page &amp;P of &amp;N</oddFooter>
      </headerFooter>
    </customSheetView>
  </customSheetViews>
  <mergeCells count="14">
    <mergeCell ref="J47:L47"/>
    <mergeCell ref="J51:L51"/>
    <mergeCell ref="J52:L52"/>
    <mergeCell ref="A13:C13"/>
    <mergeCell ref="E13:H13"/>
    <mergeCell ref="E15:H15"/>
    <mergeCell ref="E27:H27"/>
    <mergeCell ref="E41:H41"/>
    <mergeCell ref="A1:S1"/>
    <mergeCell ref="A2:S2"/>
    <mergeCell ref="L9:P9"/>
    <mergeCell ref="A11:C11"/>
    <mergeCell ref="E11:H11"/>
    <mergeCell ref="P10:P12"/>
  </mergeCells>
  <printOptions horizontalCentered="1"/>
  <pageMargins left="0.75" right="0.5" top="0.94" bottom="0.71" header="0.76" footer="0.65"/>
  <pageSetup paperSize="5" scale="90" orientation="landscape" horizontalDpi="4294967293" verticalDpi="300" r:id="rId6"/>
  <headerFooter alignWithMargins="0">
    <oddHeader xml:space="preserve">&amp;L&amp;"Arial,Regular"&amp;9               LBP Form No. 2&amp;R&amp;"Arial,Bold"&amp;10Annex E                         </oddHeader>
    <oddFooter>&amp;C&amp;10Page &amp;P of &amp;N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S40"/>
  <sheetViews>
    <sheetView view="pageBreakPreview" zoomScaleNormal="85" zoomScaleSheetLayoutView="100" workbookViewId="0">
      <pane xSplit="1" ySplit="14" topLeftCell="B20" activePane="bottomRight" state="frozen"/>
      <selection pane="topRight" activeCell="B1" sqref="B1"/>
      <selection pane="bottomLeft" activeCell="A15" sqref="A15"/>
      <selection pane="bottomRight" activeCell="N20" sqref="N20:R29"/>
    </sheetView>
  </sheetViews>
  <sheetFormatPr defaultRowHeight="12.75" x14ac:dyDescent="0.2"/>
  <cols>
    <col min="1" max="1" width="16.77734375" style="1" customWidth="1"/>
    <col min="2" max="2" width="1.21875" style="1" customWidth="1"/>
    <col min="3" max="3" width="26.77734375" style="1" customWidth="1"/>
    <col min="4" max="4" width="1" style="1" customWidth="1"/>
    <col min="5" max="7" width="2.88671875" style="1" customWidth="1"/>
    <col min="8" max="8" width="3.77734375" style="1" customWidth="1"/>
    <col min="9" max="9" width="0.88671875" style="1" customWidth="1"/>
    <col min="10" max="10" width="13.77734375" style="1" customWidth="1"/>
    <col min="11" max="11" width="0.88671875" style="1" customWidth="1"/>
    <col min="12" max="12" width="13.77734375" style="1" customWidth="1"/>
    <col min="13" max="13" width="0.88671875" style="1" customWidth="1"/>
    <col min="14" max="14" width="13.77734375" style="1" customWidth="1"/>
    <col min="15" max="15" width="0.88671875" style="1" customWidth="1"/>
    <col min="16" max="16" width="13.77734375" style="1" customWidth="1"/>
    <col min="17" max="17" width="0.88671875" style="1" customWidth="1"/>
    <col min="18" max="18" width="13.77734375" style="1" customWidth="1"/>
    <col min="19" max="16384" width="8.88671875" style="1"/>
  </cols>
  <sheetData>
    <row r="1" spans="1:19" ht="15.75" x14ac:dyDescent="0.25">
      <c r="A1" s="203" t="s">
        <v>111</v>
      </c>
      <c r="B1" s="203"/>
      <c r="C1" s="203"/>
      <c r="D1" s="203"/>
      <c r="E1" s="203"/>
      <c r="F1" s="203"/>
      <c r="G1" s="203"/>
      <c r="H1" s="203"/>
      <c r="I1" s="203"/>
      <c r="J1" s="203"/>
      <c r="K1" s="203"/>
      <c r="L1" s="203"/>
      <c r="M1" s="203"/>
      <c r="N1" s="203"/>
      <c r="O1" s="203"/>
      <c r="P1" s="203"/>
      <c r="Q1" s="203"/>
      <c r="R1" s="203"/>
      <c r="S1" s="203"/>
    </row>
    <row r="2" spans="1:19" ht="15.75" customHeight="1" x14ac:dyDescent="0.2">
      <c r="A2" s="204" t="s">
        <v>0</v>
      </c>
      <c r="B2" s="204"/>
      <c r="C2" s="204"/>
      <c r="D2" s="204"/>
      <c r="E2" s="204"/>
      <c r="F2" s="204"/>
      <c r="G2" s="204"/>
      <c r="H2" s="204"/>
      <c r="I2" s="204"/>
      <c r="J2" s="204"/>
      <c r="K2" s="204"/>
      <c r="L2" s="204"/>
      <c r="M2" s="204"/>
      <c r="N2" s="204"/>
      <c r="O2" s="204"/>
      <c r="P2" s="204"/>
      <c r="Q2" s="204"/>
      <c r="R2" s="204"/>
      <c r="S2" s="204"/>
    </row>
    <row r="3" spans="1:19" ht="9" customHeight="1" x14ac:dyDescent="0.2"/>
    <row r="4" spans="1:19" ht="15" customHeight="1" x14ac:dyDescent="0.25">
      <c r="A4" s="2" t="s">
        <v>118</v>
      </c>
      <c r="B4" s="2" t="s">
        <v>113</v>
      </c>
      <c r="C4" s="73" t="s">
        <v>236</v>
      </c>
      <c r="H4" s="3"/>
      <c r="I4" s="3"/>
      <c r="R4" s="79"/>
    </row>
    <row r="5" spans="1:19" ht="15" customHeight="1" x14ac:dyDescent="0.2">
      <c r="A5" s="5" t="s">
        <v>119</v>
      </c>
      <c r="B5" s="2" t="s">
        <v>113</v>
      </c>
      <c r="C5" s="5" t="s">
        <v>218</v>
      </c>
    </row>
    <row r="6" spans="1:19" ht="15" customHeight="1" x14ac:dyDescent="0.2">
      <c r="A6" s="5" t="s">
        <v>120</v>
      </c>
      <c r="B6" s="2" t="s">
        <v>113</v>
      </c>
      <c r="C6" s="5" t="s">
        <v>255</v>
      </c>
    </row>
    <row r="7" spans="1:19" ht="15" customHeight="1" x14ac:dyDescent="0.2">
      <c r="A7" s="6" t="s">
        <v>121</v>
      </c>
      <c r="B7" s="2" t="s">
        <v>113</v>
      </c>
      <c r="C7" s="6" t="s">
        <v>256</v>
      </c>
    </row>
    <row r="8" spans="1:19" ht="15" customHeight="1" x14ac:dyDescent="0.2">
      <c r="A8" s="6"/>
      <c r="B8" s="2"/>
      <c r="C8" s="6"/>
    </row>
    <row r="9" spans="1:19" ht="15" customHeight="1" x14ac:dyDescent="0.2">
      <c r="L9" s="207" t="s">
        <v>122</v>
      </c>
      <c r="M9" s="207"/>
      <c r="N9" s="207"/>
      <c r="O9" s="207"/>
      <c r="P9" s="207"/>
      <c r="Q9" s="145"/>
    </row>
    <row r="10" spans="1:19" ht="15" customHeight="1" x14ac:dyDescent="0.2">
      <c r="H10" s="8"/>
      <c r="I10" s="8"/>
      <c r="J10" s="8" t="s">
        <v>287</v>
      </c>
      <c r="K10" s="8"/>
      <c r="L10" s="62" t="s">
        <v>123</v>
      </c>
      <c r="M10" s="62"/>
      <c r="N10" s="62" t="s">
        <v>125</v>
      </c>
      <c r="O10" s="62"/>
      <c r="P10" s="209" t="s">
        <v>127</v>
      </c>
      <c r="Q10" s="45"/>
      <c r="R10" s="145" t="s">
        <v>132</v>
      </c>
    </row>
    <row r="11" spans="1:19" ht="15" customHeight="1" x14ac:dyDescent="0.2">
      <c r="A11" s="205" t="s">
        <v>186</v>
      </c>
      <c r="B11" s="205"/>
      <c r="C11" s="205"/>
      <c r="D11" s="9"/>
      <c r="E11" s="205" t="s">
        <v>112</v>
      </c>
      <c r="F11" s="205"/>
      <c r="G11" s="205"/>
      <c r="H11" s="205"/>
      <c r="I11" s="8"/>
      <c r="J11" s="44" t="s">
        <v>305</v>
      </c>
      <c r="K11" s="44"/>
      <c r="L11" s="44" t="s">
        <v>318</v>
      </c>
      <c r="M11" s="44"/>
      <c r="N11" s="44" t="s">
        <v>318</v>
      </c>
      <c r="O11" s="44"/>
      <c r="P11" s="210"/>
      <c r="Q11" s="45"/>
      <c r="R11" s="44">
        <v>2020</v>
      </c>
    </row>
    <row r="12" spans="1:19" ht="15" customHeight="1" x14ac:dyDescent="0.2">
      <c r="A12" s="144"/>
      <c r="B12" s="144"/>
      <c r="C12" s="144"/>
      <c r="D12" s="9"/>
      <c r="E12" s="144"/>
      <c r="F12" s="144"/>
      <c r="G12" s="144"/>
      <c r="H12" s="144"/>
      <c r="I12" s="8"/>
      <c r="J12" s="44" t="s">
        <v>124</v>
      </c>
      <c r="K12" s="44"/>
      <c r="L12" s="44" t="s">
        <v>124</v>
      </c>
      <c r="M12" s="44"/>
      <c r="N12" s="44" t="s">
        <v>126</v>
      </c>
      <c r="O12" s="44"/>
      <c r="P12" s="210"/>
      <c r="Q12" s="45"/>
      <c r="R12" s="146" t="s">
        <v>2</v>
      </c>
    </row>
    <row r="13" spans="1:19" ht="15" customHeight="1" x14ac:dyDescent="0.2">
      <c r="A13" s="206" t="s">
        <v>3</v>
      </c>
      <c r="B13" s="206"/>
      <c r="C13" s="206"/>
      <c r="D13" s="7"/>
      <c r="E13" s="208" t="s">
        <v>4</v>
      </c>
      <c r="F13" s="208"/>
      <c r="G13" s="208"/>
      <c r="H13" s="208"/>
      <c r="J13" s="10" t="s">
        <v>5</v>
      </c>
      <c r="K13" s="61"/>
      <c r="L13" s="10" t="s">
        <v>128</v>
      </c>
      <c r="M13" s="61"/>
      <c r="N13" s="10" t="s">
        <v>129</v>
      </c>
      <c r="O13" s="61"/>
      <c r="P13" s="10" t="s">
        <v>130</v>
      </c>
      <c r="Q13" s="61"/>
      <c r="R13" s="10" t="s">
        <v>131</v>
      </c>
    </row>
    <row r="14" spans="1:19" ht="6" customHeight="1" x14ac:dyDescent="0.2">
      <c r="K14" s="7"/>
      <c r="M14" s="7"/>
      <c r="O14" s="7"/>
      <c r="Q14" s="7"/>
    </row>
    <row r="15" spans="1:19" s="7" customFormat="1" ht="12.75" customHeight="1" x14ac:dyDescent="0.2">
      <c r="A15" s="68" t="s">
        <v>190</v>
      </c>
      <c r="B15" s="11"/>
      <c r="C15" s="11"/>
    </row>
    <row r="16" spans="1:19" s="7" customFormat="1" ht="12.75" customHeight="1" x14ac:dyDescent="0.2">
      <c r="A16" s="71"/>
      <c r="B16" s="25"/>
      <c r="C16" s="25"/>
    </row>
    <row r="17" spans="1:18" s="7" customFormat="1" ht="12.75" customHeight="1" x14ac:dyDescent="0.2">
      <c r="A17" s="71" t="s">
        <v>252</v>
      </c>
      <c r="B17" s="25"/>
      <c r="C17" s="25"/>
    </row>
    <row r="18" spans="1:18" s="7" customFormat="1" ht="12.75" customHeight="1" x14ac:dyDescent="0.2">
      <c r="A18" s="71" t="s">
        <v>253</v>
      </c>
      <c r="B18" s="25"/>
      <c r="C18" s="25"/>
    </row>
    <row r="19" spans="1:18" s="7" customFormat="1" ht="12.75" customHeight="1" x14ac:dyDescent="0.2">
      <c r="A19" s="83" t="s">
        <v>257</v>
      </c>
      <c r="B19" s="25"/>
      <c r="C19" s="25"/>
      <c r="E19" s="216" t="s">
        <v>254</v>
      </c>
      <c r="F19" s="216"/>
      <c r="G19" s="216"/>
      <c r="H19" s="216"/>
    </row>
    <row r="20" spans="1:18" s="7" customFormat="1" ht="12.75" customHeight="1" x14ac:dyDescent="0.2">
      <c r="A20" s="92" t="s">
        <v>283</v>
      </c>
      <c r="B20" s="137"/>
      <c r="C20" s="137"/>
      <c r="E20" s="138">
        <v>1</v>
      </c>
      <c r="F20" s="139" t="s">
        <v>93</v>
      </c>
      <c r="G20" s="138" t="s">
        <v>12</v>
      </c>
      <c r="H20" s="140" t="s">
        <v>49</v>
      </c>
      <c r="L20" s="7">
        <v>2140628.1</v>
      </c>
      <c r="N20" s="7">
        <f>P20-L20</f>
        <v>134733371.90000001</v>
      </c>
      <c r="P20" s="7">
        <v>136874000</v>
      </c>
    </row>
    <row r="21" spans="1:18" s="7" customFormat="1" ht="12.75" customHeight="1" x14ac:dyDescent="0.2">
      <c r="A21" s="92" t="s">
        <v>344</v>
      </c>
      <c r="B21" s="137"/>
      <c r="C21" s="137"/>
      <c r="E21" s="138">
        <v>1</v>
      </c>
      <c r="F21" s="139" t="s">
        <v>93</v>
      </c>
      <c r="G21" s="140" t="s">
        <v>34</v>
      </c>
      <c r="H21" s="140" t="s">
        <v>15</v>
      </c>
      <c r="R21" s="7">
        <v>200000000</v>
      </c>
    </row>
    <row r="22" spans="1:18" s="7" customFormat="1" ht="12.75" customHeight="1" x14ac:dyDescent="0.2">
      <c r="A22" s="92" t="s">
        <v>95</v>
      </c>
      <c r="B22" s="142"/>
      <c r="C22" s="142"/>
      <c r="E22" s="138">
        <v>1</v>
      </c>
      <c r="F22" s="139" t="s">
        <v>93</v>
      </c>
      <c r="G22" s="138" t="s">
        <v>34</v>
      </c>
      <c r="H22" s="138" t="s">
        <v>49</v>
      </c>
      <c r="N22" s="7">
        <f t="shared" ref="N22" si="0">P22-L22</f>
        <v>884866.21</v>
      </c>
      <c r="P22" s="7">
        <v>884866.21</v>
      </c>
    </row>
    <row r="23" spans="1:18" s="7" customFormat="1" ht="12.75" customHeight="1" x14ac:dyDescent="0.2">
      <c r="A23" s="92" t="s">
        <v>177</v>
      </c>
      <c r="B23" s="137"/>
      <c r="C23" s="137"/>
      <c r="E23" s="138">
        <v>1</v>
      </c>
      <c r="F23" s="154" t="s">
        <v>93</v>
      </c>
      <c r="G23" s="171" t="s">
        <v>54</v>
      </c>
      <c r="H23" s="140" t="s">
        <v>146</v>
      </c>
      <c r="N23" s="7">
        <f>P23-L23</f>
        <v>10000000</v>
      </c>
      <c r="P23" s="7">
        <v>10000000</v>
      </c>
      <c r="R23" s="7">
        <v>25437033</v>
      </c>
    </row>
    <row r="24" spans="1:18" s="7" customFormat="1" ht="12.75" customHeight="1" x14ac:dyDescent="0.2">
      <c r="A24" s="92" t="s">
        <v>106</v>
      </c>
      <c r="B24" s="137"/>
      <c r="C24" s="137"/>
      <c r="E24" s="138">
        <v>1</v>
      </c>
      <c r="F24" s="154" t="s">
        <v>93</v>
      </c>
      <c r="G24" s="171" t="s">
        <v>67</v>
      </c>
      <c r="H24" s="140" t="s">
        <v>8</v>
      </c>
      <c r="R24" s="7">
        <v>12500000</v>
      </c>
    </row>
    <row r="25" spans="1:18" s="7" customFormat="1" ht="12.75" customHeight="1" x14ac:dyDescent="0.2">
      <c r="A25" s="92"/>
      <c r="B25" s="137"/>
      <c r="C25" s="137"/>
      <c r="E25" s="138"/>
      <c r="F25" s="154"/>
      <c r="G25" s="171"/>
      <c r="H25" s="140"/>
    </row>
    <row r="26" spans="1:18" s="7" customFormat="1" ht="12.75" customHeight="1" x14ac:dyDescent="0.2">
      <c r="A26" s="152" t="s">
        <v>258</v>
      </c>
      <c r="B26" s="137"/>
      <c r="C26" s="137"/>
      <c r="E26" s="217" t="s">
        <v>281</v>
      </c>
      <c r="F26" s="217"/>
      <c r="G26" s="217"/>
      <c r="H26" s="217"/>
    </row>
    <row r="27" spans="1:18" s="7" customFormat="1" ht="12.75" customHeight="1" x14ac:dyDescent="0.2">
      <c r="A27" s="92" t="s">
        <v>242</v>
      </c>
      <c r="B27" s="137"/>
      <c r="C27" s="137"/>
      <c r="E27" s="138">
        <v>1</v>
      </c>
      <c r="F27" s="139" t="s">
        <v>93</v>
      </c>
      <c r="G27" s="138" t="s">
        <v>29</v>
      </c>
      <c r="H27" s="138" t="s">
        <v>17</v>
      </c>
      <c r="J27" s="7">
        <v>468160.32</v>
      </c>
      <c r="N27" s="7">
        <f t="shared" ref="N27:N29" si="1">P27-L27</f>
        <v>5046360.18</v>
      </c>
      <c r="P27" s="7">
        <v>5046360.18</v>
      </c>
    </row>
    <row r="28" spans="1:18" s="7" customFormat="1" ht="12.75" customHeight="1" x14ac:dyDescent="0.2">
      <c r="A28" s="92" t="s">
        <v>243</v>
      </c>
      <c r="B28" s="137"/>
      <c r="C28" s="137"/>
      <c r="E28" s="138">
        <v>1</v>
      </c>
      <c r="F28" s="139" t="s">
        <v>93</v>
      </c>
      <c r="G28" s="138" t="s">
        <v>29</v>
      </c>
      <c r="H28" s="140" t="s">
        <v>49</v>
      </c>
      <c r="J28" s="7">
        <v>2613737.89</v>
      </c>
      <c r="N28" s="7">
        <f t="shared" si="1"/>
        <v>16599553.460000001</v>
      </c>
      <c r="P28" s="7">
        <v>16599553.460000001</v>
      </c>
      <c r="R28" s="7">
        <v>27575000</v>
      </c>
    </row>
    <row r="29" spans="1:18" s="7" customFormat="1" ht="12.75" customHeight="1" x14ac:dyDescent="0.2">
      <c r="A29" s="92" t="s">
        <v>95</v>
      </c>
      <c r="B29" s="142"/>
      <c r="C29" s="142"/>
      <c r="E29" s="138">
        <v>1</v>
      </c>
      <c r="F29" s="139" t="s">
        <v>93</v>
      </c>
      <c r="G29" s="138" t="s">
        <v>34</v>
      </c>
      <c r="H29" s="138" t="s">
        <v>49</v>
      </c>
      <c r="N29" s="7">
        <f t="shared" si="1"/>
        <v>25550000</v>
      </c>
      <c r="P29" s="7">
        <v>25550000</v>
      </c>
      <c r="R29" s="7">
        <v>6200000</v>
      </c>
    </row>
    <row r="30" spans="1:18" s="7" customFormat="1" ht="6" customHeight="1" x14ac:dyDescent="0.2">
      <c r="J30" s="155"/>
      <c r="L30" s="155"/>
      <c r="N30" s="155"/>
      <c r="P30" s="155"/>
      <c r="R30" s="155"/>
    </row>
    <row r="31" spans="1:18" s="7" customFormat="1" ht="20.100000000000001" customHeight="1" thickBot="1" x14ac:dyDescent="0.25">
      <c r="A31" s="11" t="s">
        <v>110</v>
      </c>
      <c r="B31" s="28"/>
      <c r="C31" s="28"/>
      <c r="J31" s="29">
        <f>SUM(J20:J30)</f>
        <v>3081898.21</v>
      </c>
      <c r="K31" s="23"/>
      <c r="L31" s="29">
        <f>SUM(L20:L30)</f>
        <v>2140628.1</v>
      </c>
      <c r="N31" s="29">
        <f>SUM(N20:N30)</f>
        <v>192814151.75000003</v>
      </c>
      <c r="P31" s="29">
        <f>SUM(P20:P30)</f>
        <v>194954779.85000002</v>
      </c>
      <c r="R31" s="29">
        <f>SUM(R20:R30)</f>
        <v>271712033</v>
      </c>
    </row>
    <row r="32" spans="1:18" s="7" customFormat="1" ht="13.5" thickTop="1" x14ac:dyDescent="0.2">
      <c r="A32" s="31"/>
      <c r="B32" s="31"/>
      <c r="C32" s="31"/>
      <c r="D32" s="34"/>
      <c r="E32" s="31"/>
      <c r="F32" s="31"/>
      <c r="H32" s="35"/>
      <c r="I32" s="35"/>
      <c r="J32" s="35"/>
      <c r="K32" s="35"/>
      <c r="L32" s="35"/>
      <c r="M32" s="35"/>
    </row>
    <row r="33" spans="1:16" s="7" customFormat="1" x14ac:dyDescent="0.2"/>
    <row r="34" spans="1:16" s="7" customFormat="1" x14ac:dyDescent="0.2"/>
    <row r="35" spans="1:16" x14ac:dyDescent="0.2">
      <c r="A35" s="76"/>
      <c r="C35" s="146" t="s">
        <v>133</v>
      </c>
      <c r="D35" s="33"/>
      <c r="E35" s="32"/>
      <c r="G35" s="31"/>
      <c r="I35" s="31"/>
      <c r="J35" s="211" t="s">
        <v>297</v>
      </c>
      <c r="K35" s="211"/>
      <c r="L35" s="211"/>
      <c r="M35" s="47"/>
      <c r="N35" s="49"/>
      <c r="O35" s="49"/>
      <c r="P35" s="48" t="s">
        <v>135</v>
      </c>
    </row>
    <row r="36" spans="1:16" x14ac:dyDescent="0.2">
      <c r="A36" s="50"/>
      <c r="C36" s="145"/>
      <c r="D36" s="33"/>
      <c r="E36" s="51"/>
      <c r="G36" s="31"/>
      <c r="I36" s="31"/>
      <c r="J36" s="146"/>
      <c r="M36" s="146"/>
      <c r="N36" s="36"/>
      <c r="O36" s="36"/>
      <c r="P36" s="51"/>
    </row>
    <row r="37" spans="1:16" x14ac:dyDescent="0.2">
      <c r="A37" s="50"/>
      <c r="C37" s="145"/>
      <c r="D37" s="33"/>
      <c r="E37" s="51"/>
      <c r="G37" s="31"/>
      <c r="I37" s="31"/>
      <c r="J37" s="146"/>
      <c r="M37" s="146"/>
      <c r="N37" s="36"/>
      <c r="O37" s="36"/>
      <c r="P37" s="51"/>
    </row>
    <row r="38" spans="1:16" x14ac:dyDescent="0.2">
      <c r="A38" s="52"/>
      <c r="C38" s="145"/>
      <c r="D38" s="31"/>
      <c r="E38" s="53"/>
      <c r="G38" s="31"/>
      <c r="I38" s="31"/>
      <c r="J38" s="31"/>
      <c r="M38" s="31"/>
      <c r="P38" s="53"/>
    </row>
    <row r="39" spans="1:16" x14ac:dyDescent="0.2">
      <c r="A39" s="77"/>
      <c r="C39" s="150" t="s">
        <v>226</v>
      </c>
      <c r="D39" s="55"/>
      <c r="E39" s="56"/>
      <c r="G39" s="31"/>
      <c r="I39" s="31"/>
      <c r="J39" s="212" t="s">
        <v>319</v>
      </c>
      <c r="K39" s="212"/>
      <c r="L39" s="212"/>
      <c r="M39" s="57"/>
      <c r="N39" s="59"/>
      <c r="O39" s="59"/>
      <c r="P39" s="58" t="s">
        <v>137</v>
      </c>
    </row>
    <row r="40" spans="1:16" x14ac:dyDescent="0.2">
      <c r="A40" s="74"/>
      <c r="C40" s="146" t="s">
        <v>304</v>
      </c>
      <c r="D40" s="31"/>
      <c r="E40" s="32"/>
      <c r="G40" s="31"/>
      <c r="I40" s="31"/>
      <c r="J40" s="211" t="s">
        <v>288</v>
      </c>
      <c r="K40" s="211"/>
      <c r="L40" s="211"/>
      <c r="M40" s="33"/>
      <c r="N40" s="35"/>
      <c r="O40" s="35"/>
      <c r="P40" s="60" t="s">
        <v>139</v>
      </c>
    </row>
  </sheetData>
  <customSheetViews>
    <customSheetView guid="{1998FCB8-1FEB-4076-ACE6-A225EE4366B3}" showPageBreaks="1" printArea="1" view="pageBreakPreview">
      <pane xSplit="1" ySplit="14" topLeftCell="B21" activePane="bottomRight" state="frozen"/>
      <selection pane="bottomRight" activeCell="C18" sqref="C18"/>
      <pageMargins left="0.75" right="0.5" top="1" bottom="1" header="0.75" footer="0.5"/>
      <printOptions horizontalCentered="1"/>
      <pageSetup paperSize="5" scale="90" orientation="landscape" horizontalDpi="4294967293" verticalDpi="300" r:id="rId1"/>
      <headerFooter alignWithMargins="0">
        <oddHeader xml:space="preserve">&amp;L&amp;"Arial,Regular"&amp;9               LBP Form No. 2&amp;R&amp;"Arial,Bold"&amp;10Annex E                         </oddHeader>
        <oddFooter>&amp;C&amp;10Page &amp;P of &amp;N</oddFooter>
      </headerFooter>
    </customSheetView>
    <customSheetView guid="{EE975321-C15E-44A7-AFC6-A307116A4F6E}" showPageBreaks="1" printArea="1" view="pageBreakPreview">
      <pane xSplit="1" ySplit="14" topLeftCell="B24" activePane="bottomRight" state="frozen"/>
      <selection pane="bottomRight" activeCell="R27" sqref="R27:R29"/>
      <pageMargins left="0.75" right="0.5" top="1" bottom="1" header="0.75" footer="0.5"/>
      <printOptions horizontalCentered="1"/>
      <pageSetup paperSize="5" scale="90" orientation="landscape" horizontalDpi="4294967293" verticalDpi="300" r:id="rId2"/>
      <headerFooter alignWithMargins="0">
        <oddHeader xml:space="preserve">&amp;L&amp;"Arial,Regular"&amp;9               LBP Form No. 2&amp;R&amp;"Arial,Bold"&amp;10Annex D                         </oddHeader>
        <oddFooter>&amp;C&amp;10Page &amp;P of &amp;N</oddFooter>
      </headerFooter>
    </customSheetView>
    <customSheetView guid="{DE3A1FFE-44A0-41BD-98AB-2A2226968564}" showPageBreaks="1" printArea="1" view="pageBreakPreview">
      <pane xSplit="1" ySplit="14" topLeftCell="B24" activePane="bottomRight" state="frozen"/>
      <selection pane="bottomRight" activeCell="R27" sqref="R27:R29"/>
      <pageMargins left="0.75" right="0.5" top="1" bottom="1" header="0.75" footer="0.5"/>
      <printOptions horizontalCentered="1"/>
      <pageSetup paperSize="5" scale="90" orientation="landscape" horizontalDpi="4294967293" verticalDpi="300" r:id="rId3"/>
      <headerFooter alignWithMargins="0">
        <oddHeader xml:space="preserve">&amp;L&amp;"Arial,Regular"&amp;9               LBP Form No. 2&amp;R&amp;"Arial,Bold"&amp;10Annex D                         </oddHeader>
        <oddFooter>&amp;C&amp;10Page &amp;P of &amp;N</oddFooter>
      </headerFooter>
    </customSheetView>
    <customSheetView guid="{B830B613-BE6E-4840-91D7-D447FD1BCCD2}" showPageBreaks="1" printArea="1" view="pageBreakPreview">
      <pane xSplit="1" ySplit="14" topLeftCell="B24" activePane="bottomRight" state="frozen"/>
      <selection pane="bottomRight" activeCell="R27" sqref="R27:R29"/>
      <pageMargins left="0.75" right="0.5" top="1" bottom="1" header="0.75" footer="0.5"/>
      <printOptions horizontalCentered="1"/>
      <pageSetup paperSize="5" scale="90" orientation="landscape" horizontalDpi="4294967293" verticalDpi="300" r:id="rId4"/>
      <headerFooter alignWithMargins="0">
        <oddHeader xml:space="preserve">&amp;L&amp;"Arial,Regular"&amp;9               LBP Form No. 2&amp;R&amp;"Arial,Bold"&amp;10Annex D                         </oddHeader>
        <oddFooter>&amp;C&amp;10Page &amp;P of &amp;N</oddFooter>
      </headerFooter>
    </customSheetView>
  </customSheetViews>
  <mergeCells count="13">
    <mergeCell ref="A1:S1"/>
    <mergeCell ref="A2:S2"/>
    <mergeCell ref="L9:P9"/>
    <mergeCell ref="P10:P12"/>
    <mergeCell ref="A11:C11"/>
    <mergeCell ref="E11:H11"/>
    <mergeCell ref="J40:L40"/>
    <mergeCell ref="A13:C13"/>
    <mergeCell ref="E13:H13"/>
    <mergeCell ref="E19:H19"/>
    <mergeCell ref="E26:H26"/>
    <mergeCell ref="J35:L35"/>
    <mergeCell ref="J39:L39"/>
  </mergeCells>
  <printOptions horizontalCentered="1"/>
  <pageMargins left="0.75" right="0.5" top="1" bottom="1" header="0.75" footer="0.5"/>
  <pageSetup paperSize="5" scale="90" orientation="landscape" horizontalDpi="4294967293" verticalDpi="300" r:id="rId5"/>
  <headerFooter alignWithMargins="0">
    <oddHeader xml:space="preserve">&amp;L&amp;"Arial,Regular"&amp;9               LBP Form No. 2&amp;R&amp;"Arial,Bold"&amp;10Annex E                         </oddHeader>
    <oddFooter>&amp;C&amp;10Page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autoPageBreaks="0"/>
  </sheetPr>
  <dimension ref="A1:S93"/>
  <sheetViews>
    <sheetView view="pageBreakPreview" zoomScaleNormal="100" zoomScaleSheetLayoutView="100" workbookViewId="0">
      <pane xSplit="1" ySplit="14" topLeftCell="B57" activePane="bottomRight" state="frozen"/>
      <selection pane="topRight" activeCell="B1" sqref="B1"/>
      <selection pane="bottomLeft" activeCell="A15" sqref="A15"/>
      <selection pane="bottomRight" activeCell="H95" sqref="H95"/>
    </sheetView>
  </sheetViews>
  <sheetFormatPr defaultRowHeight="12.75" x14ac:dyDescent="0.2"/>
  <cols>
    <col min="1" max="1" width="16.77734375" style="1" customWidth="1"/>
    <col min="2" max="2" width="1.21875" style="1" customWidth="1"/>
    <col min="3" max="3" width="26.77734375" style="1" customWidth="1"/>
    <col min="4" max="4" width="1" style="1" customWidth="1"/>
    <col min="5" max="7" width="2.88671875" style="1" customWidth="1"/>
    <col min="8" max="8" width="3.77734375" style="1" customWidth="1"/>
    <col min="9" max="9" width="0.88671875" style="1" customWidth="1"/>
    <col min="10" max="10" width="13.77734375" style="1" customWidth="1"/>
    <col min="11" max="11" width="0.88671875" style="1" customWidth="1"/>
    <col min="12" max="12" width="13.77734375" style="1" customWidth="1"/>
    <col min="13" max="13" width="0.88671875" style="1" customWidth="1"/>
    <col min="14" max="14" width="13.77734375" style="1" customWidth="1"/>
    <col min="15" max="15" width="0.88671875" style="1" customWidth="1"/>
    <col min="16" max="16" width="13.77734375" style="1" customWidth="1"/>
    <col min="17" max="17" width="0.88671875" style="1" customWidth="1"/>
    <col min="18" max="18" width="13.77734375" style="1" customWidth="1"/>
    <col min="19" max="19" width="8.88671875" style="1"/>
    <col min="20" max="20" width="24.21875" style="1" customWidth="1"/>
    <col min="21" max="16384" width="8.88671875" style="1"/>
  </cols>
  <sheetData>
    <row r="1" spans="1:19" ht="15.75" x14ac:dyDescent="0.25">
      <c r="A1" s="203" t="s">
        <v>111</v>
      </c>
      <c r="B1" s="203"/>
      <c r="C1" s="203"/>
      <c r="D1" s="203"/>
      <c r="E1" s="203"/>
      <c r="F1" s="203"/>
      <c r="G1" s="203"/>
      <c r="H1" s="203"/>
      <c r="I1" s="203"/>
      <c r="J1" s="203"/>
      <c r="K1" s="203"/>
      <c r="L1" s="203"/>
      <c r="M1" s="203"/>
      <c r="N1" s="203"/>
      <c r="O1" s="203"/>
      <c r="P1" s="203"/>
      <c r="Q1" s="203"/>
      <c r="R1" s="203"/>
      <c r="S1" s="203"/>
    </row>
    <row r="2" spans="1:19" ht="15.75" customHeight="1" x14ac:dyDescent="0.2">
      <c r="A2" s="204" t="s">
        <v>0</v>
      </c>
      <c r="B2" s="204"/>
      <c r="C2" s="204"/>
      <c r="D2" s="204"/>
      <c r="E2" s="204"/>
      <c r="F2" s="204"/>
      <c r="G2" s="204"/>
      <c r="H2" s="204"/>
      <c r="I2" s="204"/>
      <c r="J2" s="204"/>
      <c r="K2" s="204"/>
      <c r="L2" s="204"/>
      <c r="M2" s="204"/>
      <c r="N2" s="204"/>
      <c r="O2" s="204"/>
      <c r="P2" s="204"/>
      <c r="Q2" s="204"/>
      <c r="R2" s="204"/>
      <c r="S2" s="204"/>
    </row>
    <row r="3" spans="1:19" ht="9" customHeight="1" x14ac:dyDescent="0.2"/>
    <row r="4" spans="1:19" ht="15" customHeight="1" x14ac:dyDescent="0.25">
      <c r="A4" s="2" t="s">
        <v>118</v>
      </c>
      <c r="B4" s="2" t="s">
        <v>113</v>
      </c>
      <c r="C4" s="73" t="s">
        <v>114</v>
      </c>
      <c r="H4" s="3"/>
      <c r="I4" s="3"/>
      <c r="R4" s="4" t="s">
        <v>1</v>
      </c>
    </row>
    <row r="5" spans="1:19" ht="15" customHeight="1" x14ac:dyDescent="0.2">
      <c r="A5" s="5" t="s">
        <v>119</v>
      </c>
      <c r="B5" s="2" t="s">
        <v>113</v>
      </c>
      <c r="C5" s="5" t="s">
        <v>219</v>
      </c>
    </row>
    <row r="6" spans="1:19" ht="15" customHeight="1" x14ac:dyDescent="0.2">
      <c r="A6" s="5" t="s">
        <v>120</v>
      </c>
      <c r="B6" s="2" t="s">
        <v>113</v>
      </c>
      <c r="C6" s="5" t="s">
        <v>116</v>
      </c>
    </row>
    <row r="7" spans="1:19" ht="15" customHeight="1" x14ac:dyDescent="0.2">
      <c r="A7" s="6" t="s">
        <v>121</v>
      </c>
      <c r="B7" s="2" t="s">
        <v>113</v>
      </c>
      <c r="C7" s="6" t="s">
        <v>117</v>
      </c>
    </row>
    <row r="8" spans="1:19" ht="9" customHeight="1" x14ac:dyDescent="0.2">
      <c r="A8" s="6"/>
      <c r="B8" s="2"/>
      <c r="C8" s="6"/>
    </row>
    <row r="9" spans="1:19" ht="15" customHeight="1" x14ac:dyDescent="0.2">
      <c r="L9" s="207" t="s">
        <v>122</v>
      </c>
      <c r="M9" s="207"/>
      <c r="N9" s="207"/>
      <c r="O9" s="207"/>
      <c r="P9" s="207"/>
      <c r="Q9" s="184"/>
    </row>
    <row r="10" spans="1:19" ht="15" customHeight="1" x14ac:dyDescent="0.2">
      <c r="H10" s="8"/>
      <c r="I10" s="8"/>
      <c r="J10" s="8" t="s">
        <v>287</v>
      </c>
      <c r="K10" s="8"/>
      <c r="L10" s="62" t="s">
        <v>123</v>
      </c>
      <c r="M10" s="62"/>
      <c r="N10" s="62" t="s">
        <v>125</v>
      </c>
      <c r="O10" s="62"/>
      <c r="P10" s="209" t="s">
        <v>127</v>
      </c>
      <c r="Q10" s="45"/>
      <c r="R10" s="184" t="s">
        <v>132</v>
      </c>
    </row>
    <row r="11" spans="1:19" ht="15" customHeight="1" x14ac:dyDescent="0.2">
      <c r="A11" s="205" t="s">
        <v>186</v>
      </c>
      <c r="B11" s="205"/>
      <c r="C11" s="205"/>
      <c r="D11" s="9"/>
      <c r="E11" s="205" t="s">
        <v>112</v>
      </c>
      <c r="F11" s="205"/>
      <c r="G11" s="205"/>
      <c r="H11" s="205"/>
      <c r="I11" s="8"/>
      <c r="J11" s="93" t="s">
        <v>305</v>
      </c>
      <c r="K11" s="44"/>
      <c r="L11" s="44" t="s">
        <v>318</v>
      </c>
      <c r="M11" s="44"/>
      <c r="N11" s="44" t="s">
        <v>318</v>
      </c>
      <c r="O11" s="44"/>
      <c r="P11" s="210"/>
      <c r="Q11" s="45"/>
      <c r="R11" s="44">
        <v>2020</v>
      </c>
    </row>
    <row r="12" spans="1:19" ht="15" customHeight="1" x14ac:dyDescent="0.2">
      <c r="A12" s="183"/>
      <c r="B12" s="183"/>
      <c r="C12" s="183"/>
      <c r="D12" s="9"/>
      <c r="E12" s="183"/>
      <c r="F12" s="183"/>
      <c r="G12" s="183"/>
      <c r="H12" s="183"/>
      <c r="I12" s="8"/>
      <c r="J12" s="44" t="s">
        <v>124</v>
      </c>
      <c r="K12" s="44"/>
      <c r="L12" s="44" t="s">
        <v>124</v>
      </c>
      <c r="M12" s="44"/>
      <c r="N12" s="44" t="s">
        <v>126</v>
      </c>
      <c r="O12" s="44"/>
      <c r="P12" s="210"/>
      <c r="Q12" s="45"/>
      <c r="R12" s="185" t="s">
        <v>2</v>
      </c>
    </row>
    <row r="13" spans="1:19" ht="15" customHeight="1" x14ac:dyDescent="0.2">
      <c r="A13" s="206" t="s">
        <v>3</v>
      </c>
      <c r="B13" s="206"/>
      <c r="C13" s="206"/>
      <c r="D13" s="7"/>
      <c r="E13" s="208" t="s">
        <v>4</v>
      </c>
      <c r="F13" s="208"/>
      <c r="G13" s="208"/>
      <c r="H13" s="208"/>
      <c r="J13" s="10" t="s">
        <v>5</v>
      </c>
      <c r="K13" s="61"/>
      <c r="L13" s="10" t="s">
        <v>128</v>
      </c>
      <c r="M13" s="61"/>
      <c r="N13" s="10" t="s">
        <v>129</v>
      </c>
      <c r="O13" s="61"/>
      <c r="P13" s="10" t="s">
        <v>130</v>
      </c>
      <c r="Q13" s="61"/>
      <c r="R13" s="10" t="s">
        <v>131</v>
      </c>
    </row>
    <row r="14" spans="1:19" ht="6" customHeight="1" x14ac:dyDescent="0.2">
      <c r="K14" s="7"/>
      <c r="M14" s="7"/>
      <c r="O14" s="7"/>
      <c r="Q14" s="7"/>
    </row>
    <row r="15" spans="1:19" s="7" customFormat="1" ht="12.75" customHeight="1" x14ac:dyDescent="0.2">
      <c r="A15" s="68" t="s">
        <v>187</v>
      </c>
      <c r="B15" s="12"/>
      <c r="C15" s="12"/>
      <c r="J15" s="13"/>
      <c r="K15" s="13"/>
    </row>
    <row r="16" spans="1:19" s="7" customFormat="1" ht="12.75" customHeight="1" x14ac:dyDescent="0.2">
      <c r="A16" s="92" t="s">
        <v>6</v>
      </c>
      <c r="B16" s="137"/>
      <c r="C16" s="137"/>
      <c r="D16" s="138"/>
      <c r="E16" s="138">
        <v>5</v>
      </c>
      <c r="F16" s="139" t="s">
        <v>7</v>
      </c>
      <c r="G16" s="138" t="s">
        <v>7</v>
      </c>
      <c r="H16" s="138" t="s">
        <v>8</v>
      </c>
      <c r="I16" s="138"/>
      <c r="K16" s="13"/>
      <c r="R16" s="7">
        <v>4089245.08</v>
      </c>
    </row>
    <row r="17" spans="1:18" s="7" customFormat="1" ht="12.75" hidden="1" customHeight="1" x14ac:dyDescent="0.2">
      <c r="A17" s="156" t="s">
        <v>9</v>
      </c>
      <c r="B17" s="157"/>
      <c r="C17" s="157"/>
      <c r="E17" s="158">
        <v>5</v>
      </c>
      <c r="F17" s="159" t="s">
        <v>7</v>
      </c>
      <c r="G17" s="158" t="s">
        <v>7</v>
      </c>
      <c r="H17" s="158" t="s">
        <v>10</v>
      </c>
      <c r="K17" s="39"/>
    </row>
    <row r="18" spans="1:18" s="7" customFormat="1" ht="12.75" customHeight="1" x14ac:dyDescent="0.2">
      <c r="A18" s="92" t="s">
        <v>11</v>
      </c>
      <c r="B18" s="137"/>
      <c r="C18" s="137"/>
      <c r="D18" s="138"/>
      <c r="E18" s="138">
        <v>5</v>
      </c>
      <c r="F18" s="139" t="s">
        <v>7</v>
      </c>
      <c r="G18" s="138" t="s">
        <v>12</v>
      </c>
      <c r="H18" s="138" t="s">
        <v>8</v>
      </c>
      <c r="K18" s="13"/>
      <c r="R18" s="7">
        <v>240000</v>
      </c>
    </row>
    <row r="19" spans="1:18" s="7" customFormat="1" ht="12.75" hidden="1" customHeight="1" x14ac:dyDescent="0.2">
      <c r="A19" s="92" t="s">
        <v>13</v>
      </c>
      <c r="B19" s="137"/>
      <c r="C19" s="137"/>
      <c r="D19" s="138"/>
      <c r="E19" s="138">
        <v>5</v>
      </c>
      <c r="F19" s="139" t="s">
        <v>7</v>
      </c>
      <c r="G19" s="138" t="s">
        <v>12</v>
      </c>
      <c r="H19" s="138" t="s">
        <v>10</v>
      </c>
      <c r="K19" s="13"/>
    </row>
    <row r="20" spans="1:18" s="7" customFormat="1" ht="12.75" hidden="1" customHeight="1" x14ac:dyDescent="0.2">
      <c r="A20" s="92" t="s">
        <v>14</v>
      </c>
      <c r="B20" s="137"/>
      <c r="C20" s="137"/>
      <c r="D20" s="138"/>
      <c r="E20" s="138">
        <v>5</v>
      </c>
      <c r="F20" s="139" t="s">
        <v>7</v>
      </c>
      <c r="G20" s="138" t="s">
        <v>12</v>
      </c>
      <c r="H20" s="138" t="s">
        <v>15</v>
      </c>
      <c r="K20" s="13"/>
    </row>
    <row r="21" spans="1:18" s="7" customFormat="1" ht="12.75" customHeight="1" x14ac:dyDescent="0.2">
      <c r="A21" s="92" t="s">
        <v>16</v>
      </c>
      <c r="B21" s="137"/>
      <c r="C21" s="137"/>
      <c r="D21" s="138"/>
      <c r="E21" s="138">
        <v>5</v>
      </c>
      <c r="F21" s="139" t="s">
        <v>7</v>
      </c>
      <c r="G21" s="138" t="s">
        <v>12</v>
      </c>
      <c r="H21" s="138" t="s">
        <v>17</v>
      </c>
      <c r="K21" s="13"/>
      <c r="R21" s="7">
        <v>60000</v>
      </c>
    </row>
    <row r="22" spans="1:18" s="7" customFormat="1" ht="12.75" hidden="1" customHeight="1" x14ac:dyDescent="0.2">
      <c r="A22" s="92" t="s">
        <v>141</v>
      </c>
      <c r="B22" s="137"/>
      <c r="C22" s="137"/>
      <c r="D22" s="138"/>
      <c r="E22" s="138">
        <v>5</v>
      </c>
      <c r="F22" s="139" t="s">
        <v>7</v>
      </c>
      <c r="G22" s="138" t="s">
        <v>12</v>
      </c>
      <c r="H22" s="138" t="s">
        <v>64</v>
      </c>
      <c r="K22" s="13"/>
    </row>
    <row r="23" spans="1:18" s="7" customFormat="1" ht="12.75" hidden="1" customHeight="1" x14ac:dyDescent="0.2">
      <c r="A23" s="92" t="s">
        <v>18</v>
      </c>
      <c r="B23" s="137"/>
      <c r="C23" s="137"/>
      <c r="D23" s="138"/>
      <c r="E23" s="138">
        <v>5</v>
      </c>
      <c r="F23" s="139" t="s">
        <v>7</v>
      </c>
      <c r="G23" s="138" t="s">
        <v>12</v>
      </c>
      <c r="H23" s="138" t="s">
        <v>19</v>
      </c>
      <c r="K23" s="13"/>
    </row>
    <row r="24" spans="1:18" s="7" customFormat="1" ht="12.75" hidden="1" customHeight="1" x14ac:dyDescent="0.2">
      <c r="A24" s="92" t="s">
        <v>23</v>
      </c>
      <c r="B24" s="137"/>
      <c r="C24" s="137"/>
      <c r="D24" s="138"/>
      <c r="E24" s="138">
        <v>5</v>
      </c>
      <c r="F24" s="139" t="s">
        <v>7</v>
      </c>
      <c r="G24" s="138" t="s">
        <v>12</v>
      </c>
      <c r="H24" s="140" t="s">
        <v>24</v>
      </c>
    </row>
    <row r="25" spans="1:18" s="7" customFormat="1" ht="12.75" customHeight="1" x14ac:dyDescent="0.2">
      <c r="A25" s="92" t="s">
        <v>27</v>
      </c>
      <c r="B25" s="137"/>
      <c r="C25" s="137"/>
      <c r="D25" s="138"/>
      <c r="E25" s="138">
        <v>5</v>
      </c>
      <c r="F25" s="139" t="s">
        <v>7</v>
      </c>
      <c r="G25" s="138" t="s">
        <v>12</v>
      </c>
      <c r="H25" s="140" t="s">
        <v>28</v>
      </c>
      <c r="R25" s="7">
        <v>340981</v>
      </c>
    </row>
    <row r="26" spans="1:18" s="7" customFormat="1" ht="12.75" customHeight="1" x14ac:dyDescent="0.2">
      <c r="A26" s="92" t="s">
        <v>25</v>
      </c>
      <c r="B26" s="137"/>
      <c r="C26" s="137"/>
      <c r="D26" s="138"/>
      <c r="E26" s="138">
        <v>5</v>
      </c>
      <c r="F26" s="139" t="s">
        <v>7</v>
      </c>
      <c r="G26" s="138" t="s">
        <v>12</v>
      </c>
      <c r="H26" s="140" t="s">
        <v>26</v>
      </c>
      <c r="R26" s="7">
        <v>50000</v>
      </c>
    </row>
    <row r="27" spans="1:18" s="7" customFormat="1" ht="12.75" customHeight="1" x14ac:dyDescent="0.2">
      <c r="A27" s="92" t="s">
        <v>140</v>
      </c>
      <c r="B27" s="137"/>
      <c r="C27" s="137"/>
      <c r="D27" s="138"/>
      <c r="E27" s="138">
        <v>5</v>
      </c>
      <c r="F27" s="139" t="s">
        <v>7</v>
      </c>
      <c r="G27" s="138" t="s">
        <v>12</v>
      </c>
      <c r="H27" s="140" t="s">
        <v>49</v>
      </c>
      <c r="K27" s="13"/>
      <c r="R27" s="7">
        <v>340981</v>
      </c>
    </row>
    <row r="28" spans="1:18" s="7" customFormat="1" ht="12.75" customHeight="1" x14ac:dyDescent="0.2">
      <c r="A28" s="92" t="s">
        <v>282</v>
      </c>
      <c r="B28" s="137"/>
      <c r="C28" s="137"/>
      <c r="D28" s="138"/>
      <c r="E28" s="138">
        <v>5</v>
      </c>
      <c r="F28" s="139" t="s">
        <v>7</v>
      </c>
      <c r="G28" s="138" t="s">
        <v>29</v>
      </c>
      <c r="H28" s="138" t="s">
        <v>8</v>
      </c>
      <c r="R28" s="7">
        <v>491012.64</v>
      </c>
    </row>
    <row r="29" spans="1:18" s="7" customFormat="1" ht="12.75" customHeight="1" x14ac:dyDescent="0.2">
      <c r="A29" s="92" t="s">
        <v>30</v>
      </c>
      <c r="B29" s="137"/>
      <c r="C29" s="137"/>
      <c r="D29" s="138"/>
      <c r="E29" s="138">
        <v>5</v>
      </c>
      <c r="F29" s="139" t="s">
        <v>7</v>
      </c>
      <c r="G29" s="138" t="s">
        <v>29</v>
      </c>
      <c r="H29" s="138" t="s">
        <v>10</v>
      </c>
      <c r="R29" s="7">
        <v>12000</v>
      </c>
    </row>
    <row r="30" spans="1:18" s="7" customFormat="1" ht="12.75" customHeight="1" x14ac:dyDescent="0.2">
      <c r="A30" s="92" t="s">
        <v>31</v>
      </c>
      <c r="B30" s="137"/>
      <c r="C30" s="137"/>
      <c r="D30" s="138"/>
      <c r="E30" s="138">
        <v>5</v>
      </c>
      <c r="F30" s="139" t="s">
        <v>7</v>
      </c>
      <c r="G30" s="138" t="s">
        <v>29</v>
      </c>
      <c r="H30" s="138" t="s">
        <v>15</v>
      </c>
      <c r="R30" s="7">
        <v>60227.28</v>
      </c>
    </row>
    <row r="31" spans="1:18" s="7" customFormat="1" ht="12.75" customHeight="1" x14ac:dyDescent="0.2">
      <c r="A31" s="92" t="s">
        <v>32</v>
      </c>
      <c r="B31" s="137"/>
      <c r="C31" s="137"/>
      <c r="D31" s="138"/>
      <c r="E31" s="138">
        <v>5</v>
      </c>
      <c r="F31" s="139" t="s">
        <v>7</v>
      </c>
      <c r="G31" s="138" t="s">
        <v>29</v>
      </c>
      <c r="H31" s="138" t="s">
        <v>17</v>
      </c>
      <c r="R31" s="7">
        <v>12000</v>
      </c>
    </row>
    <row r="32" spans="1:18" s="7" customFormat="1" ht="12.75" hidden="1" customHeight="1" x14ac:dyDescent="0.2">
      <c r="A32" s="92" t="s">
        <v>33</v>
      </c>
      <c r="B32" s="137"/>
      <c r="C32" s="137"/>
      <c r="D32" s="138"/>
      <c r="E32" s="138">
        <v>5</v>
      </c>
      <c r="F32" s="139" t="s">
        <v>7</v>
      </c>
      <c r="G32" s="138" t="s">
        <v>34</v>
      </c>
      <c r="H32" s="138" t="s">
        <v>15</v>
      </c>
    </row>
    <row r="33" spans="1:18" s="7" customFormat="1" ht="12.75" customHeight="1" x14ac:dyDescent="0.2">
      <c r="A33" s="92" t="s">
        <v>35</v>
      </c>
      <c r="B33" s="137"/>
      <c r="C33" s="137"/>
      <c r="D33" s="138"/>
      <c r="E33" s="138">
        <v>5</v>
      </c>
      <c r="F33" s="139" t="s">
        <v>7</v>
      </c>
      <c r="G33" s="138" t="s">
        <v>34</v>
      </c>
      <c r="H33" s="138" t="s">
        <v>49</v>
      </c>
      <c r="R33" s="7">
        <v>50000</v>
      </c>
    </row>
    <row r="34" spans="1:18" s="7" customFormat="1" ht="18.95" customHeight="1" x14ac:dyDescent="0.2">
      <c r="A34" s="124" t="s">
        <v>36</v>
      </c>
      <c r="B34" s="26"/>
      <c r="C34" s="26"/>
      <c r="J34" s="192">
        <f>SUM(J16:J33)</f>
        <v>0</v>
      </c>
      <c r="K34" s="193"/>
      <c r="L34" s="192">
        <f>SUM(L16:L33)</f>
        <v>0</v>
      </c>
      <c r="M34" s="36"/>
      <c r="N34" s="192">
        <f>SUM(N16:N33)</f>
        <v>0</v>
      </c>
      <c r="O34" s="36"/>
      <c r="P34" s="192">
        <f>SUM(P16:P33)</f>
        <v>0</v>
      </c>
      <c r="R34" s="22">
        <f>SUM(R16:R33)</f>
        <v>5746447</v>
      </c>
    </row>
    <row r="35" spans="1:18" s="7" customFormat="1" ht="6" customHeight="1" x14ac:dyDescent="0.2">
      <c r="A35" s="17"/>
      <c r="B35" s="17"/>
      <c r="C35" s="17"/>
      <c r="J35" s="18"/>
      <c r="K35" s="18"/>
    </row>
    <row r="36" spans="1:18" s="7" customFormat="1" ht="12.75" customHeight="1" x14ac:dyDescent="0.2">
      <c r="A36" s="68" t="s">
        <v>188</v>
      </c>
      <c r="B36" s="12"/>
      <c r="C36" s="12"/>
    </row>
    <row r="37" spans="1:18" s="7" customFormat="1" ht="12.75" customHeight="1" x14ac:dyDescent="0.2">
      <c r="A37" s="92" t="s">
        <v>37</v>
      </c>
      <c r="B37" s="137"/>
      <c r="C37" s="137"/>
      <c r="D37" s="138"/>
      <c r="E37" s="138">
        <v>5</v>
      </c>
      <c r="F37" s="139" t="s">
        <v>12</v>
      </c>
      <c r="G37" s="138" t="s">
        <v>7</v>
      </c>
      <c r="H37" s="138" t="s">
        <v>8</v>
      </c>
      <c r="R37" s="7">
        <v>33600</v>
      </c>
    </row>
    <row r="38" spans="1:18" s="7" customFormat="1" ht="12.75" hidden="1" customHeight="1" x14ac:dyDescent="0.2">
      <c r="A38" s="92" t="s">
        <v>38</v>
      </c>
      <c r="B38" s="137"/>
      <c r="C38" s="137"/>
      <c r="E38" s="138">
        <v>5</v>
      </c>
      <c r="F38" s="139" t="s">
        <v>12</v>
      </c>
      <c r="G38" s="138" t="s">
        <v>7</v>
      </c>
      <c r="H38" s="138" t="s">
        <v>10</v>
      </c>
    </row>
    <row r="39" spans="1:18" s="7" customFormat="1" ht="12.75" hidden="1" customHeight="1" x14ac:dyDescent="0.2">
      <c r="A39" s="92" t="s">
        <v>39</v>
      </c>
      <c r="B39" s="137"/>
      <c r="C39" s="137"/>
      <c r="E39" s="138">
        <v>5</v>
      </c>
      <c r="F39" s="139" t="s">
        <v>12</v>
      </c>
      <c r="G39" s="138" t="s">
        <v>12</v>
      </c>
      <c r="H39" s="138" t="s">
        <v>8</v>
      </c>
    </row>
    <row r="40" spans="1:18" s="7" customFormat="1" ht="12.75" hidden="1" customHeight="1" x14ac:dyDescent="0.2">
      <c r="A40" s="92" t="s">
        <v>142</v>
      </c>
      <c r="B40" s="137"/>
      <c r="C40" s="137"/>
      <c r="D40" s="138"/>
      <c r="E40" s="138">
        <v>5</v>
      </c>
      <c r="F40" s="139" t="s">
        <v>12</v>
      </c>
      <c r="G40" s="138" t="s">
        <v>12</v>
      </c>
      <c r="H40" s="138" t="s">
        <v>10</v>
      </c>
    </row>
    <row r="41" spans="1:18" s="7" customFormat="1" ht="12.75" hidden="1" customHeight="1" x14ac:dyDescent="0.2">
      <c r="A41" s="92" t="s">
        <v>40</v>
      </c>
      <c r="B41" s="137"/>
      <c r="C41" s="137"/>
      <c r="D41" s="138"/>
      <c r="E41" s="138">
        <v>5</v>
      </c>
      <c r="F41" s="139" t="s">
        <v>12</v>
      </c>
      <c r="G41" s="138" t="s">
        <v>29</v>
      </c>
      <c r="H41" s="138" t="s">
        <v>8</v>
      </c>
    </row>
    <row r="42" spans="1:18" s="7" customFormat="1" ht="12.75" hidden="1" customHeight="1" x14ac:dyDescent="0.2">
      <c r="A42" s="92" t="s">
        <v>88</v>
      </c>
      <c r="B42" s="137"/>
      <c r="C42" s="137"/>
      <c r="E42" s="138">
        <v>5</v>
      </c>
      <c r="F42" s="139" t="s">
        <v>12</v>
      </c>
      <c r="G42" s="138" t="s">
        <v>29</v>
      </c>
      <c r="H42" s="138" t="s">
        <v>60</v>
      </c>
    </row>
    <row r="43" spans="1:18" s="7" customFormat="1" ht="12.75" customHeight="1" x14ac:dyDescent="0.2">
      <c r="A43" s="92" t="s">
        <v>44</v>
      </c>
      <c r="B43" s="137"/>
      <c r="C43" s="137"/>
      <c r="D43" s="138"/>
      <c r="E43" s="138">
        <v>5</v>
      </c>
      <c r="F43" s="139" t="s">
        <v>12</v>
      </c>
      <c r="G43" s="138" t="s">
        <v>29</v>
      </c>
      <c r="H43" s="138" t="s">
        <v>45</v>
      </c>
      <c r="K43" s="19"/>
      <c r="R43" s="7">
        <v>90000</v>
      </c>
    </row>
    <row r="44" spans="1:18" s="7" customFormat="1" ht="12.75" hidden="1" customHeight="1" x14ac:dyDescent="0.2">
      <c r="A44" s="92" t="s">
        <v>46</v>
      </c>
      <c r="B44" s="137"/>
      <c r="C44" s="137"/>
      <c r="D44" s="138"/>
      <c r="E44" s="138">
        <v>5</v>
      </c>
      <c r="F44" s="139" t="s">
        <v>12</v>
      </c>
      <c r="G44" s="138" t="s">
        <v>29</v>
      </c>
      <c r="H44" s="138" t="s">
        <v>47</v>
      </c>
    </row>
    <row r="45" spans="1:18" s="7" customFormat="1" ht="12.75" hidden="1" customHeight="1" x14ac:dyDescent="0.2">
      <c r="A45" s="92" t="s">
        <v>48</v>
      </c>
      <c r="B45" s="137"/>
      <c r="C45" s="137"/>
      <c r="E45" s="138">
        <v>5</v>
      </c>
      <c r="F45" s="139" t="s">
        <v>12</v>
      </c>
      <c r="G45" s="138" t="s">
        <v>29</v>
      </c>
      <c r="H45" s="140" t="s">
        <v>49</v>
      </c>
    </row>
    <row r="46" spans="1:18" s="7" customFormat="1" ht="12.75" hidden="1" customHeight="1" x14ac:dyDescent="0.2">
      <c r="A46" s="92" t="s">
        <v>53</v>
      </c>
      <c r="B46" s="137"/>
      <c r="C46" s="137"/>
      <c r="E46" s="138">
        <v>5</v>
      </c>
      <c r="F46" s="139" t="s">
        <v>12</v>
      </c>
      <c r="G46" s="138" t="s">
        <v>54</v>
      </c>
      <c r="H46" s="138" t="s">
        <v>8</v>
      </c>
    </row>
    <row r="47" spans="1:18" s="7" customFormat="1" ht="12.75" hidden="1" customHeight="1" x14ac:dyDescent="0.2">
      <c r="A47" s="92" t="s">
        <v>55</v>
      </c>
      <c r="B47" s="137"/>
      <c r="C47" s="137"/>
      <c r="E47" s="138">
        <v>5</v>
      </c>
      <c r="F47" s="139" t="s">
        <v>12</v>
      </c>
      <c r="G47" s="138" t="s">
        <v>54</v>
      </c>
      <c r="H47" s="138" t="s">
        <v>10</v>
      </c>
    </row>
    <row r="48" spans="1:18" s="7" customFormat="1" ht="12.75" hidden="1" customHeight="1" x14ac:dyDescent="0.2">
      <c r="A48" s="92" t="s">
        <v>56</v>
      </c>
      <c r="B48" s="137"/>
      <c r="C48" s="137"/>
      <c r="E48" s="138">
        <v>5</v>
      </c>
      <c r="F48" s="139" t="s">
        <v>12</v>
      </c>
      <c r="G48" s="138" t="s">
        <v>54</v>
      </c>
      <c r="H48" s="138" t="s">
        <v>15</v>
      </c>
    </row>
    <row r="49" spans="1:18" s="7" customFormat="1" ht="12.75" hidden="1" customHeight="1" x14ac:dyDescent="0.2">
      <c r="A49" s="92" t="s">
        <v>57</v>
      </c>
      <c r="B49" s="137"/>
      <c r="C49" s="137"/>
      <c r="E49" s="138">
        <v>5</v>
      </c>
      <c r="F49" s="139" t="s">
        <v>12</v>
      </c>
      <c r="G49" s="138" t="s">
        <v>54</v>
      </c>
      <c r="H49" s="138" t="s">
        <v>17</v>
      </c>
    </row>
    <row r="50" spans="1:18" s="7" customFormat="1" ht="12.75" hidden="1" customHeight="1" x14ac:dyDescent="0.2">
      <c r="A50" s="92" t="s">
        <v>66</v>
      </c>
      <c r="B50" s="137"/>
      <c r="C50" s="137"/>
      <c r="E50" s="138">
        <v>5</v>
      </c>
      <c r="F50" s="139" t="s">
        <v>12</v>
      </c>
      <c r="G50" s="138" t="s">
        <v>67</v>
      </c>
      <c r="H50" s="138" t="s">
        <v>8</v>
      </c>
    </row>
    <row r="51" spans="1:18" s="7" customFormat="1" ht="12.75" hidden="1" customHeight="1" x14ac:dyDescent="0.2">
      <c r="A51" s="92" t="s">
        <v>61</v>
      </c>
      <c r="B51" s="137"/>
      <c r="C51" s="137"/>
      <c r="E51" s="138">
        <v>5</v>
      </c>
      <c r="F51" s="139" t="s">
        <v>12</v>
      </c>
      <c r="G51" s="138" t="s">
        <v>59</v>
      </c>
      <c r="H51" s="138" t="s">
        <v>8</v>
      </c>
    </row>
    <row r="52" spans="1:18" s="7" customFormat="1" ht="12.75" hidden="1" customHeight="1" x14ac:dyDescent="0.2">
      <c r="A52" s="92" t="s">
        <v>62</v>
      </c>
      <c r="B52" s="137"/>
      <c r="C52" s="137"/>
      <c r="E52" s="138">
        <v>5</v>
      </c>
      <c r="F52" s="139" t="s">
        <v>12</v>
      </c>
      <c r="G52" s="138" t="s">
        <v>59</v>
      </c>
      <c r="H52" s="138" t="s">
        <v>10</v>
      </c>
    </row>
    <row r="53" spans="1:18" s="7" customFormat="1" ht="12.75" hidden="1" customHeight="1" x14ac:dyDescent="0.2">
      <c r="A53" s="92" t="s">
        <v>63</v>
      </c>
      <c r="B53" s="137"/>
      <c r="C53" s="137"/>
      <c r="E53" s="138">
        <v>5</v>
      </c>
      <c r="F53" s="139" t="s">
        <v>12</v>
      </c>
      <c r="G53" s="138" t="s">
        <v>59</v>
      </c>
      <c r="H53" s="138" t="s">
        <v>64</v>
      </c>
    </row>
    <row r="54" spans="1:18" s="7" customFormat="1" ht="12.75" hidden="1" customHeight="1" x14ac:dyDescent="0.2">
      <c r="A54" s="92" t="s">
        <v>65</v>
      </c>
      <c r="B54" s="137"/>
      <c r="C54" s="137"/>
      <c r="E54" s="138">
        <v>5</v>
      </c>
      <c r="F54" s="139" t="s">
        <v>12</v>
      </c>
      <c r="G54" s="138" t="s">
        <v>59</v>
      </c>
      <c r="H54" s="138" t="s">
        <v>19</v>
      </c>
    </row>
    <row r="55" spans="1:18" s="7" customFormat="1" ht="12.75" hidden="1" customHeight="1" x14ac:dyDescent="0.2">
      <c r="A55" s="92" t="s">
        <v>68</v>
      </c>
      <c r="B55" s="137"/>
      <c r="C55" s="137"/>
      <c r="E55" s="138">
        <v>5</v>
      </c>
      <c r="F55" s="139" t="s">
        <v>12</v>
      </c>
      <c r="G55" s="138" t="s">
        <v>67</v>
      </c>
      <c r="H55" s="138" t="s">
        <v>10</v>
      </c>
    </row>
    <row r="56" spans="1:18" s="7" customFormat="1" ht="12.75" hidden="1" customHeight="1" x14ac:dyDescent="0.2">
      <c r="A56" s="92" t="s">
        <v>69</v>
      </c>
      <c r="B56" s="137"/>
      <c r="C56" s="137"/>
      <c r="E56" s="138">
        <v>5</v>
      </c>
      <c r="F56" s="139" t="s">
        <v>12</v>
      </c>
      <c r="G56" s="138" t="s">
        <v>70</v>
      </c>
      <c r="H56" s="138" t="s">
        <v>15</v>
      </c>
    </row>
    <row r="57" spans="1:18" s="7" customFormat="1" ht="12.75" customHeight="1" x14ac:dyDescent="0.2">
      <c r="A57" s="92" t="s">
        <v>72</v>
      </c>
      <c r="B57" s="137"/>
      <c r="C57" s="137"/>
      <c r="E57" s="138">
        <v>5</v>
      </c>
      <c r="F57" s="139" t="s">
        <v>12</v>
      </c>
      <c r="G57" s="138" t="s">
        <v>70</v>
      </c>
      <c r="H57" s="138" t="s">
        <v>49</v>
      </c>
      <c r="R57" s="7">
        <v>63000</v>
      </c>
    </row>
    <row r="58" spans="1:18" s="7" customFormat="1" ht="12.75" hidden="1" customHeight="1" x14ac:dyDescent="0.2">
      <c r="A58" s="92" t="s">
        <v>73</v>
      </c>
      <c r="B58" s="137"/>
      <c r="C58" s="137"/>
      <c r="E58" s="138">
        <v>5</v>
      </c>
      <c r="F58" s="139" t="s">
        <v>12</v>
      </c>
      <c r="G58" s="138" t="s">
        <v>74</v>
      </c>
      <c r="H58" s="138" t="s">
        <v>64</v>
      </c>
    </row>
    <row r="59" spans="1:18" s="7" customFormat="1" ht="12.75" hidden="1" customHeight="1" x14ac:dyDescent="0.2">
      <c r="A59" s="92" t="s">
        <v>75</v>
      </c>
      <c r="B59" s="137"/>
      <c r="C59" s="137"/>
      <c r="E59" s="138">
        <v>5</v>
      </c>
      <c r="F59" s="139" t="s">
        <v>12</v>
      </c>
      <c r="G59" s="138" t="s">
        <v>74</v>
      </c>
      <c r="H59" s="138" t="s">
        <v>19</v>
      </c>
    </row>
    <row r="60" spans="1:18" s="7" customFormat="1" ht="12.75" hidden="1" customHeight="1" x14ac:dyDescent="0.2">
      <c r="A60" s="92" t="s">
        <v>77</v>
      </c>
      <c r="B60" s="137"/>
      <c r="C60" s="137"/>
      <c r="E60" s="138">
        <v>5</v>
      </c>
      <c r="F60" s="139" t="s">
        <v>12</v>
      </c>
      <c r="G60" s="138" t="s">
        <v>74</v>
      </c>
      <c r="H60" s="138" t="s">
        <v>49</v>
      </c>
    </row>
    <row r="61" spans="1:18" s="7" customFormat="1" ht="12.75" hidden="1" customHeight="1" x14ac:dyDescent="0.2">
      <c r="A61" s="92" t="s">
        <v>78</v>
      </c>
      <c r="B61" s="137"/>
      <c r="C61" s="137"/>
      <c r="E61" s="138">
        <v>5</v>
      </c>
      <c r="F61" s="139" t="s">
        <v>12</v>
      </c>
      <c r="G61" s="138" t="s">
        <v>79</v>
      </c>
      <c r="H61" s="138" t="s">
        <v>10</v>
      </c>
    </row>
    <row r="62" spans="1:18" s="7" customFormat="1" ht="12.75" customHeight="1" x14ac:dyDescent="0.2">
      <c r="A62" s="92" t="s">
        <v>80</v>
      </c>
      <c r="B62" s="137"/>
      <c r="C62" s="137"/>
      <c r="E62" s="138">
        <v>5</v>
      </c>
      <c r="F62" s="139" t="s">
        <v>12</v>
      </c>
      <c r="G62" s="138" t="s">
        <v>79</v>
      </c>
      <c r="H62" s="138" t="s">
        <v>15</v>
      </c>
      <c r="R62" s="7">
        <v>3000000</v>
      </c>
    </row>
    <row r="63" spans="1:18" s="7" customFormat="1" ht="12.75" hidden="1" customHeight="1" x14ac:dyDescent="0.2">
      <c r="A63" s="92" t="s">
        <v>83</v>
      </c>
      <c r="B63" s="137"/>
      <c r="C63" s="137"/>
      <c r="E63" s="138">
        <v>5</v>
      </c>
      <c r="F63" s="139" t="s">
        <v>12</v>
      </c>
      <c r="G63" s="138" t="s">
        <v>84</v>
      </c>
      <c r="H63" s="139" t="s">
        <v>8</v>
      </c>
    </row>
    <row r="64" spans="1:18" s="7" customFormat="1" ht="12.75" hidden="1" customHeight="1" x14ac:dyDescent="0.2">
      <c r="A64" s="92" t="s">
        <v>86</v>
      </c>
      <c r="B64" s="137"/>
      <c r="C64" s="137"/>
      <c r="E64" s="138">
        <v>5</v>
      </c>
      <c r="F64" s="139" t="s">
        <v>12</v>
      </c>
      <c r="G64" s="138" t="s">
        <v>84</v>
      </c>
      <c r="H64" s="139" t="s">
        <v>15</v>
      </c>
    </row>
    <row r="65" spans="1:18" s="7" customFormat="1" ht="12.75" hidden="1" customHeight="1" x14ac:dyDescent="0.2">
      <c r="A65" s="92" t="s">
        <v>156</v>
      </c>
      <c r="B65" s="137"/>
      <c r="C65" s="137"/>
      <c r="E65" s="138">
        <v>5</v>
      </c>
      <c r="F65" s="139" t="s">
        <v>12</v>
      </c>
      <c r="G65" s="140" t="s">
        <v>59</v>
      </c>
      <c r="H65" s="154" t="s">
        <v>17</v>
      </c>
    </row>
    <row r="66" spans="1:18" s="7" customFormat="1" ht="12.75" hidden="1" customHeight="1" x14ac:dyDescent="0.2">
      <c r="A66" s="92" t="s">
        <v>342</v>
      </c>
      <c r="B66" s="137"/>
      <c r="C66" s="137"/>
      <c r="E66" s="138">
        <v>5</v>
      </c>
      <c r="F66" s="139" t="s">
        <v>12</v>
      </c>
      <c r="G66" s="140" t="s">
        <v>59</v>
      </c>
      <c r="H66" s="154" t="s">
        <v>60</v>
      </c>
    </row>
    <row r="67" spans="1:18" s="7" customFormat="1" ht="12.75" hidden="1" customHeight="1" x14ac:dyDescent="0.2">
      <c r="A67" s="92" t="s">
        <v>81</v>
      </c>
      <c r="B67" s="137"/>
      <c r="C67" s="137"/>
      <c r="E67" s="138">
        <v>5</v>
      </c>
      <c r="F67" s="139" t="s">
        <v>12</v>
      </c>
      <c r="G67" s="138" t="s">
        <v>59</v>
      </c>
      <c r="H67" s="139" t="s">
        <v>82</v>
      </c>
    </row>
    <row r="68" spans="1:18" s="7" customFormat="1" ht="12.75" customHeight="1" x14ac:dyDescent="0.2">
      <c r="A68" s="92" t="s">
        <v>279</v>
      </c>
      <c r="B68" s="137"/>
      <c r="C68" s="137"/>
      <c r="E68" s="138">
        <v>5</v>
      </c>
      <c r="F68" s="139" t="s">
        <v>12</v>
      </c>
      <c r="G68" s="160">
        <v>99</v>
      </c>
      <c r="H68" s="161">
        <v>990</v>
      </c>
      <c r="R68" s="7">
        <f>54000+420000+567600+4910400</f>
        <v>5952000</v>
      </c>
    </row>
    <row r="69" spans="1:18" s="7" customFormat="1" ht="18.95" customHeight="1" x14ac:dyDescent="0.2">
      <c r="A69" s="202" t="s">
        <v>191</v>
      </c>
      <c r="B69" s="202"/>
      <c r="C69" s="202"/>
      <c r="J69" s="192">
        <f>SUM(J37:J68)</f>
        <v>0</v>
      </c>
      <c r="K69" s="193"/>
      <c r="L69" s="192">
        <f>SUM(L37:L68)</f>
        <v>0</v>
      </c>
      <c r="M69" s="36"/>
      <c r="N69" s="192">
        <f>SUM(N37:N68)</f>
        <v>0</v>
      </c>
      <c r="O69" s="36"/>
      <c r="P69" s="192">
        <f>SUM(P37:P68)</f>
        <v>0</v>
      </c>
      <c r="R69" s="22">
        <f>SUM(R37:R68)</f>
        <v>9138600</v>
      </c>
    </row>
    <row r="70" spans="1:18" s="7" customFormat="1" ht="6" customHeight="1" x14ac:dyDescent="0.2">
      <c r="A70" s="20"/>
      <c r="B70" s="20"/>
      <c r="C70" s="20"/>
      <c r="J70" s="18"/>
      <c r="K70" s="18"/>
    </row>
    <row r="71" spans="1:18" s="7" customFormat="1" ht="12.75" customHeight="1" x14ac:dyDescent="0.2">
      <c r="A71" s="68" t="s">
        <v>190</v>
      </c>
      <c r="B71" s="11"/>
      <c r="C71" s="11"/>
    </row>
    <row r="72" spans="1:18" s="7" customFormat="1" ht="12.75" hidden="1" customHeight="1" x14ac:dyDescent="0.2">
      <c r="A72" s="92" t="s">
        <v>92</v>
      </c>
      <c r="B72" s="137"/>
      <c r="C72" s="137"/>
      <c r="E72" s="138">
        <v>1</v>
      </c>
      <c r="F72" s="139" t="s">
        <v>93</v>
      </c>
      <c r="G72" s="138" t="s">
        <v>7</v>
      </c>
      <c r="H72" s="138" t="s">
        <v>8</v>
      </c>
    </row>
    <row r="73" spans="1:18" s="7" customFormat="1" ht="12.75" hidden="1" customHeight="1" x14ac:dyDescent="0.2">
      <c r="A73" s="92" t="s">
        <v>94</v>
      </c>
      <c r="B73" s="137"/>
      <c r="C73" s="137"/>
      <c r="E73" s="138">
        <v>1</v>
      </c>
      <c r="F73" s="139" t="s">
        <v>93</v>
      </c>
      <c r="G73" s="138" t="s">
        <v>34</v>
      </c>
      <c r="H73" s="138" t="s">
        <v>8</v>
      </c>
    </row>
    <row r="74" spans="1:18" s="7" customFormat="1" ht="12.75" hidden="1" customHeight="1" x14ac:dyDescent="0.2">
      <c r="A74" s="92" t="s">
        <v>96</v>
      </c>
      <c r="B74" s="137"/>
      <c r="C74" s="137"/>
      <c r="E74" s="138">
        <v>1</v>
      </c>
      <c r="F74" s="139" t="s">
        <v>93</v>
      </c>
      <c r="G74" s="138" t="s">
        <v>54</v>
      </c>
      <c r="H74" s="140" t="s">
        <v>10</v>
      </c>
    </row>
    <row r="75" spans="1:18" s="7" customFormat="1" ht="12.75" hidden="1" customHeight="1" x14ac:dyDescent="0.2">
      <c r="A75" s="92" t="s">
        <v>98</v>
      </c>
      <c r="B75" s="142"/>
      <c r="C75" s="142"/>
      <c r="E75" s="138">
        <v>1</v>
      </c>
      <c r="F75" s="139" t="s">
        <v>93</v>
      </c>
      <c r="G75" s="138" t="s">
        <v>54</v>
      </c>
      <c r="H75" s="138" t="s">
        <v>15</v>
      </c>
    </row>
    <row r="76" spans="1:18" s="7" customFormat="1" ht="12.75" hidden="1" customHeight="1" x14ac:dyDescent="0.2">
      <c r="A76" s="92" t="s">
        <v>100</v>
      </c>
      <c r="B76" s="137"/>
      <c r="C76" s="137"/>
      <c r="E76" s="138">
        <v>1</v>
      </c>
      <c r="F76" s="139" t="s">
        <v>93</v>
      </c>
      <c r="G76" s="138" t="s">
        <v>54</v>
      </c>
      <c r="H76" s="138" t="s">
        <v>19</v>
      </c>
    </row>
    <row r="77" spans="1:18" s="7" customFormat="1" ht="12.75" hidden="1" customHeight="1" x14ac:dyDescent="0.2">
      <c r="A77" s="92" t="s">
        <v>101</v>
      </c>
      <c r="B77" s="137"/>
      <c r="C77" s="137"/>
      <c r="E77" s="138">
        <v>1</v>
      </c>
      <c r="F77" s="139" t="s">
        <v>93</v>
      </c>
      <c r="G77" s="138" t="s">
        <v>54</v>
      </c>
      <c r="H77" s="138" t="s">
        <v>102</v>
      </c>
    </row>
    <row r="78" spans="1:18" s="7" customFormat="1" ht="12.75" customHeight="1" x14ac:dyDescent="0.2">
      <c r="A78" s="92" t="s">
        <v>105</v>
      </c>
      <c r="B78" s="137"/>
      <c r="C78" s="137"/>
      <c r="D78" s="139"/>
      <c r="E78" s="138">
        <v>1</v>
      </c>
      <c r="F78" s="139" t="s">
        <v>93</v>
      </c>
      <c r="G78" s="138" t="s">
        <v>54</v>
      </c>
      <c r="H78" s="140" t="s">
        <v>49</v>
      </c>
      <c r="R78" s="7">
        <v>400000</v>
      </c>
    </row>
    <row r="79" spans="1:18" s="7" customFormat="1" ht="12.75" hidden="1" customHeight="1" x14ac:dyDescent="0.2">
      <c r="A79" s="92" t="s">
        <v>106</v>
      </c>
      <c r="B79" s="137"/>
      <c r="C79" s="137"/>
      <c r="D79" s="139"/>
      <c r="E79" s="138">
        <v>1</v>
      </c>
      <c r="F79" s="139" t="s">
        <v>93</v>
      </c>
      <c r="G79" s="140" t="s">
        <v>67</v>
      </c>
      <c r="H79" s="140" t="s">
        <v>8</v>
      </c>
    </row>
    <row r="80" spans="1:18" s="7" customFormat="1" ht="12.75" customHeight="1" x14ac:dyDescent="0.2">
      <c r="A80" s="92" t="s">
        <v>306</v>
      </c>
      <c r="B80" s="137"/>
      <c r="C80" s="137"/>
      <c r="D80" s="139"/>
      <c r="E80" s="138">
        <v>1</v>
      </c>
      <c r="F80" s="139" t="s">
        <v>93</v>
      </c>
      <c r="G80" s="140" t="s">
        <v>93</v>
      </c>
      <c r="H80" s="140" t="s">
        <v>8</v>
      </c>
      <c r="R80" s="7">
        <v>40000</v>
      </c>
    </row>
    <row r="81" spans="1:18" s="7" customFormat="1" ht="12.75" hidden="1" customHeight="1" x14ac:dyDescent="0.2">
      <c r="A81" s="92" t="s">
        <v>107</v>
      </c>
      <c r="B81" s="137"/>
      <c r="C81" s="137"/>
      <c r="D81" s="139"/>
      <c r="E81" s="138">
        <v>1</v>
      </c>
      <c r="F81" s="139" t="s">
        <v>93</v>
      </c>
      <c r="G81" s="138" t="s">
        <v>59</v>
      </c>
      <c r="H81" s="140" t="s">
        <v>49</v>
      </c>
    </row>
    <row r="82" spans="1:18" s="7" customFormat="1" ht="12.75" hidden="1" customHeight="1" x14ac:dyDescent="0.2">
      <c r="A82" s="92" t="s">
        <v>290</v>
      </c>
      <c r="B82" s="137"/>
      <c r="C82" s="137"/>
      <c r="D82" s="139"/>
      <c r="E82" s="138">
        <v>1</v>
      </c>
      <c r="F82" s="154" t="s">
        <v>291</v>
      </c>
      <c r="G82" s="140" t="s">
        <v>7</v>
      </c>
      <c r="H82" s="140" t="s">
        <v>10</v>
      </c>
    </row>
    <row r="83" spans="1:18" s="27" customFormat="1" ht="18.95" customHeight="1" x14ac:dyDescent="0.2">
      <c r="A83" s="124" t="s">
        <v>108</v>
      </c>
      <c r="B83" s="26"/>
      <c r="C83" s="26"/>
      <c r="J83" s="21">
        <f>SUM(J72:J81)</f>
        <v>0</v>
      </c>
      <c r="K83" s="23"/>
      <c r="L83" s="21">
        <f>SUM(L72:L78)</f>
        <v>0</v>
      </c>
      <c r="N83" s="21">
        <f>SUM(N72:N82)</f>
        <v>0</v>
      </c>
      <c r="P83" s="21">
        <f>SUM(P72:P82)</f>
        <v>0</v>
      </c>
      <c r="R83" s="21">
        <f>SUM(R72:R82)</f>
        <v>440000</v>
      </c>
    </row>
    <row r="84" spans="1:18" s="7" customFormat="1" ht="6" customHeight="1" x14ac:dyDescent="0.2"/>
    <row r="85" spans="1:18" s="7" customFormat="1" ht="20.100000000000001" customHeight="1" thickBot="1" x14ac:dyDescent="0.25">
      <c r="A85" s="11" t="s">
        <v>110</v>
      </c>
      <c r="B85" s="28"/>
      <c r="C85" s="28"/>
      <c r="J85" s="29">
        <f>J34+J69+J83</f>
        <v>0</v>
      </c>
      <c r="K85" s="23"/>
      <c r="L85" s="29">
        <f>L34+L69+L83</f>
        <v>0</v>
      </c>
      <c r="N85" s="29">
        <f>N34+N69+N83</f>
        <v>0</v>
      </c>
      <c r="P85" s="29">
        <f>P34+P69+P83</f>
        <v>0</v>
      </c>
      <c r="R85" s="29">
        <f>R34+R69+R83</f>
        <v>15325047</v>
      </c>
    </row>
    <row r="86" spans="1:18" s="7" customFormat="1" ht="13.5" thickTop="1" x14ac:dyDescent="0.2">
      <c r="A86" s="31"/>
      <c r="B86" s="31"/>
      <c r="C86" s="31"/>
      <c r="D86" s="34"/>
      <c r="E86" s="31"/>
      <c r="F86" s="31"/>
      <c r="H86" s="35"/>
      <c r="I86" s="35"/>
      <c r="J86" s="35"/>
      <c r="K86" s="35"/>
      <c r="L86" s="35"/>
      <c r="M86" s="35"/>
    </row>
    <row r="87" spans="1:18" s="7" customFormat="1" ht="8.1" customHeight="1" x14ac:dyDescent="0.2">
      <c r="A87" s="31"/>
      <c r="B87" s="31"/>
      <c r="C87" s="31"/>
      <c r="D87" s="34"/>
      <c r="E87" s="31"/>
      <c r="F87" s="31"/>
      <c r="H87" s="35"/>
      <c r="I87" s="35"/>
      <c r="J87" s="35"/>
      <c r="K87" s="35"/>
      <c r="L87" s="35"/>
      <c r="M87" s="35"/>
    </row>
    <row r="88" spans="1:18" x14ac:dyDescent="0.2">
      <c r="A88" s="46"/>
      <c r="C88" s="185" t="s">
        <v>297</v>
      </c>
      <c r="D88" s="33"/>
      <c r="E88" s="32"/>
      <c r="G88" s="31"/>
      <c r="I88" s="31"/>
      <c r="M88" s="47"/>
      <c r="N88" s="199" t="s">
        <v>135</v>
      </c>
      <c r="O88" s="199"/>
      <c r="P88" s="199"/>
    </row>
    <row r="89" spans="1:18" ht="9.9499999999999993" customHeight="1" x14ac:dyDescent="0.2">
      <c r="A89" s="46"/>
      <c r="C89" s="185"/>
      <c r="D89" s="33"/>
      <c r="E89" s="32"/>
      <c r="G89" s="31"/>
      <c r="I89" s="31"/>
      <c r="M89" s="47"/>
      <c r="N89" s="182"/>
      <c r="O89" s="182"/>
      <c r="P89" s="182"/>
    </row>
    <row r="90" spans="1:18" x14ac:dyDescent="0.2">
      <c r="A90" s="50"/>
      <c r="C90" s="185"/>
      <c r="D90" s="33"/>
      <c r="E90" s="51"/>
      <c r="G90" s="31"/>
      <c r="I90" s="31"/>
      <c r="M90" s="185"/>
      <c r="N90" s="36"/>
      <c r="O90" s="36"/>
      <c r="P90" s="51"/>
    </row>
    <row r="91" spans="1:18" x14ac:dyDescent="0.2">
      <c r="A91" s="52"/>
      <c r="C91" s="31"/>
      <c r="D91" s="31"/>
      <c r="E91" s="53"/>
      <c r="G91" s="31"/>
      <c r="I91" s="31"/>
      <c r="M91" s="31"/>
      <c r="P91" s="53"/>
    </row>
    <row r="92" spans="1:18" x14ac:dyDescent="0.2">
      <c r="A92" s="54"/>
      <c r="C92" s="186" t="s">
        <v>319</v>
      </c>
      <c r="D92" s="55"/>
      <c r="E92" s="56"/>
      <c r="G92" s="31"/>
      <c r="I92" s="31"/>
      <c r="M92" s="57"/>
      <c r="N92" s="200" t="s">
        <v>137</v>
      </c>
      <c r="O92" s="200"/>
      <c r="P92" s="200"/>
    </row>
    <row r="93" spans="1:18" x14ac:dyDescent="0.2">
      <c r="A93" s="52"/>
      <c r="C93" s="185" t="s">
        <v>288</v>
      </c>
      <c r="D93" s="31"/>
      <c r="E93" s="32"/>
      <c r="G93" s="31"/>
      <c r="I93" s="31"/>
      <c r="M93" s="33"/>
      <c r="N93" s="201" t="s">
        <v>139</v>
      </c>
      <c r="O93" s="201"/>
      <c r="P93" s="201"/>
    </row>
  </sheetData>
  <customSheetViews>
    <customSheetView guid="{1998FCB8-1FEB-4076-ACE6-A225EE4366B3}" printArea="1" hiddenRows="1" view="pageBreakPreview">
      <pane xSplit="1" ySplit="14" topLeftCell="B57" activePane="bottomRight" state="frozen"/>
      <selection pane="bottomRight" activeCell="H95" sqref="H95"/>
      <rowBreaks count="1" manualBreakCount="1">
        <brk id="70" max="18" man="1"/>
      </rowBreaks>
      <pageMargins left="0.75" right="0.5" top="1" bottom="1" header="0.75" footer="0.5"/>
      <printOptions horizontalCentered="1"/>
      <pageSetup paperSize="5" scale="90" orientation="landscape" horizontalDpi="4294967293" verticalDpi="300" r:id="rId1"/>
      <headerFooter alignWithMargins="0">
        <oddHeader xml:space="preserve">&amp;L&amp;"Arial,Regular"&amp;9               LBP Form No. 2&amp;R&amp;"Arial,Bold"&amp;10Annex E                        </oddHeader>
        <oddFooter>&amp;C&amp;10Page &amp;P of &amp;N</oddFooter>
      </headerFooter>
    </customSheetView>
    <customSheetView guid="{EE975321-C15E-44A7-AFC6-A307116A4F6E}" printArea="1" hiddenRows="1" view="pageBreakPreview">
      <pane xSplit="1" ySplit="14" topLeftCell="B57" activePane="bottomRight" state="frozen"/>
      <selection pane="bottomRight" activeCell="H95" sqref="H95"/>
      <rowBreaks count="1" manualBreakCount="1">
        <brk id="70" max="18" man="1"/>
      </rowBreaks>
      <pageMargins left="0.75" right="0.5" top="1" bottom="1" header="0.75" footer="0.5"/>
      <printOptions horizontalCentered="1"/>
      <pageSetup paperSize="5" scale="90" orientation="landscape" horizontalDpi="4294967293" verticalDpi="300" r:id="rId2"/>
      <headerFooter alignWithMargins="0">
        <oddHeader xml:space="preserve">&amp;L&amp;"Arial,Regular"&amp;9               LBP Form No. 2&amp;R&amp;"Arial,Bold"&amp;10Annex E                        </oddHeader>
        <oddFooter>&amp;C&amp;10Page &amp;P of &amp;N</oddFooter>
      </headerFooter>
    </customSheetView>
  </customSheetViews>
  <mergeCells count="12">
    <mergeCell ref="N93:P93"/>
    <mergeCell ref="A1:S1"/>
    <mergeCell ref="A2:S2"/>
    <mergeCell ref="L9:P9"/>
    <mergeCell ref="P10:P12"/>
    <mergeCell ref="A11:C11"/>
    <mergeCell ref="E11:H11"/>
    <mergeCell ref="A13:C13"/>
    <mergeCell ref="E13:H13"/>
    <mergeCell ref="A69:C69"/>
    <mergeCell ref="N88:P88"/>
    <mergeCell ref="N92:P92"/>
  </mergeCells>
  <printOptions horizontalCentered="1"/>
  <pageMargins left="0.75" right="0.5" top="1" bottom="1" header="0.75" footer="0.5"/>
  <pageSetup paperSize="5" scale="90" orientation="landscape" horizontalDpi="4294967293" verticalDpi="300" r:id="rId3"/>
  <headerFooter alignWithMargins="0">
    <oddHeader xml:space="preserve">&amp;L&amp;"Arial,Regular"&amp;9               LBP Form No. 2&amp;R&amp;"Arial,Bold"&amp;10Annex E                        </oddHeader>
    <oddFooter>&amp;C&amp;10Page &amp;P of &amp;N</oddFooter>
  </headerFooter>
  <rowBreaks count="1" manualBreakCount="1">
    <brk id="70" max="18" man="1"/>
  </rowBreak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S33"/>
  <sheetViews>
    <sheetView view="pageBreakPreview" zoomScaleNormal="85" zoomScaleSheetLayoutView="100" workbookViewId="0">
      <pane xSplit="1" ySplit="14" topLeftCell="B15" activePane="bottomRight" state="frozen"/>
      <selection pane="topRight" activeCell="B1" sqref="B1"/>
      <selection pane="bottomLeft" activeCell="A15" sqref="A15"/>
      <selection pane="bottomRight" activeCell="C20" sqref="C20"/>
    </sheetView>
  </sheetViews>
  <sheetFormatPr defaultRowHeight="12.75" x14ac:dyDescent="0.2"/>
  <cols>
    <col min="1" max="1" width="16.77734375" style="1" customWidth="1"/>
    <col min="2" max="2" width="1.21875" style="1" customWidth="1"/>
    <col min="3" max="3" width="26.77734375" style="1" customWidth="1"/>
    <col min="4" max="4" width="1" style="1" customWidth="1"/>
    <col min="5" max="7" width="2.88671875" style="1" customWidth="1"/>
    <col min="8" max="8" width="3.77734375" style="1" customWidth="1"/>
    <col min="9" max="9" width="0.88671875" style="1" customWidth="1"/>
    <col min="10" max="10" width="13.77734375" style="1" customWidth="1"/>
    <col min="11" max="11" width="0.88671875" style="1" customWidth="1"/>
    <col min="12" max="12" width="13.77734375" style="1" customWidth="1"/>
    <col min="13" max="13" width="0.88671875" style="1" customWidth="1"/>
    <col min="14" max="14" width="13.77734375" style="1" customWidth="1"/>
    <col min="15" max="15" width="0.88671875" style="1" customWidth="1"/>
    <col min="16" max="16" width="13.77734375" style="1" customWidth="1"/>
    <col min="17" max="17" width="0.88671875" style="1" customWidth="1"/>
    <col min="18" max="18" width="13.77734375" style="1" customWidth="1"/>
    <col min="19" max="16384" width="8.88671875" style="1"/>
  </cols>
  <sheetData>
    <row r="1" spans="1:19" ht="15.75" x14ac:dyDescent="0.25">
      <c r="A1" s="203" t="s">
        <v>111</v>
      </c>
      <c r="B1" s="203"/>
      <c r="C1" s="203"/>
      <c r="D1" s="203"/>
      <c r="E1" s="203"/>
      <c r="F1" s="203"/>
      <c r="G1" s="203"/>
      <c r="H1" s="203"/>
      <c r="I1" s="203"/>
      <c r="J1" s="203"/>
      <c r="K1" s="203"/>
      <c r="L1" s="203"/>
      <c r="M1" s="203"/>
      <c r="N1" s="203"/>
      <c r="O1" s="203"/>
      <c r="P1" s="203"/>
      <c r="Q1" s="203"/>
      <c r="R1" s="203"/>
      <c r="S1" s="203"/>
    </row>
    <row r="2" spans="1:19" ht="15.75" customHeight="1" x14ac:dyDescent="0.2">
      <c r="A2" s="204" t="s">
        <v>0</v>
      </c>
      <c r="B2" s="204"/>
      <c r="C2" s="204"/>
      <c r="D2" s="204"/>
      <c r="E2" s="204"/>
      <c r="F2" s="204"/>
      <c r="G2" s="204"/>
      <c r="H2" s="204"/>
      <c r="I2" s="204"/>
      <c r="J2" s="204"/>
      <c r="K2" s="204"/>
      <c r="L2" s="204"/>
      <c r="M2" s="204"/>
      <c r="N2" s="204"/>
      <c r="O2" s="204"/>
      <c r="P2" s="204"/>
      <c r="Q2" s="204"/>
      <c r="R2" s="204"/>
      <c r="S2" s="204"/>
    </row>
    <row r="3" spans="1:19" ht="9" customHeight="1" x14ac:dyDescent="0.2"/>
    <row r="4" spans="1:19" ht="15" customHeight="1" x14ac:dyDescent="0.25">
      <c r="A4" s="2" t="s">
        <v>118</v>
      </c>
      <c r="B4" s="2" t="s">
        <v>113</v>
      </c>
      <c r="C4" s="73" t="s">
        <v>236</v>
      </c>
      <c r="H4" s="3"/>
      <c r="I4" s="3"/>
      <c r="R4" s="79">
        <v>8918</v>
      </c>
    </row>
    <row r="5" spans="1:19" ht="15" customHeight="1" x14ac:dyDescent="0.2">
      <c r="A5" s="5" t="s">
        <v>119</v>
      </c>
      <c r="B5" s="2" t="s">
        <v>113</v>
      </c>
      <c r="C5" s="5" t="s">
        <v>219</v>
      </c>
    </row>
    <row r="6" spans="1:19" ht="15" customHeight="1" x14ac:dyDescent="0.2">
      <c r="A6" s="5" t="s">
        <v>120</v>
      </c>
      <c r="B6" s="2" t="s">
        <v>113</v>
      </c>
      <c r="C6" s="5" t="s">
        <v>255</v>
      </c>
    </row>
    <row r="7" spans="1:19" ht="15" customHeight="1" x14ac:dyDescent="0.2">
      <c r="A7" s="6" t="s">
        <v>121</v>
      </c>
      <c r="B7" s="2" t="s">
        <v>113</v>
      </c>
      <c r="C7" s="6" t="s">
        <v>256</v>
      </c>
    </row>
    <row r="8" spans="1:19" ht="9" customHeight="1" x14ac:dyDescent="0.2">
      <c r="A8" s="6"/>
      <c r="B8" s="2"/>
      <c r="C8" s="6"/>
    </row>
    <row r="9" spans="1:19" ht="15" customHeight="1" x14ac:dyDescent="0.2">
      <c r="L9" s="207" t="s">
        <v>122</v>
      </c>
      <c r="M9" s="207"/>
      <c r="N9" s="207"/>
      <c r="O9" s="207"/>
      <c r="P9" s="207"/>
      <c r="Q9" s="145"/>
    </row>
    <row r="10" spans="1:19" ht="15" customHeight="1" x14ac:dyDescent="0.2">
      <c r="H10" s="8"/>
      <c r="I10" s="8"/>
      <c r="J10" s="8" t="s">
        <v>287</v>
      </c>
      <c r="K10" s="8"/>
      <c r="L10" s="62" t="s">
        <v>123</v>
      </c>
      <c r="M10" s="62"/>
      <c r="N10" s="62" t="s">
        <v>125</v>
      </c>
      <c r="O10" s="62"/>
      <c r="P10" s="209" t="s">
        <v>127</v>
      </c>
      <c r="Q10" s="45"/>
      <c r="R10" s="145" t="s">
        <v>132</v>
      </c>
    </row>
    <row r="11" spans="1:19" ht="15" customHeight="1" x14ac:dyDescent="0.2">
      <c r="A11" s="205" t="s">
        <v>186</v>
      </c>
      <c r="B11" s="205"/>
      <c r="C11" s="205"/>
      <c r="D11" s="9"/>
      <c r="E11" s="205" t="s">
        <v>112</v>
      </c>
      <c r="F11" s="205"/>
      <c r="G11" s="205"/>
      <c r="H11" s="205"/>
      <c r="I11" s="8"/>
      <c r="J11" s="44" t="s">
        <v>305</v>
      </c>
      <c r="K11" s="44"/>
      <c r="L11" s="44">
        <v>2019</v>
      </c>
      <c r="M11" s="44"/>
      <c r="N11" s="44">
        <v>2019</v>
      </c>
      <c r="O11" s="44"/>
      <c r="P11" s="210"/>
      <c r="Q11" s="45"/>
      <c r="R11" s="44">
        <v>2020</v>
      </c>
    </row>
    <row r="12" spans="1:19" ht="15" customHeight="1" x14ac:dyDescent="0.2">
      <c r="A12" s="183"/>
      <c r="B12" s="183"/>
      <c r="C12" s="183"/>
      <c r="D12" s="9"/>
      <c r="E12" s="183"/>
      <c r="F12" s="183"/>
      <c r="G12" s="183"/>
      <c r="H12" s="183"/>
      <c r="I12" s="8"/>
      <c r="J12" s="44" t="s">
        <v>124</v>
      </c>
      <c r="K12" s="44"/>
      <c r="L12" s="44" t="s">
        <v>124</v>
      </c>
      <c r="M12" s="44"/>
      <c r="N12" s="44" t="s">
        <v>126</v>
      </c>
      <c r="O12" s="44"/>
      <c r="P12" s="210"/>
      <c r="Q12" s="45"/>
      <c r="R12" s="146" t="s">
        <v>2</v>
      </c>
    </row>
    <row r="13" spans="1:19" ht="15" customHeight="1" x14ac:dyDescent="0.2">
      <c r="A13" s="206" t="s">
        <v>3</v>
      </c>
      <c r="B13" s="206"/>
      <c r="C13" s="206"/>
      <c r="D13" s="7"/>
      <c r="E13" s="208" t="s">
        <v>4</v>
      </c>
      <c r="F13" s="208"/>
      <c r="G13" s="208"/>
      <c r="H13" s="208"/>
      <c r="J13" s="10" t="s">
        <v>5</v>
      </c>
      <c r="K13" s="61"/>
      <c r="L13" s="10" t="s">
        <v>128</v>
      </c>
      <c r="M13" s="61"/>
      <c r="N13" s="10" t="s">
        <v>129</v>
      </c>
      <c r="O13" s="61"/>
      <c r="P13" s="10" t="s">
        <v>130</v>
      </c>
      <c r="Q13" s="61"/>
      <c r="R13" s="10" t="s">
        <v>131</v>
      </c>
    </row>
    <row r="14" spans="1:19" ht="6" customHeight="1" x14ac:dyDescent="0.2">
      <c r="K14" s="7"/>
      <c r="M14" s="7"/>
      <c r="O14" s="7"/>
      <c r="Q14" s="7"/>
    </row>
    <row r="15" spans="1:19" s="7" customFormat="1" ht="12.75" customHeight="1" x14ac:dyDescent="0.2">
      <c r="A15" s="68" t="s">
        <v>190</v>
      </c>
      <c r="B15" s="11"/>
      <c r="C15" s="11"/>
    </row>
    <row r="16" spans="1:19" s="7" customFormat="1" ht="12.75" customHeight="1" x14ac:dyDescent="0.2">
      <c r="A16" s="71"/>
      <c r="B16" s="25"/>
      <c r="C16" s="25"/>
    </row>
    <row r="17" spans="1:18" s="7" customFormat="1" ht="12.75" customHeight="1" x14ac:dyDescent="0.2">
      <c r="A17" s="71" t="s">
        <v>252</v>
      </c>
      <c r="B17" s="25"/>
      <c r="C17" s="25"/>
    </row>
    <row r="18" spans="1:18" s="7" customFormat="1" ht="12.75" customHeight="1" x14ac:dyDescent="0.2">
      <c r="A18" s="71" t="s">
        <v>343</v>
      </c>
      <c r="B18" s="25"/>
      <c r="C18" s="25"/>
    </row>
    <row r="19" spans="1:18" s="7" customFormat="1" ht="12.75" customHeight="1" x14ac:dyDescent="0.2">
      <c r="A19" s="83"/>
      <c r="B19" s="137"/>
      <c r="C19" s="137"/>
      <c r="E19" s="217" t="s">
        <v>259</v>
      </c>
      <c r="F19" s="217"/>
      <c r="G19" s="217"/>
      <c r="H19" s="217"/>
    </row>
    <row r="20" spans="1:18" s="7" customFormat="1" ht="15" customHeight="1" x14ac:dyDescent="0.2">
      <c r="A20" s="92" t="s">
        <v>178</v>
      </c>
      <c r="B20" s="137"/>
      <c r="C20" s="137"/>
      <c r="E20" s="138">
        <v>1</v>
      </c>
      <c r="F20" s="139" t="s">
        <v>93</v>
      </c>
      <c r="G20" s="138" t="s">
        <v>29</v>
      </c>
      <c r="H20" s="138" t="s">
        <v>8</v>
      </c>
      <c r="J20" s="7">
        <v>111306313.5</v>
      </c>
      <c r="L20" s="7">
        <v>30567396.600000001</v>
      </c>
      <c r="N20" s="7">
        <v>111306313.5</v>
      </c>
      <c r="P20" s="7">
        <v>472821716.38999999</v>
      </c>
      <c r="R20" s="7">
        <v>118200000</v>
      </c>
    </row>
    <row r="21" spans="1:18" s="7" customFormat="1" ht="15" customHeight="1" x14ac:dyDescent="0.2">
      <c r="A21" s="92" t="s">
        <v>246</v>
      </c>
      <c r="B21" s="137"/>
      <c r="C21" s="141"/>
      <c r="E21" s="138">
        <v>1</v>
      </c>
      <c r="F21" s="139" t="s">
        <v>93</v>
      </c>
      <c r="G21" s="138" t="s">
        <v>29</v>
      </c>
      <c r="H21" s="140" t="s">
        <v>10</v>
      </c>
      <c r="J21" s="7">
        <v>30880295.73</v>
      </c>
      <c r="N21" s="7">
        <v>30880295.73</v>
      </c>
      <c r="P21" s="7">
        <v>70430141.370000005</v>
      </c>
      <c r="R21" s="7">
        <v>69295409.799999997</v>
      </c>
    </row>
    <row r="22" spans="1:18" s="7" customFormat="1" ht="15" customHeight="1" x14ac:dyDescent="0.2">
      <c r="A22" s="92" t="s">
        <v>94</v>
      </c>
      <c r="B22" s="137"/>
      <c r="C22" s="137"/>
      <c r="E22" s="138">
        <v>1</v>
      </c>
      <c r="F22" s="139" t="s">
        <v>93</v>
      </c>
      <c r="G22" s="138" t="s">
        <v>34</v>
      </c>
      <c r="H22" s="140" t="s">
        <v>8</v>
      </c>
      <c r="R22" s="7">
        <v>207700000</v>
      </c>
    </row>
    <row r="23" spans="1:18" s="7" customFormat="1" ht="6" customHeight="1" x14ac:dyDescent="0.2">
      <c r="J23" s="155"/>
      <c r="L23" s="155"/>
      <c r="N23" s="155"/>
      <c r="P23" s="155"/>
      <c r="R23" s="155"/>
    </row>
    <row r="24" spans="1:18" s="7" customFormat="1" ht="20.100000000000001" customHeight="1" thickBot="1" x14ac:dyDescent="0.25">
      <c r="A24" s="11" t="s">
        <v>110</v>
      </c>
      <c r="B24" s="28"/>
      <c r="C24" s="28"/>
      <c r="J24" s="29">
        <f>SUM(J20:J23)</f>
        <v>142186609.22999999</v>
      </c>
      <c r="K24" s="23"/>
      <c r="L24" s="29">
        <f>SUM(L20:L23)</f>
        <v>30567396.600000001</v>
      </c>
      <c r="N24" s="29">
        <f>SUM(N20:N23)</f>
        <v>142186609.22999999</v>
      </c>
      <c r="P24" s="29">
        <f>SUM(P20:P23)</f>
        <v>543251857.75999999</v>
      </c>
      <c r="R24" s="29">
        <f>SUM(R20:R23)</f>
        <v>395195409.80000001</v>
      </c>
    </row>
    <row r="25" spans="1:18" s="7" customFormat="1" ht="13.5" thickTop="1" x14ac:dyDescent="0.2">
      <c r="A25" s="31"/>
      <c r="B25" s="31"/>
      <c r="C25" s="31"/>
      <c r="D25" s="34"/>
      <c r="E25" s="31"/>
      <c r="F25" s="31"/>
      <c r="H25" s="35"/>
      <c r="I25" s="35"/>
      <c r="J25" s="35"/>
      <c r="K25" s="35"/>
      <c r="L25" s="35"/>
      <c r="M25" s="35"/>
    </row>
    <row r="26" spans="1:18" s="7" customFormat="1" x14ac:dyDescent="0.2"/>
    <row r="27" spans="1:18" s="7" customFormat="1" x14ac:dyDescent="0.2"/>
    <row r="28" spans="1:18" x14ac:dyDescent="0.2">
      <c r="A28" s="76"/>
      <c r="C28" s="146" t="s">
        <v>133</v>
      </c>
      <c r="D28" s="33"/>
      <c r="E28" s="32"/>
      <c r="G28" s="31"/>
      <c r="I28" s="31"/>
      <c r="J28" s="211" t="s">
        <v>297</v>
      </c>
      <c r="K28" s="211"/>
      <c r="L28" s="211"/>
      <c r="M28" s="47"/>
      <c r="N28" s="49"/>
      <c r="O28" s="49"/>
      <c r="P28" s="48" t="s">
        <v>135</v>
      </c>
    </row>
    <row r="29" spans="1:18" x14ac:dyDescent="0.2">
      <c r="A29" s="50"/>
      <c r="C29" s="145"/>
      <c r="D29" s="33"/>
      <c r="E29" s="51"/>
      <c r="G29" s="31"/>
      <c r="I29" s="31"/>
      <c r="J29" s="146"/>
      <c r="M29" s="146"/>
      <c r="N29" s="36"/>
      <c r="O29" s="36"/>
      <c r="P29" s="51"/>
    </row>
    <row r="30" spans="1:18" x14ac:dyDescent="0.2">
      <c r="A30" s="50"/>
      <c r="C30" s="145"/>
      <c r="D30" s="33"/>
      <c r="E30" s="51"/>
      <c r="G30" s="31"/>
      <c r="I30" s="31"/>
      <c r="J30" s="146"/>
      <c r="M30" s="146"/>
      <c r="N30" s="36"/>
      <c r="O30" s="36"/>
      <c r="P30" s="51"/>
    </row>
    <row r="31" spans="1:18" x14ac:dyDescent="0.2">
      <c r="A31" s="52"/>
      <c r="C31" s="145"/>
      <c r="D31" s="31"/>
      <c r="E31" s="53"/>
      <c r="G31" s="31"/>
      <c r="I31" s="31"/>
      <c r="J31" s="31"/>
      <c r="M31" s="31"/>
      <c r="P31" s="53"/>
    </row>
    <row r="32" spans="1:18" x14ac:dyDescent="0.2">
      <c r="A32" s="77"/>
      <c r="C32" s="150" t="s">
        <v>226</v>
      </c>
      <c r="D32" s="55"/>
      <c r="E32" s="56"/>
      <c r="G32" s="31"/>
      <c r="I32" s="31"/>
      <c r="J32" s="212" t="s">
        <v>319</v>
      </c>
      <c r="K32" s="212"/>
      <c r="L32" s="212"/>
      <c r="M32" s="57"/>
      <c r="N32" s="59"/>
      <c r="O32" s="59"/>
      <c r="P32" s="58" t="s">
        <v>137</v>
      </c>
    </row>
    <row r="33" spans="1:16" x14ac:dyDescent="0.2">
      <c r="A33" s="74"/>
      <c r="C33" s="146" t="s">
        <v>304</v>
      </c>
      <c r="D33" s="31"/>
      <c r="E33" s="32"/>
      <c r="G33" s="31"/>
      <c r="I33" s="31"/>
      <c r="J33" s="211" t="s">
        <v>288</v>
      </c>
      <c r="K33" s="211"/>
      <c r="L33" s="211"/>
      <c r="M33" s="33"/>
      <c r="N33" s="35"/>
      <c r="O33" s="35"/>
      <c r="P33" s="60" t="s">
        <v>139</v>
      </c>
    </row>
  </sheetData>
  <customSheetViews>
    <customSheetView guid="{1998FCB8-1FEB-4076-ACE6-A225EE4366B3}" showPageBreaks="1" printArea="1" view="pageBreakPreview">
      <pane xSplit="1" ySplit="14" topLeftCell="B21" activePane="bottomRight" state="frozen"/>
      <selection pane="bottomRight" activeCell="C20" sqref="C20"/>
      <pageMargins left="0.75" right="0.5" top="1" bottom="1" header="0.75" footer="0.5"/>
      <printOptions horizontalCentered="1"/>
      <pageSetup paperSize="5" scale="90" orientation="landscape" horizontalDpi="4294967293" verticalDpi="300" r:id="rId1"/>
      <headerFooter alignWithMargins="0">
        <oddHeader xml:space="preserve">&amp;L&amp;"Arial,Regular"&amp;9               LBP Form No. 2&amp;R&amp;"Arial,Bold"&amp;10Annex E                         </oddHeader>
        <oddFooter>&amp;C&amp;10Page &amp;P of &amp;N</oddFooter>
      </headerFooter>
    </customSheetView>
    <customSheetView guid="{EE975321-C15E-44A7-AFC6-A307116A4F6E}" showPageBreaks="1" printArea="1" view="pageBreakPreview">
      <pane xSplit="1" ySplit="14" topLeftCell="B15" activePane="bottomRight" state="frozen"/>
      <selection pane="bottomRight" activeCell="N24" sqref="N24"/>
      <pageMargins left="0.75" right="0.5" top="1" bottom="1" header="0.75" footer="0.5"/>
      <printOptions horizontalCentered="1"/>
      <pageSetup paperSize="5" scale="90" orientation="landscape" horizontalDpi="4294967293" verticalDpi="300" r:id="rId2"/>
      <headerFooter alignWithMargins="0">
        <oddHeader xml:space="preserve">&amp;L&amp;"Arial,Regular"&amp;9               LBP Form No. 2&amp;R&amp;"Arial,Bold"&amp;10Annex D                         </oddHeader>
        <oddFooter>&amp;C&amp;10Page &amp;P of &amp;N</oddFooter>
      </headerFooter>
    </customSheetView>
    <customSheetView guid="{DE3A1FFE-44A0-41BD-98AB-2A2226968564}" showPageBreaks="1" printArea="1" view="pageBreakPreview">
      <pane xSplit="1" ySplit="14" topLeftCell="B15" activePane="bottomRight" state="frozen"/>
      <selection pane="bottomRight" activeCell="N24" sqref="N24"/>
      <pageMargins left="0.75" right="0.5" top="1" bottom="1" header="0.75" footer="0.5"/>
      <printOptions horizontalCentered="1"/>
      <pageSetup paperSize="5" scale="90" orientation="landscape" horizontalDpi="4294967293" verticalDpi="300" r:id="rId3"/>
      <headerFooter alignWithMargins="0">
        <oddHeader xml:space="preserve">&amp;L&amp;"Arial,Regular"&amp;9               LBP Form No. 2&amp;R&amp;"Arial,Bold"&amp;10Annex D                         </oddHeader>
        <oddFooter>&amp;C&amp;10Page &amp;P of &amp;N</oddFooter>
      </headerFooter>
    </customSheetView>
    <customSheetView guid="{B830B613-BE6E-4840-91D7-D447FD1BCCD2}" showPageBreaks="1" printArea="1" view="pageBreakPreview">
      <pane xSplit="1" ySplit="14" topLeftCell="B15" activePane="bottomRight" state="frozen"/>
      <selection pane="bottomRight" activeCell="N24" sqref="N24"/>
      <pageMargins left="0.75" right="0.5" top="1" bottom="1" header="0.75" footer="0.5"/>
      <printOptions horizontalCentered="1"/>
      <pageSetup paperSize="5" scale="90" orientation="landscape" horizontalDpi="4294967293" verticalDpi="300" r:id="rId4"/>
      <headerFooter alignWithMargins="0">
        <oddHeader xml:space="preserve">&amp;L&amp;"Arial,Regular"&amp;9               LBP Form No. 2&amp;R&amp;"Arial,Bold"&amp;10Annex D                         </oddHeader>
        <oddFooter>&amp;C&amp;10Page &amp;P of &amp;N</oddFooter>
      </headerFooter>
    </customSheetView>
  </customSheetViews>
  <mergeCells count="12">
    <mergeCell ref="J33:L33"/>
    <mergeCell ref="A1:S1"/>
    <mergeCell ref="A2:S2"/>
    <mergeCell ref="L9:P9"/>
    <mergeCell ref="P10:P12"/>
    <mergeCell ref="A11:C11"/>
    <mergeCell ref="E11:H11"/>
    <mergeCell ref="A13:C13"/>
    <mergeCell ref="E13:H13"/>
    <mergeCell ref="E19:H19"/>
    <mergeCell ref="J28:L28"/>
    <mergeCell ref="J32:L32"/>
  </mergeCells>
  <printOptions horizontalCentered="1"/>
  <pageMargins left="0.75" right="0.5" top="1" bottom="1" header="0.75" footer="0.5"/>
  <pageSetup paperSize="5" scale="90" orientation="landscape" horizontalDpi="4294967293" verticalDpi="300" r:id="rId5"/>
  <headerFooter alignWithMargins="0">
    <oddHeader xml:space="preserve">&amp;L&amp;"Arial,Regular"&amp;9               LBP Form No. 2&amp;R&amp;"Arial,Bold"&amp;10Annex E                         </oddHeader>
    <oddFooter>&amp;C&amp;10Page &amp;P of &amp;N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499984740745262"/>
  </sheetPr>
  <dimension ref="A1:S126"/>
  <sheetViews>
    <sheetView view="pageBreakPreview" zoomScaleNormal="85" zoomScaleSheetLayoutView="100" workbookViewId="0">
      <pane xSplit="1" ySplit="14" topLeftCell="B88" activePane="bottomRight" state="frozen"/>
      <selection pane="topRight" activeCell="B1" sqref="B1"/>
      <selection pane="bottomLeft" activeCell="A15" sqref="A15"/>
      <selection pane="bottomRight" activeCell="C98" sqref="C98"/>
    </sheetView>
  </sheetViews>
  <sheetFormatPr defaultRowHeight="12.75" x14ac:dyDescent="0.2"/>
  <cols>
    <col min="1" max="1" width="16.77734375" style="1" customWidth="1"/>
    <col min="2" max="2" width="1.21875" style="1" customWidth="1"/>
    <col min="3" max="3" width="24.88671875" style="1" customWidth="1"/>
    <col min="4" max="4" width="1" style="1" customWidth="1"/>
    <col min="5" max="7" width="2.88671875" style="1" customWidth="1"/>
    <col min="8" max="8" width="3.77734375" style="1" customWidth="1"/>
    <col min="9" max="9" width="0.88671875" style="1" customWidth="1"/>
    <col min="10" max="10" width="13.77734375" style="1" customWidth="1"/>
    <col min="11" max="11" width="0.88671875" style="1" customWidth="1"/>
    <col min="12" max="12" width="13.77734375" style="1" customWidth="1"/>
    <col min="13" max="13" width="0.88671875" style="1" customWidth="1"/>
    <col min="14" max="14" width="13.77734375" style="1" customWidth="1"/>
    <col min="15" max="15" width="0.88671875" style="1" customWidth="1"/>
    <col min="16" max="16" width="13.77734375" style="1" customWidth="1"/>
    <col min="17" max="17" width="0.88671875" style="1" customWidth="1"/>
    <col min="18" max="18" width="13.77734375" style="1" customWidth="1"/>
    <col min="19" max="16384" width="8.88671875" style="1"/>
  </cols>
  <sheetData>
    <row r="1" spans="1:19" ht="15.75" x14ac:dyDescent="0.25">
      <c r="A1" s="203" t="s">
        <v>111</v>
      </c>
      <c r="B1" s="203"/>
      <c r="C1" s="203"/>
      <c r="D1" s="203"/>
      <c r="E1" s="203"/>
      <c r="F1" s="203"/>
      <c r="G1" s="203"/>
      <c r="H1" s="203"/>
      <c r="I1" s="203"/>
      <c r="J1" s="203"/>
      <c r="K1" s="203"/>
      <c r="L1" s="203"/>
      <c r="M1" s="203"/>
      <c r="N1" s="203"/>
      <c r="O1" s="203"/>
      <c r="P1" s="203"/>
      <c r="Q1" s="203"/>
      <c r="R1" s="203"/>
      <c r="S1" s="203"/>
    </row>
    <row r="2" spans="1:19" ht="15.75" customHeight="1" x14ac:dyDescent="0.2">
      <c r="A2" s="204" t="s">
        <v>0</v>
      </c>
      <c r="B2" s="204"/>
      <c r="C2" s="204"/>
      <c r="D2" s="204"/>
      <c r="E2" s="204"/>
      <c r="F2" s="204"/>
      <c r="G2" s="204"/>
      <c r="H2" s="204"/>
      <c r="I2" s="204"/>
      <c r="J2" s="204"/>
      <c r="K2" s="204"/>
      <c r="L2" s="204"/>
      <c r="M2" s="204"/>
      <c r="N2" s="204"/>
      <c r="O2" s="204"/>
      <c r="P2" s="204"/>
      <c r="Q2" s="204"/>
      <c r="R2" s="204"/>
      <c r="S2" s="204"/>
    </row>
    <row r="3" spans="1:19" ht="9" customHeight="1" x14ac:dyDescent="0.2"/>
    <row r="4" spans="1:19" ht="15" customHeight="1" x14ac:dyDescent="0.25">
      <c r="A4" s="2" t="s">
        <v>118</v>
      </c>
      <c r="B4" s="2" t="s">
        <v>113</v>
      </c>
      <c r="C4" s="73" t="s">
        <v>260</v>
      </c>
      <c r="H4" s="3"/>
      <c r="I4" s="3"/>
      <c r="R4" s="79">
        <v>9940</v>
      </c>
    </row>
    <row r="5" spans="1:19" ht="15" customHeight="1" x14ac:dyDescent="0.2">
      <c r="A5" s="5" t="s">
        <v>119</v>
      </c>
      <c r="B5" s="2" t="s">
        <v>113</v>
      </c>
      <c r="C5" s="5" t="s">
        <v>261</v>
      </c>
    </row>
    <row r="6" spans="1:19" ht="15" customHeight="1" x14ac:dyDescent="0.2">
      <c r="A6" s="5" t="s">
        <v>120</v>
      </c>
      <c r="B6" s="2" t="s">
        <v>113</v>
      </c>
      <c r="C6" s="5" t="s">
        <v>262</v>
      </c>
    </row>
    <row r="7" spans="1:19" ht="15" customHeight="1" x14ac:dyDescent="0.2">
      <c r="A7" s="6" t="s">
        <v>121</v>
      </c>
      <c r="B7" s="2" t="s">
        <v>113</v>
      </c>
      <c r="C7" s="6" t="s">
        <v>117</v>
      </c>
    </row>
    <row r="8" spans="1:19" ht="9" customHeight="1" x14ac:dyDescent="0.2">
      <c r="A8" s="6"/>
      <c r="B8" s="2"/>
      <c r="C8" s="6"/>
    </row>
    <row r="9" spans="1:19" ht="15" customHeight="1" x14ac:dyDescent="0.2">
      <c r="L9" s="207" t="s">
        <v>122</v>
      </c>
      <c r="M9" s="207"/>
      <c r="N9" s="207"/>
      <c r="O9" s="207"/>
      <c r="P9" s="207"/>
      <c r="Q9" s="126"/>
    </row>
    <row r="10" spans="1:19" ht="15" customHeight="1" x14ac:dyDescent="0.2">
      <c r="H10" s="8"/>
      <c r="I10" s="8"/>
      <c r="J10" s="8" t="s">
        <v>287</v>
      </c>
      <c r="K10" s="8"/>
      <c r="L10" s="62" t="s">
        <v>123</v>
      </c>
      <c r="M10" s="62"/>
      <c r="N10" s="62" t="s">
        <v>125</v>
      </c>
      <c r="O10" s="62"/>
      <c r="P10" s="209" t="s">
        <v>127</v>
      </c>
      <c r="Q10" s="45"/>
      <c r="R10" s="129" t="s">
        <v>132</v>
      </c>
    </row>
    <row r="11" spans="1:19" ht="15" customHeight="1" x14ac:dyDescent="0.2">
      <c r="A11" s="205" t="s">
        <v>186</v>
      </c>
      <c r="B11" s="205"/>
      <c r="C11" s="205"/>
      <c r="D11" s="9"/>
      <c r="E11" s="205" t="s">
        <v>112</v>
      </c>
      <c r="F11" s="205"/>
      <c r="G11" s="205"/>
      <c r="H11" s="205"/>
      <c r="I11" s="8"/>
      <c r="J11" s="93" t="s">
        <v>305</v>
      </c>
      <c r="K11" s="44"/>
      <c r="L11" s="44" t="s">
        <v>318</v>
      </c>
      <c r="M11" s="44"/>
      <c r="N11" s="44" t="s">
        <v>318</v>
      </c>
      <c r="O11" s="44"/>
      <c r="P11" s="210"/>
      <c r="Q11" s="45"/>
      <c r="R11" s="44">
        <v>2020</v>
      </c>
    </row>
    <row r="12" spans="1:19" ht="15" customHeight="1" x14ac:dyDescent="0.2">
      <c r="A12" s="125"/>
      <c r="B12" s="125"/>
      <c r="C12" s="125"/>
      <c r="D12" s="9"/>
      <c r="E12" s="125"/>
      <c r="F12" s="125"/>
      <c r="G12" s="125"/>
      <c r="H12" s="125"/>
      <c r="I12" s="8"/>
      <c r="J12" s="44" t="s">
        <v>124</v>
      </c>
      <c r="K12" s="44"/>
      <c r="L12" s="44" t="s">
        <v>124</v>
      </c>
      <c r="M12" s="44"/>
      <c r="N12" s="44" t="s">
        <v>126</v>
      </c>
      <c r="O12" s="44"/>
      <c r="P12" s="210"/>
      <c r="Q12" s="45"/>
      <c r="R12" s="130" t="s">
        <v>2</v>
      </c>
    </row>
    <row r="13" spans="1:19" ht="15" customHeight="1" x14ac:dyDescent="0.2">
      <c r="A13" s="206" t="s">
        <v>3</v>
      </c>
      <c r="B13" s="206"/>
      <c r="C13" s="206"/>
      <c r="D13" s="7"/>
      <c r="E13" s="208" t="s">
        <v>4</v>
      </c>
      <c r="F13" s="208"/>
      <c r="G13" s="208"/>
      <c r="H13" s="208"/>
      <c r="J13" s="10" t="s">
        <v>5</v>
      </c>
      <c r="K13" s="61"/>
      <c r="L13" s="10" t="s">
        <v>128</v>
      </c>
      <c r="M13" s="61"/>
      <c r="N13" s="10" t="s">
        <v>129</v>
      </c>
      <c r="O13" s="61"/>
      <c r="P13" s="10" t="s">
        <v>130</v>
      </c>
      <c r="Q13" s="61"/>
      <c r="R13" s="10" t="s">
        <v>131</v>
      </c>
    </row>
    <row r="14" spans="1:19" ht="6" customHeight="1" x14ac:dyDescent="0.2">
      <c r="K14" s="7"/>
      <c r="M14" s="7"/>
      <c r="O14" s="7"/>
      <c r="Q14" s="7"/>
    </row>
    <row r="15" spans="1:19" s="7" customFormat="1" ht="12.75" customHeight="1" x14ac:dyDescent="0.2">
      <c r="A15" s="68" t="s">
        <v>188</v>
      </c>
      <c r="B15" s="12"/>
      <c r="C15" s="12"/>
    </row>
    <row r="16" spans="1:19" s="7" customFormat="1" ht="12.75" hidden="1" customHeight="1" x14ac:dyDescent="0.2">
      <c r="A16" s="66" t="s">
        <v>37</v>
      </c>
      <c r="B16" s="40"/>
      <c r="C16" s="40"/>
      <c r="D16" s="14"/>
      <c r="E16" s="14">
        <v>5</v>
      </c>
      <c r="F16" s="15" t="s">
        <v>12</v>
      </c>
      <c r="G16" s="14" t="s">
        <v>7</v>
      </c>
      <c r="H16" s="14" t="s">
        <v>8</v>
      </c>
      <c r="N16" s="7">
        <f>P16-L16</f>
        <v>0</v>
      </c>
    </row>
    <row r="17" spans="1:18" s="7" customFormat="1" ht="12.75" hidden="1" customHeight="1" x14ac:dyDescent="0.2">
      <c r="A17" s="66" t="s">
        <v>38</v>
      </c>
      <c r="B17" s="40"/>
      <c r="C17" s="40"/>
      <c r="E17" s="14">
        <v>5</v>
      </c>
      <c r="F17" s="15" t="s">
        <v>12</v>
      </c>
      <c r="G17" s="14" t="s">
        <v>7</v>
      </c>
      <c r="H17" s="14" t="s">
        <v>10</v>
      </c>
    </row>
    <row r="18" spans="1:18" s="7" customFormat="1" ht="6" customHeight="1" x14ac:dyDescent="0.2">
      <c r="A18" s="66"/>
      <c r="B18" s="40"/>
      <c r="C18" s="40"/>
      <c r="E18" s="14"/>
      <c r="F18" s="15"/>
      <c r="G18" s="14"/>
      <c r="H18" s="14"/>
    </row>
    <row r="19" spans="1:18" s="7" customFormat="1" ht="15" customHeight="1" x14ac:dyDescent="0.2">
      <c r="A19" s="66" t="s">
        <v>39</v>
      </c>
      <c r="B19" s="40"/>
      <c r="C19" s="40"/>
      <c r="E19" s="14">
        <v>5</v>
      </c>
      <c r="F19" s="15" t="s">
        <v>12</v>
      </c>
      <c r="G19" s="14" t="s">
        <v>12</v>
      </c>
      <c r="H19" s="14" t="s">
        <v>8</v>
      </c>
      <c r="J19" s="7">
        <v>250000</v>
      </c>
      <c r="P19" s="7">
        <v>1690000</v>
      </c>
      <c r="R19" s="7">
        <v>690000</v>
      </c>
    </row>
    <row r="20" spans="1:18" s="7" customFormat="1" ht="15" hidden="1" customHeight="1" x14ac:dyDescent="0.2">
      <c r="A20" s="66" t="s">
        <v>142</v>
      </c>
      <c r="B20" s="40"/>
      <c r="C20" s="40"/>
      <c r="D20" s="14"/>
      <c r="E20" s="14">
        <v>5</v>
      </c>
      <c r="F20" s="15" t="s">
        <v>12</v>
      </c>
      <c r="G20" s="14" t="s">
        <v>12</v>
      </c>
      <c r="H20" s="14" t="s">
        <v>10</v>
      </c>
      <c r="N20" s="7">
        <f t="shared" ref="N20:N83" si="0">P20-L20</f>
        <v>0</v>
      </c>
    </row>
    <row r="21" spans="1:18" s="7" customFormat="1" ht="15" hidden="1" customHeight="1" x14ac:dyDescent="0.2">
      <c r="A21" s="66" t="s">
        <v>40</v>
      </c>
      <c r="B21" s="40"/>
      <c r="C21" s="40"/>
      <c r="D21" s="14"/>
      <c r="E21" s="14">
        <v>5</v>
      </c>
      <c r="F21" s="15" t="s">
        <v>12</v>
      </c>
      <c r="G21" s="14" t="s">
        <v>29</v>
      </c>
      <c r="H21" s="14" t="s">
        <v>8</v>
      </c>
      <c r="N21" s="7">
        <f t="shared" si="0"/>
        <v>0</v>
      </c>
    </row>
    <row r="22" spans="1:18" s="7" customFormat="1" ht="15" hidden="1" customHeight="1" x14ac:dyDescent="0.2">
      <c r="A22" s="66" t="s">
        <v>41</v>
      </c>
      <c r="B22" s="40"/>
      <c r="C22" s="40"/>
      <c r="D22" s="14"/>
      <c r="E22" s="14">
        <v>5</v>
      </c>
      <c r="F22" s="15" t="s">
        <v>12</v>
      </c>
      <c r="G22" s="14" t="s">
        <v>29</v>
      </c>
      <c r="H22" s="14" t="s">
        <v>10</v>
      </c>
      <c r="N22" s="7">
        <f t="shared" si="0"/>
        <v>0</v>
      </c>
    </row>
    <row r="23" spans="1:18" s="7" customFormat="1" ht="15" hidden="1" customHeight="1" x14ac:dyDescent="0.2">
      <c r="A23" s="66" t="s">
        <v>42</v>
      </c>
      <c r="B23" s="40"/>
      <c r="C23" s="40"/>
      <c r="D23" s="14"/>
      <c r="E23" s="14">
        <v>5</v>
      </c>
      <c r="F23" s="15" t="s">
        <v>12</v>
      </c>
      <c r="G23" s="14" t="s">
        <v>29</v>
      </c>
      <c r="H23" s="14" t="s">
        <v>17</v>
      </c>
      <c r="N23" s="7">
        <f t="shared" si="0"/>
        <v>0</v>
      </c>
    </row>
    <row r="24" spans="1:18" s="7" customFormat="1" ht="15" hidden="1" customHeight="1" x14ac:dyDescent="0.2">
      <c r="A24" s="66" t="s">
        <v>43</v>
      </c>
      <c r="B24" s="40"/>
      <c r="C24" s="40"/>
      <c r="D24" s="14"/>
      <c r="E24" s="14">
        <v>5</v>
      </c>
      <c r="F24" s="15" t="s">
        <v>12</v>
      </c>
      <c r="G24" s="14" t="s">
        <v>29</v>
      </c>
      <c r="H24" s="14" t="s">
        <v>64</v>
      </c>
      <c r="N24" s="7">
        <f t="shared" si="0"/>
        <v>0</v>
      </c>
    </row>
    <row r="25" spans="1:18" s="7" customFormat="1" ht="15" hidden="1" customHeight="1" x14ac:dyDescent="0.2">
      <c r="A25" s="66" t="s">
        <v>88</v>
      </c>
      <c r="B25" s="40"/>
      <c r="C25" s="40"/>
      <c r="E25" s="14">
        <v>5</v>
      </c>
      <c r="F25" s="15" t="s">
        <v>12</v>
      </c>
      <c r="G25" s="14" t="s">
        <v>29</v>
      </c>
      <c r="H25" s="14" t="s">
        <v>60</v>
      </c>
      <c r="N25" s="7">
        <f t="shared" si="0"/>
        <v>0</v>
      </c>
    </row>
    <row r="26" spans="1:18" s="7" customFormat="1" ht="15" customHeight="1" x14ac:dyDescent="0.2">
      <c r="A26" s="66" t="s">
        <v>88</v>
      </c>
      <c r="B26" s="40"/>
      <c r="C26" s="40"/>
      <c r="E26" s="14">
        <v>5</v>
      </c>
      <c r="F26" s="15" t="s">
        <v>12</v>
      </c>
      <c r="G26" s="16" t="s">
        <v>29</v>
      </c>
      <c r="H26" s="16" t="s">
        <v>60</v>
      </c>
      <c r="J26" s="7">
        <v>1000000</v>
      </c>
      <c r="N26" s="7">
        <f t="shared" si="0"/>
        <v>3000000</v>
      </c>
      <c r="P26" s="7">
        <v>3000000</v>
      </c>
      <c r="R26" s="7">
        <f>5000000+9025746.21</f>
        <v>14025746.210000001</v>
      </c>
    </row>
    <row r="27" spans="1:18" s="7" customFormat="1" ht="15" customHeight="1" x14ac:dyDescent="0.2">
      <c r="A27" s="66" t="s">
        <v>150</v>
      </c>
      <c r="B27" s="40"/>
      <c r="C27" s="40"/>
      <c r="D27" s="14"/>
      <c r="E27" s="14">
        <v>5</v>
      </c>
      <c r="F27" s="15" t="s">
        <v>12</v>
      </c>
      <c r="G27" s="14" t="s">
        <v>29</v>
      </c>
      <c r="H27" s="14" t="s">
        <v>19</v>
      </c>
      <c r="J27" s="19">
        <v>500000</v>
      </c>
      <c r="K27" s="19"/>
      <c r="N27" s="7">
        <f t="shared" si="0"/>
        <v>2200000</v>
      </c>
      <c r="P27" s="7">
        <v>2200000</v>
      </c>
      <c r="R27" s="7">
        <v>9025746.2100000009</v>
      </c>
    </row>
    <row r="28" spans="1:18" s="7" customFormat="1" ht="15" hidden="1" customHeight="1" x14ac:dyDescent="0.2">
      <c r="A28" s="66" t="s">
        <v>151</v>
      </c>
      <c r="B28" s="40"/>
      <c r="C28" s="40"/>
      <c r="D28" s="14"/>
      <c r="E28" s="14">
        <v>5</v>
      </c>
      <c r="F28" s="15" t="s">
        <v>12</v>
      </c>
      <c r="G28" s="14" t="s">
        <v>29</v>
      </c>
      <c r="H28" s="14" t="s">
        <v>82</v>
      </c>
      <c r="J28" s="19"/>
      <c r="K28" s="19"/>
      <c r="N28" s="7">
        <f t="shared" si="0"/>
        <v>0</v>
      </c>
    </row>
    <row r="29" spans="1:18" s="7" customFormat="1" ht="15" hidden="1" customHeight="1" x14ac:dyDescent="0.2">
      <c r="A29" s="66" t="s">
        <v>44</v>
      </c>
      <c r="B29" s="40"/>
      <c r="C29" s="40"/>
      <c r="D29" s="14"/>
      <c r="E29" s="14">
        <v>5</v>
      </c>
      <c r="F29" s="15" t="s">
        <v>12</v>
      </c>
      <c r="G29" s="14" t="s">
        <v>29</v>
      </c>
      <c r="H29" s="14" t="s">
        <v>45</v>
      </c>
      <c r="J29" s="19"/>
      <c r="K29" s="19"/>
      <c r="N29" s="7">
        <f t="shared" si="0"/>
        <v>0</v>
      </c>
    </row>
    <row r="30" spans="1:18" s="7" customFormat="1" ht="15" hidden="1" customHeight="1" x14ac:dyDescent="0.2">
      <c r="A30" s="66" t="s">
        <v>152</v>
      </c>
      <c r="B30" s="40"/>
      <c r="C30" s="40"/>
      <c r="D30" s="14"/>
      <c r="E30" s="14">
        <v>5</v>
      </c>
      <c r="F30" s="15" t="s">
        <v>12</v>
      </c>
      <c r="G30" s="14" t="s">
        <v>29</v>
      </c>
      <c r="H30" s="14" t="s">
        <v>102</v>
      </c>
      <c r="N30" s="7">
        <f t="shared" si="0"/>
        <v>0</v>
      </c>
    </row>
    <row r="31" spans="1:18" s="7" customFormat="1" ht="15" hidden="1" customHeight="1" x14ac:dyDescent="0.2">
      <c r="A31" s="66" t="s">
        <v>153</v>
      </c>
      <c r="B31" s="40"/>
      <c r="C31" s="40"/>
      <c r="D31" s="14"/>
      <c r="E31" s="14">
        <v>5</v>
      </c>
      <c r="F31" s="15" t="s">
        <v>12</v>
      </c>
      <c r="G31" s="14" t="s">
        <v>29</v>
      </c>
      <c r="H31" s="14" t="s">
        <v>146</v>
      </c>
      <c r="N31" s="7">
        <f t="shared" si="0"/>
        <v>0</v>
      </c>
    </row>
    <row r="32" spans="1:18" s="7" customFormat="1" ht="15" hidden="1" customHeight="1" x14ac:dyDescent="0.2">
      <c r="A32" s="66" t="s">
        <v>46</v>
      </c>
      <c r="B32" s="40"/>
      <c r="C32" s="40"/>
      <c r="D32" s="14"/>
      <c r="E32" s="14">
        <v>5</v>
      </c>
      <c r="F32" s="15" t="s">
        <v>12</v>
      </c>
      <c r="G32" s="14" t="s">
        <v>29</v>
      </c>
      <c r="H32" s="14" t="s">
        <v>47</v>
      </c>
      <c r="N32" s="7">
        <f t="shared" si="0"/>
        <v>0</v>
      </c>
    </row>
    <row r="33" spans="1:18" s="7" customFormat="1" ht="15" hidden="1" customHeight="1" x14ac:dyDescent="0.2">
      <c r="A33" s="66" t="s">
        <v>154</v>
      </c>
      <c r="B33" s="40"/>
      <c r="C33" s="40"/>
      <c r="E33" s="14">
        <v>5</v>
      </c>
      <c r="F33" s="15" t="s">
        <v>12</v>
      </c>
      <c r="G33" s="14" t="s">
        <v>29</v>
      </c>
      <c r="H33" s="14" t="s">
        <v>15</v>
      </c>
      <c r="N33" s="7">
        <f t="shared" si="0"/>
        <v>0</v>
      </c>
    </row>
    <row r="34" spans="1:18" s="7" customFormat="1" ht="15" hidden="1" customHeight="1" x14ac:dyDescent="0.2">
      <c r="A34" s="66" t="s">
        <v>51</v>
      </c>
      <c r="B34" s="40"/>
      <c r="C34" s="40"/>
      <c r="D34" s="14"/>
      <c r="E34" s="14">
        <v>5</v>
      </c>
      <c r="F34" s="15" t="s">
        <v>12</v>
      </c>
      <c r="G34" s="14" t="s">
        <v>29</v>
      </c>
      <c r="H34" s="14" t="s">
        <v>24</v>
      </c>
      <c r="N34" s="7">
        <f t="shared" si="0"/>
        <v>0</v>
      </c>
    </row>
    <row r="35" spans="1:18" s="7" customFormat="1" ht="15" customHeight="1" x14ac:dyDescent="0.2">
      <c r="A35" s="66" t="s">
        <v>48</v>
      </c>
      <c r="B35" s="40"/>
      <c r="C35" s="40"/>
      <c r="E35" s="14">
        <v>5</v>
      </c>
      <c r="F35" s="15" t="s">
        <v>12</v>
      </c>
      <c r="G35" s="14" t="s">
        <v>29</v>
      </c>
      <c r="H35" s="16" t="s">
        <v>49</v>
      </c>
      <c r="J35" s="7">
        <v>1500000</v>
      </c>
      <c r="L35" s="7">
        <v>279361</v>
      </c>
      <c r="P35" s="7">
        <v>500000</v>
      </c>
      <c r="R35" s="7">
        <f>2900000+9025746.21</f>
        <v>11925746.210000001</v>
      </c>
    </row>
    <row r="36" spans="1:18" s="7" customFormat="1" ht="15" hidden="1" customHeight="1" x14ac:dyDescent="0.2">
      <c r="A36" s="66" t="s">
        <v>50</v>
      </c>
      <c r="B36" s="40"/>
      <c r="C36" s="40"/>
      <c r="D36" s="14"/>
      <c r="E36" s="14">
        <v>5</v>
      </c>
      <c r="F36" s="15" t="s">
        <v>12</v>
      </c>
      <c r="G36" s="14" t="s">
        <v>34</v>
      </c>
      <c r="H36" s="14" t="s">
        <v>8</v>
      </c>
      <c r="N36" s="7">
        <f t="shared" si="0"/>
        <v>0</v>
      </c>
    </row>
    <row r="37" spans="1:18" s="7" customFormat="1" ht="15" hidden="1" customHeight="1" x14ac:dyDescent="0.2">
      <c r="A37" s="66" t="s">
        <v>52</v>
      </c>
      <c r="B37" s="40"/>
      <c r="C37" s="40"/>
      <c r="D37" s="14"/>
      <c r="E37" s="14">
        <v>5</v>
      </c>
      <c r="F37" s="15" t="s">
        <v>12</v>
      </c>
      <c r="G37" s="14" t="s">
        <v>34</v>
      </c>
      <c r="H37" s="14" t="s">
        <v>10</v>
      </c>
      <c r="N37" s="7">
        <f t="shared" si="0"/>
        <v>0</v>
      </c>
    </row>
    <row r="38" spans="1:18" s="7" customFormat="1" ht="15" hidden="1" customHeight="1" x14ac:dyDescent="0.2">
      <c r="A38" s="66" t="s">
        <v>48</v>
      </c>
      <c r="B38" s="40"/>
      <c r="C38" s="40"/>
      <c r="D38" s="14"/>
      <c r="E38" s="14">
        <v>5</v>
      </c>
      <c r="F38" s="15" t="s">
        <v>12</v>
      </c>
      <c r="G38" s="14" t="s">
        <v>29</v>
      </c>
      <c r="H38" s="16" t="s">
        <v>49</v>
      </c>
      <c r="N38" s="7">
        <f t="shared" si="0"/>
        <v>0</v>
      </c>
    </row>
    <row r="39" spans="1:18" s="7" customFormat="1" ht="15" hidden="1" customHeight="1" x14ac:dyDescent="0.2">
      <c r="A39" s="66" t="s">
        <v>53</v>
      </c>
      <c r="B39" s="40"/>
      <c r="C39" s="40"/>
      <c r="E39" s="14">
        <v>5</v>
      </c>
      <c r="F39" s="15" t="s">
        <v>12</v>
      </c>
      <c r="G39" s="14" t="s">
        <v>54</v>
      </c>
      <c r="H39" s="14" t="s">
        <v>8</v>
      </c>
      <c r="N39" s="7">
        <f t="shared" si="0"/>
        <v>0</v>
      </c>
    </row>
    <row r="40" spans="1:18" s="7" customFormat="1" ht="15" hidden="1" customHeight="1" x14ac:dyDescent="0.2">
      <c r="A40" s="66" t="s">
        <v>55</v>
      </c>
      <c r="B40" s="40"/>
      <c r="C40" s="40"/>
      <c r="E40" s="14">
        <v>5</v>
      </c>
      <c r="F40" s="15" t="s">
        <v>12</v>
      </c>
      <c r="G40" s="14" t="s">
        <v>54</v>
      </c>
      <c r="H40" s="14" t="s">
        <v>10</v>
      </c>
      <c r="N40" s="7">
        <f t="shared" si="0"/>
        <v>0</v>
      </c>
    </row>
    <row r="41" spans="1:18" s="7" customFormat="1" ht="15" hidden="1" customHeight="1" x14ac:dyDescent="0.2">
      <c r="A41" s="66" t="s">
        <v>56</v>
      </c>
      <c r="B41" s="40"/>
      <c r="C41" s="40"/>
      <c r="E41" s="14">
        <v>5</v>
      </c>
      <c r="F41" s="15" t="s">
        <v>12</v>
      </c>
      <c r="G41" s="14" t="s">
        <v>54</v>
      </c>
      <c r="H41" s="14" t="s">
        <v>15</v>
      </c>
      <c r="N41" s="7">
        <f t="shared" si="0"/>
        <v>0</v>
      </c>
    </row>
    <row r="42" spans="1:18" s="7" customFormat="1" ht="15" hidden="1" customHeight="1" x14ac:dyDescent="0.2">
      <c r="A42" s="66" t="s">
        <v>57</v>
      </c>
      <c r="B42" s="40"/>
      <c r="C42" s="40"/>
      <c r="E42" s="14">
        <v>5</v>
      </c>
      <c r="F42" s="15" t="s">
        <v>12</v>
      </c>
      <c r="G42" s="14" t="s">
        <v>54</v>
      </c>
      <c r="H42" s="14" t="s">
        <v>17</v>
      </c>
      <c r="N42" s="7">
        <f t="shared" si="0"/>
        <v>0</v>
      </c>
    </row>
    <row r="43" spans="1:18" s="7" customFormat="1" ht="15" hidden="1" customHeight="1" x14ac:dyDescent="0.2">
      <c r="A43" s="66" t="s">
        <v>58</v>
      </c>
      <c r="B43" s="40"/>
      <c r="C43" s="40"/>
      <c r="E43" s="14">
        <v>5</v>
      </c>
      <c r="F43" s="14" t="s">
        <v>12</v>
      </c>
      <c r="G43" s="14" t="s">
        <v>59</v>
      </c>
      <c r="H43" s="14" t="s">
        <v>60</v>
      </c>
      <c r="N43" s="7">
        <f t="shared" si="0"/>
        <v>0</v>
      </c>
    </row>
    <row r="44" spans="1:18" s="7" customFormat="1" ht="15" hidden="1" customHeight="1" x14ac:dyDescent="0.2">
      <c r="A44" s="66" t="s">
        <v>66</v>
      </c>
      <c r="B44" s="40"/>
      <c r="C44" s="40"/>
      <c r="E44" s="14">
        <v>5</v>
      </c>
      <c r="F44" s="15" t="s">
        <v>12</v>
      </c>
      <c r="G44" s="14" t="s">
        <v>67</v>
      </c>
      <c r="H44" s="14" t="s">
        <v>8</v>
      </c>
      <c r="N44" s="7">
        <f t="shared" si="0"/>
        <v>0</v>
      </c>
    </row>
    <row r="45" spans="1:18" s="7" customFormat="1" ht="15" hidden="1" customHeight="1" x14ac:dyDescent="0.2">
      <c r="A45" s="66" t="s">
        <v>61</v>
      </c>
      <c r="B45" s="40"/>
      <c r="C45" s="40"/>
      <c r="E45" s="14">
        <v>5</v>
      </c>
      <c r="F45" s="15" t="s">
        <v>12</v>
      </c>
      <c r="G45" s="14" t="s">
        <v>59</v>
      </c>
      <c r="H45" s="14" t="s">
        <v>8</v>
      </c>
      <c r="N45" s="7">
        <f t="shared" si="0"/>
        <v>0</v>
      </c>
    </row>
    <row r="46" spans="1:18" s="7" customFormat="1" ht="15" hidden="1" customHeight="1" x14ac:dyDescent="0.2">
      <c r="A46" s="66" t="s">
        <v>62</v>
      </c>
      <c r="B46" s="40"/>
      <c r="C46" s="40"/>
      <c r="E46" s="14">
        <v>5</v>
      </c>
      <c r="F46" s="15" t="s">
        <v>12</v>
      </c>
      <c r="G46" s="14" t="s">
        <v>59</v>
      </c>
      <c r="H46" s="14" t="s">
        <v>10</v>
      </c>
      <c r="N46" s="7">
        <f t="shared" si="0"/>
        <v>0</v>
      </c>
    </row>
    <row r="47" spans="1:18" s="7" customFormat="1" ht="15" hidden="1" customHeight="1" x14ac:dyDescent="0.2">
      <c r="A47" s="66" t="s">
        <v>63</v>
      </c>
      <c r="B47" s="40"/>
      <c r="C47" s="40"/>
      <c r="E47" s="14">
        <v>5</v>
      </c>
      <c r="F47" s="15" t="s">
        <v>12</v>
      </c>
      <c r="G47" s="14" t="s">
        <v>59</v>
      </c>
      <c r="H47" s="14" t="s">
        <v>64</v>
      </c>
      <c r="N47" s="7">
        <f t="shared" si="0"/>
        <v>0</v>
      </c>
    </row>
    <row r="48" spans="1:18" s="7" customFormat="1" ht="15" hidden="1" customHeight="1" x14ac:dyDescent="0.2">
      <c r="A48" s="66" t="s">
        <v>155</v>
      </c>
      <c r="B48" s="40"/>
      <c r="C48" s="40"/>
      <c r="E48" s="14">
        <v>5</v>
      </c>
      <c r="F48" s="15" t="s">
        <v>12</v>
      </c>
      <c r="G48" s="14" t="s">
        <v>59</v>
      </c>
      <c r="H48" s="14" t="s">
        <v>15</v>
      </c>
      <c r="N48" s="7">
        <f t="shared" si="0"/>
        <v>0</v>
      </c>
    </row>
    <row r="49" spans="1:14" s="7" customFormat="1" ht="15" hidden="1" customHeight="1" x14ac:dyDescent="0.2">
      <c r="A49" s="66" t="s">
        <v>156</v>
      </c>
      <c r="B49" s="40"/>
      <c r="C49" s="40"/>
      <c r="E49" s="14">
        <v>5</v>
      </c>
      <c r="F49" s="14" t="s">
        <v>12</v>
      </c>
      <c r="G49" s="14" t="s">
        <v>59</v>
      </c>
      <c r="H49" s="14" t="s">
        <v>17</v>
      </c>
      <c r="N49" s="7">
        <f t="shared" si="0"/>
        <v>0</v>
      </c>
    </row>
    <row r="50" spans="1:14" s="7" customFormat="1" ht="15" hidden="1" customHeight="1" x14ac:dyDescent="0.2">
      <c r="A50" s="66" t="s">
        <v>63</v>
      </c>
      <c r="B50" s="40"/>
      <c r="C50" s="40"/>
      <c r="E50" s="14">
        <v>5</v>
      </c>
      <c r="F50" s="15" t="s">
        <v>12</v>
      </c>
      <c r="G50" s="14" t="s">
        <v>59</v>
      </c>
      <c r="H50" s="14" t="s">
        <v>64</v>
      </c>
      <c r="N50" s="7">
        <f t="shared" si="0"/>
        <v>0</v>
      </c>
    </row>
    <row r="51" spans="1:14" s="7" customFormat="1" ht="15" hidden="1" customHeight="1" x14ac:dyDescent="0.2">
      <c r="A51" s="66" t="s">
        <v>65</v>
      </c>
      <c r="B51" s="40"/>
      <c r="C51" s="40"/>
      <c r="E51" s="14">
        <v>5</v>
      </c>
      <c r="F51" s="15" t="s">
        <v>12</v>
      </c>
      <c r="G51" s="14" t="s">
        <v>59</v>
      </c>
      <c r="H51" s="14" t="s">
        <v>19</v>
      </c>
      <c r="N51" s="7">
        <f t="shared" si="0"/>
        <v>0</v>
      </c>
    </row>
    <row r="52" spans="1:14" s="7" customFormat="1" ht="15" hidden="1" customHeight="1" x14ac:dyDescent="0.2">
      <c r="A52" s="66" t="s">
        <v>157</v>
      </c>
      <c r="B52" s="40"/>
      <c r="C52" s="40"/>
      <c r="E52" s="14">
        <v>5</v>
      </c>
      <c r="F52" s="15" t="s">
        <v>12</v>
      </c>
      <c r="G52" s="14" t="s">
        <v>93</v>
      </c>
      <c r="H52" s="14" t="s">
        <v>8</v>
      </c>
      <c r="N52" s="7">
        <f t="shared" si="0"/>
        <v>0</v>
      </c>
    </row>
    <row r="53" spans="1:14" s="7" customFormat="1" ht="15" hidden="1" customHeight="1" x14ac:dyDescent="0.2">
      <c r="A53" s="66" t="s">
        <v>66</v>
      </c>
      <c r="B53" s="40"/>
      <c r="C53" s="40"/>
      <c r="E53" s="14">
        <v>5</v>
      </c>
      <c r="F53" s="15" t="s">
        <v>12</v>
      </c>
      <c r="G53" s="14" t="s">
        <v>67</v>
      </c>
      <c r="H53" s="14" t="s">
        <v>8</v>
      </c>
      <c r="N53" s="7">
        <f t="shared" si="0"/>
        <v>0</v>
      </c>
    </row>
    <row r="54" spans="1:14" s="7" customFormat="1" ht="15" hidden="1" customHeight="1" x14ac:dyDescent="0.2">
      <c r="A54" s="66" t="s">
        <v>68</v>
      </c>
      <c r="B54" s="40"/>
      <c r="C54" s="40"/>
      <c r="E54" s="14">
        <v>5</v>
      </c>
      <c r="F54" s="15" t="s">
        <v>12</v>
      </c>
      <c r="G54" s="14" t="s">
        <v>67</v>
      </c>
      <c r="H54" s="14" t="s">
        <v>10</v>
      </c>
      <c r="N54" s="7">
        <f t="shared" si="0"/>
        <v>0</v>
      </c>
    </row>
    <row r="55" spans="1:14" s="7" customFormat="1" ht="15" hidden="1" customHeight="1" x14ac:dyDescent="0.2">
      <c r="A55" s="66" t="s">
        <v>158</v>
      </c>
      <c r="B55" s="40"/>
      <c r="C55" s="40"/>
      <c r="E55" s="14">
        <v>5</v>
      </c>
      <c r="F55" s="15" t="s">
        <v>12</v>
      </c>
      <c r="G55" s="14" t="s">
        <v>70</v>
      </c>
      <c r="H55" s="14" t="s">
        <v>8</v>
      </c>
      <c r="N55" s="7">
        <f t="shared" si="0"/>
        <v>0</v>
      </c>
    </row>
    <row r="56" spans="1:14" s="7" customFormat="1" ht="15" hidden="1" customHeight="1" x14ac:dyDescent="0.2">
      <c r="A56" s="66" t="s">
        <v>159</v>
      </c>
      <c r="B56" s="40"/>
      <c r="C56" s="40"/>
      <c r="E56" s="14">
        <v>5</v>
      </c>
      <c r="F56" s="15" t="s">
        <v>12</v>
      </c>
      <c r="G56" s="14" t="s">
        <v>70</v>
      </c>
      <c r="H56" s="14" t="s">
        <v>10</v>
      </c>
      <c r="N56" s="7">
        <f t="shared" si="0"/>
        <v>0</v>
      </c>
    </row>
    <row r="57" spans="1:14" s="7" customFormat="1" ht="15" hidden="1" customHeight="1" x14ac:dyDescent="0.2">
      <c r="A57" s="66" t="s">
        <v>69</v>
      </c>
      <c r="B57" s="40"/>
      <c r="C57" s="40"/>
      <c r="E57" s="14">
        <v>5</v>
      </c>
      <c r="F57" s="15" t="s">
        <v>12</v>
      </c>
      <c r="G57" s="14" t="s">
        <v>70</v>
      </c>
      <c r="H57" s="14" t="s">
        <v>15</v>
      </c>
      <c r="N57" s="7">
        <f t="shared" si="0"/>
        <v>0</v>
      </c>
    </row>
    <row r="58" spans="1:14" s="7" customFormat="1" ht="15" hidden="1" customHeight="1" x14ac:dyDescent="0.2">
      <c r="A58" s="66" t="s">
        <v>160</v>
      </c>
      <c r="B58" s="40"/>
      <c r="C58" s="40"/>
      <c r="E58" s="14">
        <v>5</v>
      </c>
      <c r="F58" s="15" t="s">
        <v>12</v>
      </c>
      <c r="G58" s="14" t="s">
        <v>163</v>
      </c>
      <c r="H58" s="14" t="s">
        <v>8</v>
      </c>
      <c r="N58" s="7">
        <f t="shared" si="0"/>
        <v>0</v>
      </c>
    </row>
    <row r="59" spans="1:14" s="7" customFormat="1" ht="15" hidden="1" customHeight="1" x14ac:dyDescent="0.2">
      <c r="A59" s="66" t="s">
        <v>161</v>
      </c>
      <c r="B59" s="40"/>
      <c r="C59" s="40"/>
      <c r="E59" s="14">
        <v>5</v>
      </c>
      <c r="F59" s="15" t="s">
        <v>12</v>
      </c>
      <c r="G59" s="14" t="s">
        <v>163</v>
      </c>
      <c r="H59" s="16" t="s">
        <v>49</v>
      </c>
      <c r="N59" s="7">
        <f t="shared" si="0"/>
        <v>0</v>
      </c>
    </row>
    <row r="60" spans="1:14" s="7" customFormat="1" ht="15" hidden="1" customHeight="1" x14ac:dyDescent="0.2">
      <c r="A60" s="66" t="s">
        <v>71</v>
      </c>
      <c r="B60" s="40"/>
      <c r="C60" s="40"/>
      <c r="E60" s="14">
        <v>5</v>
      </c>
      <c r="F60" s="15" t="s">
        <v>12</v>
      </c>
      <c r="G60" s="14" t="s">
        <v>163</v>
      </c>
      <c r="H60" s="14" t="s">
        <v>10</v>
      </c>
      <c r="N60" s="7">
        <f t="shared" si="0"/>
        <v>0</v>
      </c>
    </row>
    <row r="61" spans="1:14" s="7" customFormat="1" ht="15" hidden="1" customHeight="1" x14ac:dyDescent="0.2">
      <c r="A61" s="66" t="s">
        <v>162</v>
      </c>
      <c r="B61" s="40"/>
      <c r="C61" s="40"/>
      <c r="E61" s="14">
        <v>5</v>
      </c>
      <c r="F61" s="15" t="s">
        <v>12</v>
      </c>
      <c r="G61" s="14" t="s">
        <v>163</v>
      </c>
      <c r="H61" s="14" t="s">
        <v>15</v>
      </c>
      <c r="N61" s="7">
        <f t="shared" si="0"/>
        <v>0</v>
      </c>
    </row>
    <row r="62" spans="1:14" s="7" customFormat="1" ht="15" hidden="1" customHeight="1" x14ac:dyDescent="0.2">
      <c r="A62" s="66" t="s">
        <v>72</v>
      </c>
      <c r="B62" s="40"/>
      <c r="C62" s="40"/>
      <c r="E62" s="14">
        <v>5</v>
      </c>
      <c r="F62" s="15" t="s">
        <v>12</v>
      </c>
      <c r="G62" s="14" t="s">
        <v>70</v>
      </c>
      <c r="H62" s="14" t="s">
        <v>49</v>
      </c>
      <c r="N62" s="7">
        <f t="shared" si="0"/>
        <v>0</v>
      </c>
    </row>
    <row r="63" spans="1:14" s="7" customFormat="1" ht="15" hidden="1" customHeight="1" x14ac:dyDescent="0.2">
      <c r="A63" s="66" t="s">
        <v>164</v>
      </c>
      <c r="B63" s="40"/>
      <c r="C63" s="40"/>
      <c r="E63" s="14">
        <v>5</v>
      </c>
      <c r="F63" s="15" t="s">
        <v>12</v>
      </c>
      <c r="G63" s="14" t="s">
        <v>74</v>
      </c>
      <c r="H63" s="14" t="s">
        <v>10</v>
      </c>
      <c r="N63" s="7">
        <f t="shared" si="0"/>
        <v>0</v>
      </c>
    </row>
    <row r="64" spans="1:14" s="7" customFormat="1" ht="15" hidden="1" customHeight="1" x14ac:dyDescent="0.2">
      <c r="A64" s="66" t="s">
        <v>165</v>
      </c>
      <c r="B64" s="40"/>
      <c r="C64" s="40"/>
      <c r="E64" s="14">
        <v>5</v>
      </c>
      <c r="F64" s="15" t="s">
        <v>12</v>
      </c>
      <c r="G64" s="14" t="s">
        <v>74</v>
      </c>
      <c r="H64" s="14" t="s">
        <v>15</v>
      </c>
      <c r="N64" s="7">
        <f t="shared" si="0"/>
        <v>0</v>
      </c>
    </row>
    <row r="65" spans="1:18" s="7" customFormat="1" ht="15" customHeight="1" x14ac:dyDescent="0.2">
      <c r="A65" s="66" t="s">
        <v>165</v>
      </c>
      <c r="B65" s="40"/>
      <c r="C65" s="40"/>
      <c r="E65" s="14">
        <v>5</v>
      </c>
      <c r="F65" s="15" t="s">
        <v>12</v>
      </c>
      <c r="G65" s="14" t="s">
        <v>74</v>
      </c>
      <c r="H65" s="14" t="s">
        <v>15</v>
      </c>
      <c r="J65" s="7">
        <v>1000000</v>
      </c>
      <c r="N65" s="7">
        <f>P65-L65</f>
        <v>5000000</v>
      </c>
      <c r="P65" s="7">
        <v>5000000</v>
      </c>
      <c r="R65" s="7">
        <v>5000000</v>
      </c>
    </row>
    <row r="66" spans="1:18" s="7" customFormat="1" ht="15" customHeight="1" x14ac:dyDescent="0.2">
      <c r="A66" s="66" t="s">
        <v>166</v>
      </c>
      <c r="B66" s="40"/>
      <c r="C66" s="40"/>
      <c r="E66" s="14">
        <v>5</v>
      </c>
      <c r="F66" s="15" t="s">
        <v>12</v>
      </c>
      <c r="G66" s="14" t="s">
        <v>74</v>
      </c>
      <c r="H66" s="14" t="s">
        <v>17</v>
      </c>
      <c r="J66" s="7">
        <v>1000000</v>
      </c>
      <c r="N66" s="7">
        <f t="shared" si="0"/>
        <v>3000000</v>
      </c>
      <c r="P66" s="7">
        <v>3000000</v>
      </c>
      <c r="R66" s="7">
        <f>3920610-14</f>
        <v>3920596</v>
      </c>
    </row>
    <row r="67" spans="1:18" s="7" customFormat="1" ht="15" hidden="1" customHeight="1" x14ac:dyDescent="0.2">
      <c r="A67" s="66" t="s">
        <v>167</v>
      </c>
      <c r="B67" s="40"/>
      <c r="C67" s="40"/>
      <c r="E67" s="14">
        <v>5</v>
      </c>
      <c r="F67" s="15" t="s">
        <v>12</v>
      </c>
      <c r="G67" s="14" t="s">
        <v>74</v>
      </c>
      <c r="H67" s="14" t="s">
        <v>8</v>
      </c>
      <c r="N67" s="7">
        <f t="shared" si="0"/>
        <v>0</v>
      </c>
    </row>
    <row r="68" spans="1:18" s="7" customFormat="1" ht="15" hidden="1" customHeight="1" x14ac:dyDescent="0.2">
      <c r="A68" s="66" t="s">
        <v>168</v>
      </c>
      <c r="B68" s="40"/>
      <c r="C68" s="40"/>
      <c r="E68" s="14">
        <v>5</v>
      </c>
      <c r="F68" s="15" t="s">
        <v>12</v>
      </c>
      <c r="G68" s="14" t="s">
        <v>74</v>
      </c>
      <c r="H68" s="14" t="s">
        <v>45</v>
      </c>
      <c r="N68" s="7">
        <f t="shared" si="0"/>
        <v>0</v>
      </c>
    </row>
    <row r="69" spans="1:18" s="7" customFormat="1" ht="15" hidden="1" customHeight="1" x14ac:dyDescent="0.2">
      <c r="A69" s="66" t="s">
        <v>73</v>
      </c>
      <c r="B69" s="40"/>
      <c r="C69" s="40"/>
      <c r="E69" s="14">
        <v>5</v>
      </c>
      <c r="F69" s="15" t="s">
        <v>12</v>
      </c>
      <c r="G69" s="14" t="s">
        <v>74</v>
      </c>
      <c r="H69" s="14" t="s">
        <v>64</v>
      </c>
      <c r="N69" s="7">
        <f t="shared" si="0"/>
        <v>0</v>
      </c>
    </row>
    <row r="70" spans="1:18" s="7" customFormat="1" ht="15" hidden="1" customHeight="1" x14ac:dyDescent="0.2">
      <c r="A70" s="66" t="s">
        <v>75</v>
      </c>
      <c r="B70" s="40"/>
      <c r="C70" s="40"/>
      <c r="E70" s="14">
        <v>5</v>
      </c>
      <c r="F70" s="15" t="s">
        <v>12</v>
      </c>
      <c r="G70" s="14" t="s">
        <v>74</v>
      </c>
      <c r="H70" s="14" t="s">
        <v>19</v>
      </c>
      <c r="N70" s="7">
        <f t="shared" si="0"/>
        <v>0</v>
      </c>
    </row>
    <row r="71" spans="1:18" s="7" customFormat="1" ht="15" hidden="1" customHeight="1" x14ac:dyDescent="0.2">
      <c r="A71" s="66" t="s">
        <v>73</v>
      </c>
      <c r="B71" s="40"/>
      <c r="C71" s="40"/>
      <c r="E71" s="14">
        <v>5</v>
      </c>
      <c r="F71" s="15" t="s">
        <v>12</v>
      </c>
      <c r="G71" s="14" t="s">
        <v>74</v>
      </c>
      <c r="H71" s="14" t="s">
        <v>64</v>
      </c>
      <c r="N71" s="7">
        <f t="shared" si="0"/>
        <v>0</v>
      </c>
    </row>
    <row r="72" spans="1:18" s="7" customFormat="1" ht="15" hidden="1" customHeight="1" x14ac:dyDescent="0.2">
      <c r="A72" s="66" t="s">
        <v>73</v>
      </c>
      <c r="B72" s="40"/>
      <c r="C72" s="40"/>
      <c r="E72" s="14">
        <v>5</v>
      </c>
      <c r="F72" s="15" t="s">
        <v>12</v>
      </c>
      <c r="G72" s="14" t="s">
        <v>74</v>
      </c>
      <c r="H72" s="14" t="s">
        <v>64</v>
      </c>
      <c r="N72" s="7">
        <f t="shared" si="0"/>
        <v>0</v>
      </c>
    </row>
    <row r="73" spans="1:18" s="7" customFormat="1" ht="15" hidden="1" customHeight="1" x14ac:dyDescent="0.2">
      <c r="A73" s="66" t="s">
        <v>76</v>
      </c>
      <c r="B73" s="40"/>
      <c r="C73" s="40"/>
      <c r="E73" s="14">
        <v>5</v>
      </c>
      <c r="F73" s="15" t="s">
        <v>12</v>
      </c>
      <c r="G73" s="14" t="s">
        <v>74</v>
      </c>
      <c r="H73" s="14" t="s">
        <v>60</v>
      </c>
      <c r="N73" s="7">
        <f t="shared" si="0"/>
        <v>0</v>
      </c>
    </row>
    <row r="74" spans="1:18" s="7" customFormat="1" ht="15" hidden="1" customHeight="1" x14ac:dyDescent="0.2">
      <c r="A74" s="66" t="s">
        <v>77</v>
      </c>
      <c r="B74" s="40"/>
      <c r="C74" s="40"/>
      <c r="E74" s="14">
        <v>5</v>
      </c>
      <c r="F74" s="15" t="s">
        <v>12</v>
      </c>
      <c r="G74" s="14" t="s">
        <v>74</v>
      </c>
      <c r="H74" s="14" t="s">
        <v>49</v>
      </c>
      <c r="N74" s="7">
        <f t="shared" si="0"/>
        <v>0</v>
      </c>
    </row>
    <row r="75" spans="1:18" s="7" customFormat="1" ht="15" hidden="1" customHeight="1" x14ac:dyDescent="0.2">
      <c r="A75" s="66" t="s">
        <v>78</v>
      </c>
      <c r="B75" s="40"/>
      <c r="C75" s="40"/>
      <c r="E75" s="14">
        <v>5</v>
      </c>
      <c r="F75" s="15" t="s">
        <v>12</v>
      </c>
      <c r="G75" s="14" t="s">
        <v>79</v>
      </c>
      <c r="H75" s="14" t="s">
        <v>10</v>
      </c>
      <c r="N75" s="7">
        <f t="shared" si="0"/>
        <v>0</v>
      </c>
    </row>
    <row r="76" spans="1:18" s="7" customFormat="1" ht="15" hidden="1" customHeight="1" x14ac:dyDescent="0.2">
      <c r="A76" s="66" t="s">
        <v>80</v>
      </c>
      <c r="B76" s="40"/>
      <c r="C76" s="40"/>
      <c r="E76" s="14">
        <v>5</v>
      </c>
      <c r="F76" s="15" t="s">
        <v>12</v>
      </c>
      <c r="G76" s="14" t="s">
        <v>79</v>
      </c>
      <c r="H76" s="14" t="s">
        <v>15</v>
      </c>
      <c r="N76" s="7">
        <f t="shared" si="0"/>
        <v>0</v>
      </c>
    </row>
    <row r="77" spans="1:18" s="7" customFormat="1" ht="15" hidden="1" customHeight="1" x14ac:dyDescent="0.2">
      <c r="A77" s="66" t="s">
        <v>169</v>
      </c>
      <c r="B77" s="40"/>
      <c r="C77" s="40"/>
      <c r="E77" s="14">
        <v>5</v>
      </c>
      <c r="F77" s="15" t="s">
        <v>12</v>
      </c>
      <c r="G77" s="14" t="s">
        <v>79</v>
      </c>
      <c r="H77" s="15" t="s">
        <v>60</v>
      </c>
      <c r="N77" s="7">
        <f t="shared" si="0"/>
        <v>0</v>
      </c>
    </row>
    <row r="78" spans="1:18" s="7" customFormat="1" ht="15" hidden="1" customHeight="1" x14ac:dyDescent="0.2">
      <c r="A78" s="66" t="s">
        <v>170</v>
      </c>
      <c r="B78" s="40"/>
      <c r="C78" s="40"/>
      <c r="E78" s="14">
        <v>5</v>
      </c>
      <c r="F78" s="15" t="s">
        <v>12</v>
      </c>
      <c r="G78" s="14" t="s">
        <v>79</v>
      </c>
      <c r="H78" s="15" t="s">
        <v>19</v>
      </c>
      <c r="N78" s="7">
        <f t="shared" si="0"/>
        <v>0</v>
      </c>
    </row>
    <row r="79" spans="1:18" s="7" customFormat="1" ht="15" hidden="1" customHeight="1" x14ac:dyDescent="0.2">
      <c r="A79" s="66" t="s">
        <v>171</v>
      </c>
      <c r="B79" s="40"/>
      <c r="C79" s="40"/>
      <c r="E79" s="14">
        <v>5</v>
      </c>
      <c r="F79" s="15" t="s">
        <v>12</v>
      </c>
      <c r="G79" s="14" t="s">
        <v>79</v>
      </c>
      <c r="H79" s="15" t="s">
        <v>82</v>
      </c>
      <c r="N79" s="7">
        <f t="shared" si="0"/>
        <v>0</v>
      </c>
    </row>
    <row r="80" spans="1:18" s="7" customFormat="1" ht="15" hidden="1" customHeight="1" x14ac:dyDescent="0.2">
      <c r="A80" s="66" t="s">
        <v>83</v>
      </c>
      <c r="B80" s="40"/>
      <c r="C80" s="40"/>
      <c r="E80" s="14">
        <v>5</v>
      </c>
      <c r="F80" s="15" t="s">
        <v>12</v>
      </c>
      <c r="G80" s="14" t="s">
        <v>84</v>
      </c>
      <c r="H80" s="15" t="s">
        <v>8</v>
      </c>
      <c r="N80" s="7">
        <f t="shared" si="0"/>
        <v>0</v>
      </c>
    </row>
    <row r="81" spans="1:18" s="7" customFormat="1" ht="15" hidden="1" customHeight="1" x14ac:dyDescent="0.2">
      <c r="A81" s="66" t="s">
        <v>85</v>
      </c>
      <c r="B81" s="40"/>
      <c r="C81" s="40"/>
      <c r="E81" s="14">
        <v>5</v>
      </c>
      <c r="F81" s="15" t="s">
        <v>12</v>
      </c>
      <c r="G81" s="14" t="s">
        <v>84</v>
      </c>
      <c r="H81" s="15" t="s">
        <v>10</v>
      </c>
      <c r="N81" s="7">
        <f t="shared" si="0"/>
        <v>0</v>
      </c>
    </row>
    <row r="82" spans="1:18" s="7" customFormat="1" ht="15" hidden="1" customHeight="1" x14ac:dyDescent="0.2">
      <c r="A82" s="66" t="s">
        <v>86</v>
      </c>
      <c r="B82" s="40"/>
      <c r="C82" s="40"/>
      <c r="E82" s="14">
        <v>5</v>
      </c>
      <c r="F82" s="15" t="s">
        <v>12</v>
      </c>
      <c r="G82" s="14" t="s">
        <v>84</v>
      </c>
      <c r="H82" s="15" t="s">
        <v>15</v>
      </c>
      <c r="N82" s="7">
        <f t="shared" si="0"/>
        <v>0</v>
      </c>
    </row>
    <row r="83" spans="1:18" s="7" customFormat="1" ht="15" hidden="1" customHeight="1" x14ac:dyDescent="0.2">
      <c r="A83" s="66" t="s">
        <v>172</v>
      </c>
      <c r="B83" s="40"/>
      <c r="C83" s="40"/>
      <c r="E83" s="14">
        <v>5</v>
      </c>
      <c r="F83" s="15" t="s">
        <v>12</v>
      </c>
      <c r="G83" s="14" t="s">
        <v>174</v>
      </c>
      <c r="H83" s="15" t="s">
        <v>8</v>
      </c>
      <c r="N83" s="7">
        <f t="shared" si="0"/>
        <v>0</v>
      </c>
    </row>
    <row r="84" spans="1:18" s="7" customFormat="1" ht="15" hidden="1" customHeight="1" x14ac:dyDescent="0.2">
      <c r="A84" s="66" t="s">
        <v>173</v>
      </c>
      <c r="B84" s="40"/>
      <c r="C84" s="40"/>
      <c r="E84" s="14">
        <v>5</v>
      </c>
      <c r="F84" s="15" t="s">
        <v>12</v>
      </c>
      <c r="G84" s="14" t="s">
        <v>174</v>
      </c>
      <c r="H84" s="15" t="s">
        <v>10</v>
      </c>
      <c r="N84" s="7">
        <f t="shared" ref="N84:N86" si="1">P84-L84</f>
        <v>0</v>
      </c>
    </row>
    <row r="85" spans="1:18" s="7" customFormat="1" ht="15" customHeight="1" x14ac:dyDescent="0.2">
      <c r="A85" s="66" t="s">
        <v>341</v>
      </c>
      <c r="B85" s="40"/>
      <c r="C85" s="40"/>
      <c r="E85" s="14">
        <v>5</v>
      </c>
      <c r="F85" s="15" t="s">
        <v>12</v>
      </c>
      <c r="G85" s="16" t="s">
        <v>79</v>
      </c>
      <c r="H85" s="89" t="s">
        <v>15</v>
      </c>
      <c r="R85" s="7">
        <v>500000</v>
      </c>
    </row>
    <row r="86" spans="1:18" s="7" customFormat="1" ht="15" customHeight="1" x14ac:dyDescent="0.2">
      <c r="A86" s="66" t="s">
        <v>87</v>
      </c>
      <c r="B86" s="40"/>
      <c r="C86" s="40"/>
      <c r="E86" s="14">
        <v>5</v>
      </c>
      <c r="F86" s="15" t="s">
        <v>12</v>
      </c>
      <c r="G86" s="14" t="s">
        <v>174</v>
      </c>
      <c r="H86" s="15" t="s">
        <v>15</v>
      </c>
      <c r="J86" s="7">
        <v>5000000</v>
      </c>
      <c r="L86" s="7">
        <v>1379779.93</v>
      </c>
      <c r="N86" s="7">
        <f t="shared" si="1"/>
        <v>5665220.0700000003</v>
      </c>
      <c r="P86" s="7">
        <v>7045000</v>
      </c>
      <c r="R86" s="7">
        <v>7050000</v>
      </c>
    </row>
    <row r="87" spans="1:18" s="7" customFormat="1" ht="15" customHeight="1" x14ac:dyDescent="0.2">
      <c r="A87" s="66" t="s">
        <v>62</v>
      </c>
      <c r="B87" s="40"/>
      <c r="C87" s="40"/>
      <c r="E87" s="14">
        <v>5</v>
      </c>
      <c r="F87" s="15" t="s">
        <v>12</v>
      </c>
      <c r="G87" s="14" t="s">
        <v>59</v>
      </c>
      <c r="H87" s="14" t="s">
        <v>10</v>
      </c>
      <c r="P87" s="7">
        <v>500000</v>
      </c>
    </row>
    <row r="88" spans="1:18" s="7" customFormat="1" ht="15" customHeight="1" x14ac:dyDescent="0.2">
      <c r="A88" s="66" t="s">
        <v>81</v>
      </c>
      <c r="B88" s="40"/>
      <c r="C88" s="40"/>
      <c r="E88" s="14">
        <v>5</v>
      </c>
      <c r="F88" s="15" t="s">
        <v>12</v>
      </c>
      <c r="G88" s="14" t="s">
        <v>59</v>
      </c>
      <c r="H88" s="15" t="s">
        <v>82</v>
      </c>
      <c r="P88" s="7">
        <v>7000000</v>
      </c>
      <c r="R88" s="7">
        <f>9025746.22</f>
        <v>9025746.2200000007</v>
      </c>
    </row>
    <row r="89" spans="1:18" s="7" customFormat="1" ht="15" customHeight="1" x14ac:dyDescent="0.2">
      <c r="A89" s="66" t="s">
        <v>279</v>
      </c>
      <c r="B89" s="40"/>
      <c r="C89" s="40"/>
      <c r="E89" s="14">
        <v>5</v>
      </c>
      <c r="F89" s="15" t="s">
        <v>12</v>
      </c>
      <c r="G89" s="81">
        <v>99</v>
      </c>
      <c r="H89" s="85">
        <v>990</v>
      </c>
      <c r="J89" s="7">
        <f>500000+55500000</f>
        <v>56000000</v>
      </c>
      <c r="N89" s="7">
        <f>P89-L89</f>
        <v>65300000</v>
      </c>
      <c r="P89" s="7">
        <f>1550000+212500000*30%</f>
        <v>65300000</v>
      </c>
      <c r="R89" s="7">
        <v>36602984.859999999</v>
      </c>
    </row>
    <row r="90" spans="1:18" s="7" customFormat="1" ht="15" customHeight="1" x14ac:dyDescent="0.2">
      <c r="A90" s="202" t="s">
        <v>191</v>
      </c>
      <c r="B90" s="202"/>
      <c r="C90" s="202"/>
      <c r="J90" s="22">
        <f>SUM(J16:J89)</f>
        <v>66250000</v>
      </c>
      <c r="K90" s="18"/>
      <c r="L90" s="21">
        <f>SUM(L19:L88)</f>
        <v>1659140.93</v>
      </c>
      <c r="N90" s="22">
        <f>SUM(N15:N89)</f>
        <v>84165220.069999993</v>
      </c>
      <c r="P90" s="22">
        <f>SUM(P15:P89)</f>
        <v>95235000</v>
      </c>
      <c r="R90" s="22">
        <f>SUM(R16:R89)</f>
        <v>97766565.710000008</v>
      </c>
    </row>
    <row r="91" spans="1:18" s="7" customFormat="1" ht="6" customHeight="1" x14ac:dyDescent="0.2">
      <c r="A91" s="20"/>
      <c r="B91" s="20"/>
      <c r="C91" s="20"/>
      <c r="J91" s="18"/>
      <c r="K91" s="18"/>
    </row>
    <row r="92" spans="1:18" s="7" customFormat="1" ht="12.75" customHeight="1" x14ac:dyDescent="0.2">
      <c r="A92" s="68" t="s">
        <v>190</v>
      </c>
      <c r="B92" s="11"/>
      <c r="C92" s="11"/>
    </row>
    <row r="93" spans="1:18" s="7" customFormat="1" ht="12.75" hidden="1" customHeight="1" x14ac:dyDescent="0.2">
      <c r="A93" s="11" t="s">
        <v>89</v>
      </c>
      <c r="B93" s="24"/>
      <c r="C93" s="24"/>
    </row>
    <row r="94" spans="1:18" s="7" customFormat="1" ht="12.75" hidden="1" customHeight="1" x14ac:dyDescent="0.2">
      <c r="A94" s="70" t="s">
        <v>90</v>
      </c>
      <c r="B94" s="9"/>
      <c r="C94" s="9"/>
      <c r="E94" s="14">
        <v>1</v>
      </c>
      <c r="F94" s="15" t="s">
        <v>12</v>
      </c>
      <c r="G94" s="14" t="s">
        <v>54</v>
      </c>
      <c r="H94" s="16" t="s">
        <v>10</v>
      </c>
    </row>
    <row r="95" spans="1:18" s="7" customFormat="1" ht="0.75" hidden="1" customHeight="1" x14ac:dyDescent="0.2">
      <c r="A95" s="66" t="s">
        <v>92</v>
      </c>
      <c r="B95" s="40"/>
      <c r="C95" s="40"/>
      <c r="E95" s="14">
        <v>1</v>
      </c>
      <c r="F95" s="15" t="s">
        <v>93</v>
      </c>
      <c r="G95" s="14" t="s">
        <v>7</v>
      </c>
      <c r="H95" s="14" t="s">
        <v>8</v>
      </c>
    </row>
    <row r="96" spans="1:18" s="7" customFormat="1" ht="6" customHeight="1" x14ac:dyDescent="0.2">
      <c r="A96" s="66"/>
      <c r="B96" s="40"/>
      <c r="C96" s="40"/>
      <c r="E96" s="14"/>
      <c r="F96" s="15"/>
      <c r="G96" s="14"/>
      <c r="H96" s="14"/>
    </row>
    <row r="97" spans="1:18" s="7" customFormat="1" ht="15" customHeight="1" x14ac:dyDescent="0.2">
      <c r="A97" s="219" t="s">
        <v>246</v>
      </c>
      <c r="B97" s="219"/>
      <c r="C97" s="219"/>
      <c r="D97" s="15"/>
      <c r="E97" s="14">
        <v>1</v>
      </c>
      <c r="F97" s="15" t="s">
        <v>93</v>
      </c>
      <c r="G97" s="14" t="s">
        <v>29</v>
      </c>
      <c r="H97" s="14" t="s">
        <v>10</v>
      </c>
      <c r="J97" s="7">
        <v>91000000</v>
      </c>
      <c r="L97" s="7">
        <v>3089632.01</v>
      </c>
      <c r="N97" s="7">
        <f>P97-L97</f>
        <v>62523373.440000005</v>
      </c>
      <c r="P97" s="7">
        <f>53113005.45+12500000</f>
        <v>65613005.450000003</v>
      </c>
      <c r="R97" s="7">
        <v>34000000</v>
      </c>
    </row>
    <row r="98" spans="1:18" s="7" customFormat="1" ht="15" customHeight="1" x14ac:dyDescent="0.2">
      <c r="A98" s="66" t="s">
        <v>95</v>
      </c>
      <c r="B98" s="40"/>
      <c r="C98" s="40"/>
      <c r="D98" s="15"/>
      <c r="E98" s="14">
        <v>1</v>
      </c>
      <c r="F98" s="15" t="s">
        <v>93</v>
      </c>
      <c r="G98" s="16" t="s">
        <v>34</v>
      </c>
      <c r="H98" s="16" t="s">
        <v>49</v>
      </c>
      <c r="N98" s="7">
        <f>P98-L98</f>
        <v>50000000</v>
      </c>
      <c r="P98" s="7">
        <v>50000000</v>
      </c>
      <c r="R98" s="7">
        <v>67000000</v>
      </c>
    </row>
    <row r="99" spans="1:18" s="7" customFormat="1" ht="15" hidden="1" customHeight="1" x14ac:dyDescent="0.2">
      <c r="A99" s="66" t="s">
        <v>94</v>
      </c>
      <c r="B99" s="40"/>
      <c r="C99" s="40"/>
      <c r="E99" s="14">
        <v>1</v>
      </c>
      <c r="F99" s="15" t="s">
        <v>93</v>
      </c>
      <c r="G99" s="14" t="s">
        <v>34</v>
      </c>
      <c r="H99" s="14" t="s">
        <v>8</v>
      </c>
    </row>
    <row r="100" spans="1:18" s="7" customFormat="1" ht="15" hidden="1" customHeight="1" x14ac:dyDescent="0.2">
      <c r="A100" s="66" t="s">
        <v>95</v>
      </c>
      <c r="B100" s="42"/>
      <c r="C100" s="42"/>
      <c r="E100" s="14">
        <v>1</v>
      </c>
      <c r="F100" s="15" t="s">
        <v>93</v>
      </c>
      <c r="G100" s="14" t="s">
        <v>34</v>
      </c>
      <c r="H100" s="14" t="s">
        <v>49</v>
      </c>
    </row>
    <row r="101" spans="1:18" s="7" customFormat="1" ht="15" hidden="1" customHeight="1" x14ac:dyDescent="0.2">
      <c r="A101" s="66" t="s">
        <v>96</v>
      </c>
      <c r="B101" s="42"/>
      <c r="C101" s="42"/>
      <c r="D101" s="15"/>
      <c r="E101" s="14">
        <v>1</v>
      </c>
      <c r="F101" s="15" t="s">
        <v>93</v>
      </c>
      <c r="G101" s="14" t="s">
        <v>54</v>
      </c>
      <c r="H101" s="14" t="s">
        <v>10</v>
      </c>
    </row>
    <row r="102" spans="1:18" s="7" customFormat="1" ht="15" hidden="1" customHeight="1" x14ac:dyDescent="0.2">
      <c r="A102" s="66" t="s">
        <v>97</v>
      </c>
      <c r="B102" s="40"/>
      <c r="C102" s="40"/>
      <c r="E102" s="14">
        <v>1</v>
      </c>
      <c r="F102" s="15" t="s">
        <v>93</v>
      </c>
      <c r="G102" s="14" t="s">
        <v>93</v>
      </c>
      <c r="H102" s="14" t="s">
        <v>8</v>
      </c>
    </row>
    <row r="103" spans="1:18" s="7" customFormat="1" ht="15" hidden="1" customHeight="1" x14ac:dyDescent="0.2">
      <c r="A103" s="66" t="s">
        <v>98</v>
      </c>
      <c r="B103" s="42"/>
      <c r="C103" s="42"/>
      <c r="E103" s="14">
        <v>1</v>
      </c>
      <c r="F103" s="15" t="s">
        <v>93</v>
      </c>
      <c r="G103" s="14" t="s">
        <v>54</v>
      </c>
      <c r="H103" s="14" t="s">
        <v>15</v>
      </c>
    </row>
    <row r="104" spans="1:18" s="7" customFormat="1" ht="15" hidden="1" customHeight="1" x14ac:dyDescent="0.2">
      <c r="A104" s="66" t="s">
        <v>99</v>
      </c>
      <c r="B104" s="42"/>
      <c r="C104" s="42"/>
      <c r="D104" s="15"/>
      <c r="E104" s="14">
        <v>1</v>
      </c>
      <c r="F104" s="15" t="s">
        <v>93</v>
      </c>
      <c r="G104" s="14" t="s">
        <v>93</v>
      </c>
      <c r="H104" s="14" t="s">
        <v>10</v>
      </c>
    </row>
    <row r="105" spans="1:18" s="7" customFormat="1" ht="15" customHeight="1" x14ac:dyDescent="0.2">
      <c r="A105" s="66" t="s">
        <v>100</v>
      </c>
      <c r="B105" s="40"/>
      <c r="C105" s="40"/>
      <c r="E105" s="14">
        <v>1</v>
      </c>
      <c r="F105" s="15" t="s">
        <v>93</v>
      </c>
      <c r="G105" s="14" t="s">
        <v>54</v>
      </c>
      <c r="H105" s="14" t="s">
        <v>19</v>
      </c>
      <c r="J105" s="7">
        <v>3000000</v>
      </c>
    </row>
    <row r="106" spans="1:18" s="7" customFormat="1" ht="15" customHeight="1" x14ac:dyDescent="0.2">
      <c r="A106" s="66" t="s">
        <v>175</v>
      </c>
      <c r="B106" s="40"/>
      <c r="C106" s="40"/>
      <c r="E106" s="14">
        <v>1</v>
      </c>
      <c r="F106" s="15" t="s">
        <v>93</v>
      </c>
      <c r="G106" s="14" t="s">
        <v>54</v>
      </c>
      <c r="H106" s="14" t="s">
        <v>82</v>
      </c>
      <c r="J106" s="7">
        <v>14000000</v>
      </c>
      <c r="R106" s="7">
        <v>15000000</v>
      </c>
    </row>
    <row r="107" spans="1:18" s="7" customFormat="1" ht="15" hidden="1" customHeight="1" x14ac:dyDescent="0.2">
      <c r="A107" s="66" t="s">
        <v>177</v>
      </c>
      <c r="B107" s="40"/>
      <c r="C107" s="40"/>
      <c r="E107" s="14">
        <v>1</v>
      </c>
      <c r="F107" s="15" t="s">
        <v>93</v>
      </c>
      <c r="G107" s="14" t="s">
        <v>54</v>
      </c>
      <c r="H107" s="14" t="s">
        <v>146</v>
      </c>
    </row>
    <row r="108" spans="1:18" s="7" customFormat="1" ht="15" hidden="1" customHeight="1" x14ac:dyDescent="0.2">
      <c r="A108" s="66" t="s">
        <v>101</v>
      </c>
      <c r="B108" s="40"/>
      <c r="C108" s="40"/>
      <c r="E108" s="14">
        <v>1</v>
      </c>
      <c r="F108" s="15" t="s">
        <v>93</v>
      </c>
      <c r="G108" s="14" t="s">
        <v>54</v>
      </c>
      <c r="H108" s="14" t="s">
        <v>102</v>
      </c>
    </row>
    <row r="109" spans="1:18" s="7" customFormat="1" ht="15" hidden="1" customHeight="1" x14ac:dyDescent="0.2">
      <c r="A109" s="66" t="s">
        <v>103</v>
      </c>
      <c r="B109" s="40"/>
      <c r="C109" s="40"/>
      <c r="E109" s="14">
        <v>1</v>
      </c>
      <c r="F109" s="15" t="s">
        <v>93</v>
      </c>
      <c r="G109" s="14" t="s">
        <v>54</v>
      </c>
      <c r="H109" s="14" t="s">
        <v>24</v>
      </c>
    </row>
    <row r="110" spans="1:18" s="7" customFormat="1" ht="15" hidden="1" customHeight="1" x14ac:dyDescent="0.2">
      <c r="A110" s="66" t="s">
        <v>104</v>
      </c>
      <c r="B110" s="40"/>
      <c r="C110" s="40"/>
      <c r="E110" s="14">
        <v>1</v>
      </c>
      <c r="F110" s="15" t="s">
        <v>93</v>
      </c>
      <c r="G110" s="14" t="s">
        <v>54</v>
      </c>
      <c r="H110" s="14" t="s">
        <v>28</v>
      </c>
    </row>
    <row r="111" spans="1:18" s="7" customFormat="1" ht="15" customHeight="1" x14ac:dyDescent="0.2">
      <c r="A111" s="66" t="s">
        <v>301</v>
      </c>
      <c r="B111" s="40"/>
      <c r="C111" s="40"/>
      <c r="D111" s="15"/>
      <c r="E111" s="14">
        <v>1</v>
      </c>
      <c r="F111" s="15" t="s">
        <v>93</v>
      </c>
      <c r="G111" s="14" t="s">
        <v>54</v>
      </c>
      <c r="H111" s="14" t="s">
        <v>45</v>
      </c>
      <c r="J111" s="7">
        <v>10250000</v>
      </c>
      <c r="N111" s="7">
        <f t="shared" ref="N111:N116" si="2">P111-L111</f>
        <v>1651994.5500000007</v>
      </c>
      <c r="P111" s="7">
        <f>14151994.55-12500000</f>
        <v>1651994.5500000007</v>
      </c>
      <c r="R111" s="7">
        <v>21920000</v>
      </c>
    </row>
    <row r="112" spans="1:18" s="7" customFormat="1" ht="15" hidden="1" customHeight="1" x14ac:dyDescent="0.2">
      <c r="A112" s="66" t="s">
        <v>106</v>
      </c>
      <c r="B112" s="40"/>
      <c r="C112" s="40"/>
      <c r="D112" s="15"/>
      <c r="E112" s="14">
        <v>1</v>
      </c>
      <c r="F112" s="15" t="s">
        <v>93</v>
      </c>
      <c r="G112" s="14" t="s">
        <v>67</v>
      </c>
      <c r="H112" s="14" t="s">
        <v>8</v>
      </c>
      <c r="N112" s="7">
        <f t="shared" si="2"/>
        <v>0</v>
      </c>
    </row>
    <row r="113" spans="1:18" s="7" customFormat="1" ht="15" customHeight="1" x14ac:dyDescent="0.2">
      <c r="A113" s="128" t="s">
        <v>280</v>
      </c>
      <c r="B113" s="40"/>
      <c r="C113" s="40"/>
      <c r="D113" s="15"/>
      <c r="E113" s="14">
        <v>1</v>
      </c>
      <c r="F113" s="15" t="s">
        <v>93</v>
      </c>
      <c r="G113" s="14" t="s">
        <v>67</v>
      </c>
      <c r="H113" s="14" t="s">
        <v>17</v>
      </c>
      <c r="J113" s="7">
        <v>500000</v>
      </c>
      <c r="N113" s="36">
        <f>P113-L113</f>
        <v>0</v>
      </c>
    </row>
    <row r="114" spans="1:18" s="7" customFormat="1" ht="15" customHeight="1" x14ac:dyDescent="0.2">
      <c r="A114" s="66" t="s">
        <v>107</v>
      </c>
      <c r="B114" s="40"/>
      <c r="C114" s="40"/>
      <c r="D114" s="15"/>
      <c r="E114" s="14">
        <v>1</v>
      </c>
      <c r="F114" s="15" t="s">
        <v>93</v>
      </c>
      <c r="G114" s="16" t="s">
        <v>59</v>
      </c>
      <c r="H114" s="16" t="s">
        <v>49</v>
      </c>
      <c r="J114" s="7">
        <v>500000</v>
      </c>
      <c r="N114" s="36">
        <f>P114-L114</f>
        <v>0</v>
      </c>
      <c r="R114" s="7">
        <v>5000000</v>
      </c>
    </row>
    <row r="115" spans="1:18" s="7" customFormat="1" ht="12.75" hidden="1" customHeight="1" x14ac:dyDescent="0.2">
      <c r="A115" s="66" t="s">
        <v>107</v>
      </c>
      <c r="B115" s="40"/>
      <c r="C115" s="40"/>
      <c r="D115" s="15"/>
      <c r="E115" s="14">
        <v>1</v>
      </c>
      <c r="F115" s="15" t="s">
        <v>93</v>
      </c>
      <c r="G115" s="14" t="s">
        <v>59</v>
      </c>
      <c r="H115" s="16" t="s">
        <v>49</v>
      </c>
      <c r="N115" s="7">
        <f t="shared" si="2"/>
        <v>0</v>
      </c>
    </row>
    <row r="116" spans="1:18" s="7" customFormat="1" ht="12.75" hidden="1" customHeight="1" x14ac:dyDescent="0.2">
      <c r="A116" s="66" t="s">
        <v>178</v>
      </c>
      <c r="B116" s="40"/>
      <c r="C116" s="40"/>
      <c r="D116" s="15"/>
      <c r="E116" s="14">
        <v>1</v>
      </c>
      <c r="F116" s="15" t="s">
        <v>93</v>
      </c>
      <c r="G116" s="14" t="s">
        <v>29</v>
      </c>
      <c r="H116" s="14" t="s">
        <v>8</v>
      </c>
      <c r="N116" s="7">
        <f t="shared" si="2"/>
        <v>0</v>
      </c>
    </row>
    <row r="117" spans="1:18" s="7" customFormat="1" ht="18.75" customHeight="1" x14ac:dyDescent="0.2">
      <c r="A117" s="124" t="s">
        <v>108</v>
      </c>
      <c r="B117" s="26"/>
      <c r="C117" s="26"/>
      <c r="D117" s="27"/>
      <c r="E117" s="27"/>
      <c r="F117" s="27"/>
      <c r="G117" s="27"/>
      <c r="H117" s="27"/>
      <c r="I117" s="27"/>
      <c r="J117" s="21">
        <f>SUM(J97:J116)</f>
        <v>119250000</v>
      </c>
      <c r="K117" s="23"/>
      <c r="L117" s="21">
        <f>SUM(L97:L116)</f>
        <v>3089632.01</v>
      </c>
      <c r="M117" s="27"/>
      <c r="N117" s="21">
        <f>SUM(N97:N116)</f>
        <v>114175367.98999999</v>
      </c>
      <c r="O117" s="27"/>
      <c r="P117" s="21">
        <f>SUM(P97:P116)</f>
        <v>117265000</v>
      </c>
      <c r="Q117" s="27"/>
      <c r="R117" s="21">
        <f>SUM(R97:R116)</f>
        <v>142920000</v>
      </c>
    </row>
    <row r="118" spans="1:18" s="7" customFormat="1" ht="5.25" customHeight="1" x14ac:dyDescent="0.2">
      <c r="A118" s="63"/>
      <c r="B118" s="26"/>
      <c r="C118" s="26"/>
      <c r="D118" s="27"/>
      <c r="E118" s="27"/>
      <c r="F118" s="27"/>
      <c r="G118" s="27"/>
      <c r="H118" s="27"/>
      <c r="I118" s="27"/>
      <c r="J118" s="23"/>
      <c r="K118" s="23"/>
      <c r="L118" s="23"/>
      <c r="M118" s="27"/>
      <c r="N118" s="23"/>
      <c r="O118" s="27"/>
      <c r="P118" s="23"/>
      <c r="Q118" s="27"/>
      <c r="R118" s="23"/>
    </row>
    <row r="119" spans="1:18" s="7" customFormat="1" ht="16.5" customHeight="1" thickBot="1" x14ac:dyDescent="0.25">
      <c r="A119" s="11" t="s">
        <v>110</v>
      </c>
      <c r="B119" s="28"/>
      <c r="C119" s="28"/>
      <c r="J119" s="29">
        <f>J90+J117</f>
        <v>185500000</v>
      </c>
      <c r="K119" s="23"/>
      <c r="L119" s="29">
        <f>L90+L117</f>
        <v>4748772.9399999995</v>
      </c>
      <c r="M119" s="29">
        <f>M90+M117</f>
        <v>0</v>
      </c>
      <c r="N119" s="29">
        <f>N90+N117</f>
        <v>198340588.06</v>
      </c>
      <c r="O119" s="29">
        <f>O90+O117</f>
        <v>0</v>
      </c>
      <c r="P119" s="29">
        <f>P90+P117</f>
        <v>212500000</v>
      </c>
      <c r="R119" s="29">
        <f>R90+R117</f>
        <v>240686565.71000001</v>
      </c>
    </row>
    <row r="120" spans="1:18" s="7" customFormat="1" ht="13.5" thickTop="1" x14ac:dyDescent="0.2">
      <c r="A120" s="31"/>
      <c r="B120" s="31"/>
      <c r="C120" s="31"/>
      <c r="D120" s="34"/>
      <c r="E120" s="31"/>
      <c r="F120" s="31"/>
      <c r="H120" s="35"/>
      <c r="I120" s="35"/>
      <c r="J120" s="35"/>
      <c r="K120" s="35"/>
      <c r="L120" s="35"/>
      <c r="M120" s="35"/>
    </row>
    <row r="121" spans="1:18" x14ac:dyDescent="0.2">
      <c r="A121" s="76"/>
      <c r="B121" s="211" t="s">
        <v>133</v>
      </c>
      <c r="C121" s="211"/>
      <c r="D121" s="33"/>
      <c r="E121" s="32"/>
      <c r="G121" s="31"/>
      <c r="I121" s="31"/>
      <c r="J121" s="211" t="s">
        <v>297</v>
      </c>
      <c r="K121" s="211"/>
      <c r="L121" s="211"/>
      <c r="M121" s="47"/>
      <c r="N121" s="49"/>
      <c r="O121" s="49"/>
      <c r="P121" s="48" t="s">
        <v>135</v>
      </c>
    </row>
    <row r="122" spans="1:18" ht="12" customHeight="1" x14ac:dyDescent="0.2">
      <c r="A122" s="50"/>
      <c r="B122" s="50"/>
      <c r="D122" s="33"/>
      <c r="E122" s="51"/>
      <c r="G122" s="31"/>
      <c r="I122" s="31"/>
      <c r="J122" s="127"/>
      <c r="M122" s="127"/>
      <c r="N122" s="36"/>
      <c r="O122" s="36"/>
      <c r="P122" s="51"/>
    </row>
    <row r="123" spans="1:18" ht="12" customHeight="1" x14ac:dyDescent="0.2">
      <c r="A123" s="50"/>
      <c r="B123" s="50"/>
      <c r="D123" s="33"/>
      <c r="E123" s="51"/>
      <c r="G123" s="31"/>
      <c r="I123" s="31"/>
      <c r="J123" s="127"/>
      <c r="M123" s="127"/>
      <c r="N123" s="36"/>
      <c r="O123" s="36"/>
      <c r="P123" s="51"/>
    </row>
    <row r="124" spans="1:18" ht="12" customHeight="1" x14ac:dyDescent="0.2">
      <c r="A124" s="52"/>
      <c r="B124" s="52"/>
      <c r="D124" s="31"/>
      <c r="E124" s="53"/>
      <c r="G124" s="31"/>
      <c r="I124" s="31"/>
      <c r="J124" s="31"/>
      <c r="M124" s="31"/>
      <c r="P124" s="53"/>
    </row>
    <row r="125" spans="1:18" x14ac:dyDescent="0.2">
      <c r="A125" s="77"/>
      <c r="B125" s="212" t="s">
        <v>263</v>
      </c>
      <c r="C125" s="212"/>
      <c r="D125" s="55"/>
      <c r="E125" s="56"/>
      <c r="G125" s="31"/>
      <c r="I125" s="31"/>
      <c r="J125" s="212" t="s">
        <v>319</v>
      </c>
      <c r="K125" s="212"/>
      <c r="L125" s="212"/>
      <c r="M125" s="57"/>
      <c r="N125" s="59"/>
      <c r="O125" s="59"/>
      <c r="P125" s="58" t="s">
        <v>137</v>
      </c>
    </row>
    <row r="126" spans="1:18" x14ac:dyDescent="0.2">
      <c r="A126" s="74"/>
      <c r="B126" s="211" t="s">
        <v>349</v>
      </c>
      <c r="C126" s="211"/>
      <c r="D126" s="211"/>
      <c r="E126" s="32"/>
      <c r="G126" s="31"/>
      <c r="I126" s="31"/>
      <c r="J126" s="211" t="s">
        <v>288</v>
      </c>
      <c r="K126" s="211"/>
      <c r="L126" s="211"/>
      <c r="M126" s="33"/>
      <c r="N126" s="35"/>
      <c r="O126" s="35"/>
      <c r="P126" s="60" t="s">
        <v>139</v>
      </c>
    </row>
  </sheetData>
  <customSheetViews>
    <customSheetView guid="{1998FCB8-1FEB-4076-ACE6-A225EE4366B3}" showPageBreaks="1" printArea="1" hiddenRows="1" view="pageBreakPreview">
      <pane xSplit="1" ySplit="14" topLeftCell="B34" activePane="bottomRight" state="frozen"/>
      <selection pane="bottomRight" activeCell="L64" sqref="L64"/>
      <pageMargins left="0.75" right="0.5" top="1" bottom="1" header="0.75" footer="0.5"/>
      <printOptions horizontalCentered="1"/>
      <pageSetup paperSize="5" scale="90" orientation="landscape" horizontalDpi="4294967293" verticalDpi="300" r:id="rId1"/>
      <headerFooter alignWithMargins="0">
        <oddHeader xml:space="preserve">&amp;L&amp;"Arial,Regular"&amp;9               LBP Form No. 2&amp;R&amp;"Arial,Bold"&amp;10Annex E                         </oddHeader>
        <oddFooter>&amp;C&amp;10Page &amp;P of &amp;N</oddFooter>
      </headerFooter>
    </customSheetView>
    <customSheetView guid="{EE975321-C15E-44A7-AFC6-A307116A4F6E}" showPageBreaks="1" printArea="1" hiddenRows="1" view="pageBreakPreview">
      <pane xSplit="1" ySplit="14" topLeftCell="B15" activePane="bottomRight" state="frozen"/>
      <selection pane="bottomRight" activeCell="Q73" sqref="Q73"/>
      <pageMargins left="0.75" right="0.5" top="1" bottom="1" header="0.75" footer="0.5"/>
      <printOptions horizontalCentered="1"/>
      <pageSetup paperSize="5" scale="90" orientation="landscape" horizontalDpi="4294967293" verticalDpi="300" r:id="rId2"/>
      <headerFooter alignWithMargins="0">
        <oddHeader xml:space="preserve">&amp;L&amp;"Arial,Regular"&amp;9               LBP Form No. 2&amp;R&amp;"Arial,Bold"&amp;10Annex D                         </oddHeader>
        <oddFooter>&amp;C&amp;10Page &amp;P of &amp;N</oddFooter>
      </headerFooter>
    </customSheetView>
    <customSheetView guid="{DE3A1FFE-44A0-41BD-98AB-2A2226968564}" showPageBreaks="1" printArea="1" hiddenRows="1" view="pageBreakPreview">
      <pane xSplit="1" ySplit="14" topLeftCell="B15" activePane="bottomRight" state="frozen"/>
      <selection pane="bottomRight" activeCell="R97" sqref="R97"/>
      <pageMargins left="0.75" right="0.5" top="1" bottom="1" header="0.75" footer="0.5"/>
      <printOptions horizontalCentered="1"/>
      <pageSetup paperSize="5" scale="90" orientation="landscape" horizontalDpi="4294967293" verticalDpi="300" r:id="rId3"/>
      <headerFooter alignWithMargins="0">
        <oddHeader xml:space="preserve">&amp;L&amp;"Arial,Regular"&amp;9               LBP Form No. 2&amp;R&amp;"Arial,Bold"&amp;10Annex D                         </oddHeader>
        <oddFooter>&amp;C&amp;10Page &amp;P of &amp;N</oddFooter>
      </headerFooter>
    </customSheetView>
    <customSheetView guid="{B830B613-BE6E-4840-91D7-D447FD1BCCD2}" showPageBreaks="1" printArea="1" hiddenRows="1" view="pageBreakPreview">
      <pane xSplit="1" ySplit="14" topLeftCell="B87" activePane="bottomRight" state="frozen"/>
      <selection pane="bottomRight" activeCell="A103" sqref="A103:XFD103"/>
      <pageMargins left="0.75" right="0.5" top="1" bottom="1" header="0.75" footer="0.5"/>
      <printOptions horizontalCentered="1"/>
      <pageSetup paperSize="5" scale="90" orientation="landscape" horizontalDpi="4294967293" verticalDpi="300" r:id="rId4"/>
      <headerFooter alignWithMargins="0">
        <oddHeader xml:space="preserve">&amp;L&amp;"Arial,Regular"&amp;9               LBP Form No. 2&amp;R&amp;"Arial,Bold"&amp;10Annex D                         </oddHeader>
        <oddFooter>&amp;C&amp;10Page &amp;P of &amp;N</oddFooter>
      </headerFooter>
    </customSheetView>
  </customSheetViews>
  <mergeCells count="16">
    <mergeCell ref="B125:C125"/>
    <mergeCell ref="J125:L125"/>
    <mergeCell ref="J126:L126"/>
    <mergeCell ref="A13:C13"/>
    <mergeCell ref="E13:H13"/>
    <mergeCell ref="A90:C90"/>
    <mergeCell ref="A97:C97"/>
    <mergeCell ref="B121:C121"/>
    <mergeCell ref="J121:L121"/>
    <mergeCell ref="B126:D126"/>
    <mergeCell ref="A1:S1"/>
    <mergeCell ref="A2:S2"/>
    <mergeCell ref="L9:P9"/>
    <mergeCell ref="P10:P12"/>
    <mergeCell ref="A11:C11"/>
    <mergeCell ref="E11:H11"/>
  </mergeCells>
  <printOptions horizontalCentered="1"/>
  <pageMargins left="0.75" right="0.5" top="1" bottom="1" header="0.75" footer="0.5"/>
  <pageSetup paperSize="5" scale="90" orientation="landscape" horizontalDpi="4294967293" verticalDpi="300" r:id="rId5"/>
  <headerFooter alignWithMargins="0">
    <oddHeader xml:space="preserve">&amp;L&amp;"Arial,Regular"&amp;9               LBP Form No. 2&amp;R&amp;"Arial,Bold"&amp;10Annex E                         </oddHeader>
    <oddFooter>&amp;C&amp;10Page &amp;P of &amp;N</oddFooter>
  </headerFooter>
  <rowBreaks count="1" manualBreakCount="1">
    <brk id="106" max="18" man="1"/>
  </rowBreaks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S82"/>
  <sheetViews>
    <sheetView view="pageBreakPreview" zoomScaleNormal="85" zoomScaleSheetLayoutView="100" workbookViewId="0">
      <pane xSplit="1" ySplit="14" topLeftCell="B15" activePane="bottomRight" state="frozen"/>
      <selection pane="topRight" activeCell="B1" sqref="B1"/>
      <selection pane="bottomLeft" activeCell="A15" sqref="A15"/>
      <selection pane="bottomRight" activeCell="R17" sqref="R17:R73"/>
    </sheetView>
  </sheetViews>
  <sheetFormatPr defaultRowHeight="12.75" x14ac:dyDescent="0.2"/>
  <cols>
    <col min="1" max="1" width="16.77734375" style="1" customWidth="1"/>
    <col min="2" max="2" width="1.21875" style="1" customWidth="1"/>
    <col min="3" max="3" width="26.77734375" style="1" customWidth="1"/>
    <col min="4" max="4" width="1" style="1" customWidth="1"/>
    <col min="5" max="7" width="2.88671875" style="1" customWidth="1"/>
    <col min="8" max="8" width="3.77734375" style="1" customWidth="1"/>
    <col min="9" max="9" width="0.88671875" style="1" customWidth="1"/>
    <col min="10" max="10" width="13.77734375" style="1" customWidth="1"/>
    <col min="11" max="11" width="0.88671875" style="1" customWidth="1"/>
    <col min="12" max="12" width="13.77734375" style="1" customWidth="1"/>
    <col min="13" max="13" width="0.88671875" style="1" customWidth="1"/>
    <col min="14" max="14" width="13.77734375" style="1" customWidth="1"/>
    <col min="15" max="15" width="0.88671875" style="1" customWidth="1"/>
    <col min="16" max="16" width="13.77734375" style="1" customWidth="1"/>
    <col min="17" max="17" width="0.88671875" style="1" customWidth="1"/>
    <col min="18" max="18" width="13.77734375" style="1" customWidth="1"/>
    <col min="19" max="16384" width="8.88671875" style="1"/>
  </cols>
  <sheetData>
    <row r="1" spans="1:19" ht="15.75" x14ac:dyDescent="0.25">
      <c r="A1" s="203" t="s">
        <v>111</v>
      </c>
      <c r="B1" s="203"/>
      <c r="C1" s="203"/>
      <c r="D1" s="203"/>
      <c r="E1" s="203"/>
      <c r="F1" s="203"/>
      <c r="G1" s="203"/>
      <c r="H1" s="203"/>
      <c r="I1" s="203"/>
      <c r="J1" s="203"/>
      <c r="K1" s="203"/>
      <c r="L1" s="203"/>
      <c r="M1" s="203"/>
      <c r="N1" s="203"/>
      <c r="O1" s="203"/>
      <c r="P1" s="203"/>
      <c r="Q1" s="203"/>
      <c r="R1" s="203"/>
      <c r="S1" s="203"/>
    </row>
    <row r="2" spans="1:19" ht="15.75" customHeight="1" x14ac:dyDescent="0.2">
      <c r="A2" s="204" t="s">
        <v>0</v>
      </c>
      <c r="B2" s="204"/>
      <c r="C2" s="204"/>
      <c r="D2" s="204"/>
      <c r="E2" s="204"/>
      <c r="F2" s="204"/>
      <c r="G2" s="204"/>
      <c r="H2" s="204"/>
      <c r="I2" s="204"/>
      <c r="J2" s="204"/>
      <c r="K2" s="204"/>
      <c r="L2" s="204"/>
      <c r="M2" s="204"/>
      <c r="N2" s="204"/>
      <c r="O2" s="204"/>
      <c r="P2" s="204"/>
      <c r="Q2" s="204"/>
      <c r="R2" s="204"/>
      <c r="S2" s="204"/>
    </row>
    <row r="3" spans="1:19" ht="9" customHeight="1" x14ac:dyDescent="0.2"/>
    <row r="4" spans="1:19" ht="15" customHeight="1" x14ac:dyDescent="0.25">
      <c r="A4" s="2" t="s">
        <v>118</v>
      </c>
      <c r="B4" s="2" t="s">
        <v>113</v>
      </c>
      <c r="C4" s="73" t="s">
        <v>339</v>
      </c>
      <c r="H4" s="3"/>
      <c r="I4" s="3"/>
      <c r="R4" s="78">
        <v>9991</v>
      </c>
    </row>
    <row r="5" spans="1:19" ht="15" customHeight="1" x14ac:dyDescent="0.2">
      <c r="A5" s="5" t="s">
        <v>119</v>
      </c>
      <c r="B5" s="2" t="s">
        <v>113</v>
      </c>
      <c r="C5" s="5" t="s">
        <v>115</v>
      </c>
    </row>
    <row r="6" spans="1:19" ht="15" customHeight="1" x14ac:dyDescent="0.2">
      <c r="A6" s="5" t="s">
        <v>120</v>
      </c>
      <c r="B6" s="2" t="s">
        <v>113</v>
      </c>
      <c r="C6" s="5" t="s">
        <v>348</v>
      </c>
    </row>
    <row r="7" spans="1:19" ht="15" customHeight="1" x14ac:dyDescent="0.2">
      <c r="A7" s="6" t="s">
        <v>121</v>
      </c>
      <c r="B7" s="2" t="s">
        <v>113</v>
      </c>
      <c r="C7" s="6" t="s">
        <v>117</v>
      </c>
    </row>
    <row r="8" spans="1:19" ht="9" customHeight="1" x14ac:dyDescent="0.2">
      <c r="A8" s="6"/>
      <c r="B8" s="2"/>
      <c r="C8" s="6"/>
    </row>
    <row r="9" spans="1:19" ht="15" customHeight="1" x14ac:dyDescent="0.2">
      <c r="L9" s="207" t="s">
        <v>122</v>
      </c>
      <c r="M9" s="207"/>
      <c r="N9" s="207"/>
      <c r="O9" s="207"/>
      <c r="P9" s="207"/>
      <c r="Q9" s="175"/>
    </row>
    <row r="10" spans="1:19" ht="15" customHeight="1" x14ac:dyDescent="0.2">
      <c r="H10" s="8"/>
      <c r="I10" s="8"/>
      <c r="J10" s="8" t="s">
        <v>287</v>
      </c>
      <c r="K10" s="8"/>
      <c r="L10" s="62" t="s">
        <v>123</v>
      </c>
      <c r="M10" s="62"/>
      <c r="N10" s="62" t="s">
        <v>125</v>
      </c>
      <c r="O10" s="62"/>
      <c r="P10" s="209" t="s">
        <v>127</v>
      </c>
      <c r="Q10" s="45"/>
      <c r="R10" s="175" t="s">
        <v>132</v>
      </c>
    </row>
    <row r="11" spans="1:19" ht="15" customHeight="1" x14ac:dyDescent="0.2">
      <c r="A11" s="205" t="s">
        <v>186</v>
      </c>
      <c r="B11" s="205"/>
      <c r="C11" s="205"/>
      <c r="D11" s="9"/>
      <c r="E11" s="205" t="s">
        <v>112</v>
      </c>
      <c r="F11" s="205"/>
      <c r="G11" s="205"/>
      <c r="H11" s="205"/>
      <c r="I11" s="8"/>
      <c r="J11" s="93" t="s">
        <v>305</v>
      </c>
      <c r="K11" s="44"/>
      <c r="L11" s="44" t="s">
        <v>318</v>
      </c>
      <c r="M11" s="44"/>
      <c r="N11" s="44" t="s">
        <v>318</v>
      </c>
      <c r="O11" s="44"/>
      <c r="P11" s="210"/>
      <c r="Q11" s="45"/>
      <c r="R11" s="44">
        <v>2020</v>
      </c>
    </row>
    <row r="12" spans="1:19" ht="15" customHeight="1" x14ac:dyDescent="0.2">
      <c r="A12" s="174"/>
      <c r="B12" s="174"/>
      <c r="C12" s="174"/>
      <c r="D12" s="9"/>
      <c r="E12" s="174"/>
      <c r="F12" s="174"/>
      <c r="G12" s="174"/>
      <c r="H12" s="174"/>
      <c r="I12" s="8"/>
      <c r="J12" s="44" t="s">
        <v>124</v>
      </c>
      <c r="K12" s="44"/>
      <c r="L12" s="44" t="s">
        <v>124</v>
      </c>
      <c r="M12" s="44"/>
      <c r="N12" s="44" t="s">
        <v>126</v>
      </c>
      <c r="O12" s="44"/>
      <c r="P12" s="210"/>
      <c r="Q12" s="45"/>
      <c r="R12" s="176" t="s">
        <v>2</v>
      </c>
    </row>
    <row r="13" spans="1:19" ht="15" customHeight="1" x14ac:dyDescent="0.2">
      <c r="A13" s="206" t="s">
        <v>3</v>
      </c>
      <c r="B13" s="206"/>
      <c r="C13" s="206"/>
      <c r="D13" s="7"/>
      <c r="E13" s="208" t="s">
        <v>4</v>
      </c>
      <c r="F13" s="208"/>
      <c r="G13" s="208"/>
      <c r="H13" s="208"/>
      <c r="J13" s="10" t="s">
        <v>5</v>
      </c>
      <c r="K13" s="61"/>
      <c r="L13" s="10" t="s">
        <v>128</v>
      </c>
      <c r="M13" s="61"/>
      <c r="N13" s="10" t="s">
        <v>129</v>
      </c>
      <c r="O13" s="61"/>
      <c r="P13" s="10" t="s">
        <v>130</v>
      </c>
      <c r="Q13" s="61"/>
      <c r="R13" s="10" t="s">
        <v>131</v>
      </c>
    </row>
    <row r="14" spans="1:19" ht="6" customHeight="1" x14ac:dyDescent="0.2">
      <c r="K14" s="7"/>
      <c r="M14" s="7"/>
      <c r="O14" s="7"/>
      <c r="Q14" s="7"/>
    </row>
    <row r="15" spans="1:19" s="7" customFormat="1" ht="12.75" customHeight="1" x14ac:dyDescent="0.2">
      <c r="A15" s="68" t="s">
        <v>187</v>
      </c>
      <c r="B15" s="12"/>
      <c r="C15" s="12"/>
      <c r="J15" s="13"/>
      <c r="K15" s="13"/>
    </row>
    <row r="16" spans="1:19" s="7" customFormat="1" ht="6" customHeight="1" x14ac:dyDescent="0.2">
      <c r="A16" s="68"/>
      <c r="B16" s="12"/>
      <c r="C16" s="12"/>
      <c r="J16" s="13"/>
      <c r="K16" s="13"/>
    </row>
    <row r="17" spans="1:18" s="7" customFormat="1" ht="12.75" customHeight="1" x14ac:dyDescent="0.2">
      <c r="A17" s="66" t="s">
        <v>6</v>
      </c>
      <c r="B17" s="40"/>
      <c r="C17" s="40"/>
      <c r="D17" s="14"/>
      <c r="E17" s="14">
        <v>5</v>
      </c>
      <c r="F17" s="15" t="s">
        <v>7</v>
      </c>
      <c r="G17" s="14" t="s">
        <v>7</v>
      </c>
      <c r="H17" s="14" t="s">
        <v>8</v>
      </c>
      <c r="I17" s="14"/>
      <c r="J17" s="13"/>
      <c r="K17" s="13"/>
      <c r="R17" s="7">
        <v>5236870</v>
      </c>
    </row>
    <row r="18" spans="1:18" s="7" customFormat="1" ht="12.75" customHeight="1" x14ac:dyDescent="0.2">
      <c r="A18" s="66" t="s">
        <v>11</v>
      </c>
      <c r="B18" s="40"/>
      <c r="C18" s="40"/>
      <c r="D18" s="14"/>
      <c r="E18" s="14">
        <v>5</v>
      </c>
      <c r="F18" s="15" t="s">
        <v>7</v>
      </c>
      <c r="G18" s="14" t="s">
        <v>12</v>
      </c>
      <c r="H18" s="14" t="s">
        <v>8</v>
      </c>
      <c r="J18" s="13"/>
      <c r="K18" s="13"/>
      <c r="R18" s="7">
        <v>336000</v>
      </c>
    </row>
    <row r="19" spans="1:18" s="7" customFormat="1" ht="12.75" customHeight="1" x14ac:dyDescent="0.2">
      <c r="A19" s="66" t="s">
        <v>13</v>
      </c>
      <c r="B19" s="40"/>
      <c r="C19" s="40"/>
      <c r="D19" s="14"/>
      <c r="E19" s="14">
        <v>5</v>
      </c>
      <c r="F19" s="15" t="s">
        <v>7</v>
      </c>
      <c r="G19" s="14" t="s">
        <v>12</v>
      </c>
      <c r="H19" s="14" t="s">
        <v>10</v>
      </c>
      <c r="J19" s="13"/>
      <c r="K19" s="13"/>
      <c r="R19" s="7">
        <v>192000</v>
      </c>
    </row>
    <row r="20" spans="1:18" s="7" customFormat="1" ht="12.75" customHeight="1" x14ac:dyDescent="0.2">
      <c r="A20" s="66" t="s">
        <v>14</v>
      </c>
      <c r="B20" s="40"/>
      <c r="C20" s="40"/>
      <c r="D20" s="14"/>
      <c r="E20" s="14">
        <v>5</v>
      </c>
      <c r="F20" s="15" t="s">
        <v>7</v>
      </c>
      <c r="G20" s="14" t="s">
        <v>12</v>
      </c>
      <c r="H20" s="14" t="s">
        <v>15</v>
      </c>
      <c r="J20" s="13"/>
      <c r="K20" s="13"/>
      <c r="R20" s="7">
        <v>192000</v>
      </c>
    </row>
    <row r="21" spans="1:18" s="7" customFormat="1" ht="12.75" customHeight="1" x14ac:dyDescent="0.2">
      <c r="A21" s="66" t="s">
        <v>16</v>
      </c>
      <c r="B21" s="40"/>
      <c r="C21" s="40"/>
      <c r="D21" s="14"/>
      <c r="E21" s="14">
        <v>5</v>
      </c>
      <c r="F21" s="15" t="s">
        <v>7</v>
      </c>
      <c r="G21" s="14" t="s">
        <v>12</v>
      </c>
      <c r="H21" s="14" t="s">
        <v>17</v>
      </c>
      <c r="J21" s="13"/>
      <c r="K21" s="13"/>
      <c r="R21" s="7">
        <v>84000</v>
      </c>
    </row>
    <row r="22" spans="1:18" s="7" customFormat="1" ht="12.75" customHeight="1" x14ac:dyDescent="0.2">
      <c r="A22" s="66" t="s">
        <v>27</v>
      </c>
      <c r="B22" s="40"/>
      <c r="C22" s="40"/>
      <c r="D22" s="14"/>
      <c r="E22" s="14">
        <v>5</v>
      </c>
      <c r="F22" s="15" t="s">
        <v>7</v>
      </c>
      <c r="G22" s="14" t="s">
        <v>12</v>
      </c>
      <c r="H22" s="16" t="s">
        <v>28</v>
      </c>
      <c r="R22" s="7">
        <v>436536</v>
      </c>
    </row>
    <row r="23" spans="1:18" s="7" customFormat="1" ht="12.75" customHeight="1" x14ac:dyDescent="0.2">
      <c r="A23" s="66" t="s">
        <v>25</v>
      </c>
      <c r="B23" s="40"/>
      <c r="C23" s="40"/>
      <c r="D23" s="14"/>
      <c r="E23" s="14">
        <v>5</v>
      </c>
      <c r="F23" s="15" t="s">
        <v>7</v>
      </c>
      <c r="G23" s="14" t="s">
        <v>12</v>
      </c>
      <c r="H23" s="16" t="s">
        <v>26</v>
      </c>
      <c r="R23" s="7">
        <v>70000</v>
      </c>
    </row>
    <row r="24" spans="1:18" s="7" customFormat="1" ht="12.75" customHeight="1" x14ac:dyDescent="0.2">
      <c r="A24" s="66" t="s">
        <v>140</v>
      </c>
      <c r="B24" s="40"/>
      <c r="C24" s="40"/>
      <c r="D24" s="14"/>
      <c r="E24" s="14">
        <v>5</v>
      </c>
      <c r="F24" s="15" t="s">
        <v>7</v>
      </c>
      <c r="G24" s="14" t="s">
        <v>12</v>
      </c>
      <c r="H24" s="16" t="s">
        <v>49</v>
      </c>
      <c r="J24" s="13"/>
      <c r="K24" s="13"/>
      <c r="R24" s="7">
        <v>436536</v>
      </c>
    </row>
    <row r="25" spans="1:18" s="7" customFormat="1" ht="12.75" customHeight="1" x14ac:dyDescent="0.2">
      <c r="A25" s="66" t="s">
        <v>282</v>
      </c>
      <c r="B25" s="40"/>
      <c r="C25" s="40"/>
      <c r="D25" s="14"/>
      <c r="E25" s="14">
        <v>5</v>
      </c>
      <c r="F25" s="15" t="s">
        <v>7</v>
      </c>
      <c r="G25" s="14" t="s">
        <v>29</v>
      </c>
      <c r="H25" s="14" t="s">
        <v>8</v>
      </c>
      <c r="R25" s="7">
        <v>628611.83999999997</v>
      </c>
    </row>
    <row r="26" spans="1:18" s="7" customFormat="1" ht="12.75" customHeight="1" x14ac:dyDescent="0.2">
      <c r="A26" s="66" t="s">
        <v>30</v>
      </c>
      <c r="B26" s="40"/>
      <c r="C26" s="40"/>
      <c r="D26" s="14"/>
      <c r="E26" s="14">
        <v>5</v>
      </c>
      <c r="F26" s="15" t="s">
        <v>7</v>
      </c>
      <c r="G26" s="14" t="s">
        <v>29</v>
      </c>
      <c r="H26" s="14" t="s">
        <v>10</v>
      </c>
      <c r="R26" s="7">
        <v>16800</v>
      </c>
    </row>
    <row r="27" spans="1:18" s="7" customFormat="1" ht="12.75" customHeight="1" x14ac:dyDescent="0.2">
      <c r="A27" s="66" t="s">
        <v>31</v>
      </c>
      <c r="B27" s="40"/>
      <c r="C27" s="40"/>
      <c r="D27" s="14"/>
      <c r="E27" s="14">
        <v>5</v>
      </c>
      <c r="F27" s="15" t="s">
        <v>7</v>
      </c>
      <c r="G27" s="14" t="s">
        <v>29</v>
      </c>
      <c r="H27" s="14" t="s">
        <v>15</v>
      </c>
      <c r="R27" s="7">
        <v>65578.5</v>
      </c>
    </row>
    <row r="28" spans="1:18" s="7" customFormat="1" ht="12.75" customHeight="1" x14ac:dyDescent="0.2">
      <c r="A28" s="66" t="s">
        <v>32</v>
      </c>
      <c r="B28" s="40"/>
      <c r="C28" s="40"/>
      <c r="D28" s="14"/>
      <c r="E28" s="14">
        <v>5</v>
      </c>
      <c r="F28" s="15" t="s">
        <v>7</v>
      </c>
      <c r="G28" s="14" t="s">
        <v>29</v>
      </c>
      <c r="H28" s="14" t="s">
        <v>17</v>
      </c>
      <c r="R28" s="7">
        <v>16800</v>
      </c>
    </row>
    <row r="29" spans="1:18" s="7" customFormat="1" ht="12.75" customHeight="1" x14ac:dyDescent="0.2">
      <c r="A29" s="66" t="s">
        <v>35</v>
      </c>
      <c r="B29" s="40"/>
      <c r="C29" s="40"/>
      <c r="D29" s="14"/>
      <c r="E29" s="14">
        <v>5</v>
      </c>
      <c r="F29" s="15" t="s">
        <v>7</v>
      </c>
      <c r="G29" s="14" t="s">
        <v>34</v>
      </c>
      <c r="H29" s="14" t="s">
        <v>49</v>
      </c>
      <c r="R29" s="7">
        <v>70000</v>
      </c>
    </row>
    <row r="30" spans="1:18" s="7" customFormat="1" ht="12.75" hidden="1" customHeight="1" x14ac:dyDescent="0.2">
      <c r="A30" s="66" t="s">
        <v>149</v>
      </c>
      <c r="B30" s="40"/>
      <c r="C30" s="40"/>
      <c r="D30" s="14"/>
      <c r="E30" s="14">
        <v>5</v>
      </c>
      <c r="F30" s="15" t="s">
        <v>7</v>
      </c>
      <c r="G30" s="14" t="s">
        <v>29</v>
      </c>
      <c r="H30" s="14" t="s">
        <v>64</v>
      </c>
    </row>
    <row r="31" spans="1:18" s="7" customFormat="1" ht="18.95" customHeight="1" x14ac:dyDescent="0.2">
      <c r="A31" s="63" t="s">
        <v>36</v>
      </c>
      <c r="B31" s="26"/>
      <c r="C31" s="26"/>
      <c r="J31" s="192">
        <f>SUM(J17:J30)</f>
        <v>0</v>
      </c>
      <c r="K31" s="193"/>
      <c r="L31" s="192">
        <f>SUM(L17:L30)</f>
        <v>0</v>
      </c>
      <c r="M31" s="36"/>
      <c r="N31" s="192">
        <f>SUM(N17:N30)</f>
        <v>0</v>
      </c>
      <c r="O31" s="36"/>
      <c r="P31" s="192">
        <f>SUM(P17:P30)</f>
        <v>0</v>
      </c>
      <c r="R31" s="22">
        <f>SUM(R17:R30)</f>
        <v>7781732.3399999999</v>
      </c>
    </row>
    <row r="32" spans="1:18" s="7" customFormat="1" ht="6" customHeight="1" x14ac:dyDescent="0.2">
      <c r="A32" s="17"/>
      <c r="B32" s="17"/>
      <c r="C32" s="17"/>
      <c r="J32" s="193"/>
      <c r="K32" s="193"/>
      <c r="L32" s="36"/>
      <c r="M32" s="36"/>
      <c r="N32" s="36"/>
      <c r="O32" s="36"/>
      <c r="P32" s="36"/>
    </row>
    <row r="33" spans="1:18" s="7" customFormat="1" ht="12.75" customHeight="1" x14ac:dyDescent="0.2">
      <c r="A33" s="68" t="s">
        <v>188</v>
      </c>
      <c r="B33" s="12"/>
      <c r="C33" s="12"/>
      <c r="J33" s="36"/>
      <c r="K33" s="36"/>
      <c r="L33" s="36"/>
      <c r="M33" s="36"/>
      <c r="N33" s="36"/>
      <c r="O33" s="36"/>
      <c r="P33" s="36"/>
    </row>
    <row r="34" spans="1:18" s="7" customFormat="1" ht="6" customHeight="1" x14ac:dyDescent="0.2">
      <c r="A34" s="68"/>
      <c r="B34" s="12"/>
      <c r="C34" s="12"/>
      <c r="J34" s="36"/>
      <c r="K34" s="36"/>
      <c r="L34" s="36"/>
      <c r="M34" s="36"/>
      <c r="N34" s="36"/>
      <c r="O34" s="36"/>
      <c r="P34" s="36"/>
    </row>
    <row r="35" spans="1:18" s="7" customFormat="1" ht="12.75" customHeight="1" x14ac:dyDescent="0.2">
      <c r="A35" s="66" t="s">
        <v>37</v>
      </c>
      <c r="B35" s="40"/>
      <c r="C35" s="40"/>
      <c r="D35" s="14"/>
      <c r="E35" s="14">
        <v>5</v>
      </c>
      <c r="F35" s="15" t="s">
        <v>12</v>
      </c>
      <c r="G35" s="14" t="s">
        <v>7</v>
      </c>
      <c r="H35" s="14" t="s">
        <v>8</v>
      </c>
      <c r="J35" s="36"/>
      <c r="K35" s="36"/>
      <c r="L35" s="36"/>
      <c r="M35" s="36"/>
      <c r="N35" s="36"/>
      <c r="O35" s="36"/>
      <c r="P35" s="36"/>
      <c r="R35" s="7">
        <v>84000</v>
      </c>
    </row>
    <row r="36" spans="1:18" s="7" customFormat="1" ht="12.75" customHeight="1" x14ac:dyDescent="0.2">
      <c r="A36" s="66" t="s">
        <v>44</v>
      </c>
      <c r="B36" s="40"/>
      <c r="C36" s="40"/>
      <c r="D36" s="14"/>
      <c r="E36" s="14">
        <v>5</v>
      </c>
      <c r="F36" s="15" t="s">
        <v>12</v>
      </c>
      <c r="G36" s="14" t="s">
        <v>29</v>
      </c>
      <c r="H36" s="14" t="s">
        <v>45</v>
      </c>
      <c r="J36" s="39"/>
      <c r="K36" s="39"/>
      <c r="L36" s="36"/>
      <c r="M36" s="36"/>
      <c r="N36" s="36"/>
      <c r="O36" s="36"/>
      <c r="P36" s="36"/>
      <c r="R36" s="7">
        <f>380000+390000</f>
        <v>770000</v>
      </c>
    </row>
    <row r="37" spans="1:18" s="7" customFormat="1" ht="18.95" customHeight="1" x14ac:dyDescent="0.2">
      <c r="A37" s="213" t="s">
        <v>191</v>
      </c>
      <c r="B37" s="213"/>
      <c r="C37" s="213"/>
      <c r="J37" s="192">
        <f>SUM(J35:J36)</f>
        <v>0</v>
      </c>
      <c r="K37" s="193"/>
      <c r="L37" s="192">
        <f>SUM(L35:L36)</f>
        <v>0</v>
      </c>
      <c r="M37" s="36"/>
      <c r="N37" s="192">
        <f>SUM(N35:N36)</f>
        <v>0</v>
      </c>
      <c r="O37" s="36"/>
      <c r="P37" s="192">
        <f>SUM(P35:P36)</f>
        <v>0</v>
      </c>
      <c r="R37" s="22">
        <f>SUM(R35:R36)</f>
        <v>854000</v>
      </c>
    </row>
    <row r="38" spans="1:18" s="7" customFormat="1" ht="6" customHeight="1" x14ac:dyDescent="0.2">
      <c r="A38" s="20"/>
      <c r="B38" s="20"/>
      <c r="C38" s="20"/>
      <c r="J38" s="18"/>
      <c r="K38" s="18"/>
    </row>
    <row r="39" spans="1:18" s="7" customFormat="1" ht="12" hidden="1" customHeight="1" x14ac:dyDescent="0.2">
      <c r="A39" s="69" t="s">
        <v>189</v>
      </c>
    </row>
    <row r="40" spans="1:18" s="7" customFormat="1" ht="12" hidden="1" customHeight="1" x14ac:dyDescent="0.2">
      <c r="A40" s="66" t="s">
        <v>109</v>
      </c>
      <c r="E40" s="14">
        <v>5</v>
      </c>
      <c r="F40" s="15" t="s">
        <v>29</v>
      </c>
      <c r="G40" s="14" t="s">
        <v>7</v>
      </c>
      <c r="H40" s="14" t="s">
        <v>17</v>
      </c>
    </row>
    <row r="41" spans="1:18" s="7" customFormat="1" ht="12" hidden="1" customHeight="1" x14ac:dyDescent="0.2">
      <c r="A41" s="66" t="s">
        <v>180</v>
      </c>
      <c r="E41" s="14">
        <v>5</v>
      </c>
      <c r="F41" s="15" t="s">
        <v>29</v>
      </c>
      <c r="G41" s="14" t="s">
        <v>7</v>
      </c>
      <c r="H41" s="14" t="s">
        <v>64</v>
      </c>
    </row>
    <row r="42" spans="1:18" s="7" customFormat="1" ht="12" hidden="1" customHeight="1" x14ac:dyDescent="0.2">
      <c r="A42" s="66" t="s">
        <v>181</v>
      </c>
      <c r="E42" s="14">
        <v>5</v>
      </c>
      <c r="F42" s="15" t="s">
        <v>29</v>
      </c>
      <c r="G42" s="14" t="s">
        <v>7</v>
      </c>
      <c r="H42" s="16" t="s">
        <v>49</v>
      </c>
    </row>
    <row r="43" spans="1:18" s="7" customFormat="1" ht="12" hidden="1" customHeight="1" x14ac:dyDescent="0.2">
      <c r="A43" s="66" t="s">
        <v>181</v>
      </c>
      <c r="E43" s="14">
        <v>5</v>
      </c>
      <c r="F43" s="15" t="s">
        <v>29</v>
      </c>
      <c r="G43" s="14" t="s">
        <v>7</v>
      </c>
      <c r="H43" s="16" t="s">
        <v>49</v>
      </c>
    </row>
    <row r="44" spans="1:18" s="7" customFormat="1" ht="12" hidden="1" customHeight="1" x14ac:dyDescent="0.2">
      <c r="A44" s="66" t="s">
        <v>182</v>
      </c>
      <c r="E44" s="14">
        <v>5</v>
      </c>
      <c r="F44" s="15" t="s">
        <v>29</v>
      </c>
      <c r="G44" s="14" t="s">
        <v>7</v>
      </c>
      <c r="H44" s="14" t="s">
        <v>10</v>
      </c>
    </row>
    <row r="45" spans="1:18" s="7" customFormat="1" ht="12" hidden="1" customHeight="1" x14ac:dyDescent="0.2">
      <c r="A45" s="66" t="s">
        <v>181</v>
      </c>
      <c r="E45" s="14">
        <v>5</v>
      </c>
      <c r="F45" s="15" t="s">
        <v>29</v>
      </c>
      <c r="G45" s="14" t="s">
        <v>7</v>
      </c>
      <c r="H45" s="16" t="s">
        <v>49</v>
      </c>
    </row>
    <row r="46" spans="1:18" s="7" customFormat="1" ht="12" hidden="1" customHeight="1" x14ac:dyDescent="0.2">
      <c r="A46" s="66" t="s">
        <v>183</v>
      </c>
      <c r="E46" s="14">
        <v>5</v>
      </c>
      <c r="F46" s="15" t="s">
        <v>29</v>
      </c>
      <c r="G46" s="14" t="s">
        <v>7</v>
      </c>
      <c r="H46" s="14" t="s">
        <v>8</v>
      </c>
    </row>
    <row r="47" spans="1:18" s="7" customFormat="1" ht="12" hidden="1" customHeight="1" x14ac:dyDescent="0.2">
      <c r="A47" s="66" t="s">
        <v>184</v>
      </c>
      <c r="E47" s="14">
        <v>5</v>
      </c>
      <c r="F47" s="15" t="s">
        <v>29</v>
      </c>
      <c r="G47" s="14" t="s">
        <v>7</v>
      </c>
      <c r="H47" s="14" t="s">
        <v>15</v>
      </c>
    </row>
    <row r="48" spans="1:18" s="7" customFormat="1" ht="18.95" hidden="1" customHeight="1" x14ac:dyDescent="0.2">
      <c r="A48" s="63" t="s">
        <v>185</v>
      </c>
      <c r="J48" s="64">
        <f>SUM(J40:J47)</f>
        <v>0</v>
      </c>
      <c r="K48" s="27"/>
      <c r="L48" s="64">
        <f>SUM(L40:L47)</f>
        <v>0</v>
      </c>
      <c r="M48" s="27"/>
      <c r="N48" s="64">
        <f>SUM(N40:N47)</f>
        <v>0</v>
      </c>
      <c r="O48" s="27"/>
      <c r="P48" s="64">
        <f>SUM(P40:P47)</f>
        <v>0</v>
      </c>
      <c r="Q48" s="27"/>
      <c r="R48" s="64">
        <f>SUM(R40:R47)</f>
        <v>0</v>
      </c>
    </row>
    <row r="49" spans="1:18" s="7" customFormat="1" ht="6" hidden="1" customHeight="1" x14ac:dyDescent="0.2"/>
    <row r="50" spans="1:18" s="7" customFormat="1" ht="12.75" customHeight="1" x14ac:dyDescent="0.2">
      <c r="A50" s="68" t="s">
        <v>190</v>
      </c>
      <c r="B50" s="11"/>
      <c r="C50" s="11"/>
    </row>
    <row r="51" spans="1:18" s="7" customFormat="1" ht="12.75" hidden="1" customHeight="1" x14ac:dyDescent="0.2">
      <c r="A51" s="70" t="s">
        <v>90</v>
      </c>
      <c r="B51" s="9"/>
      <c r="C51" s="9"/>
      <c r="E51" s="14">
        <v>1</v>
      </c>
      <c r="F51" s="15" t="s">
        <v>12</v>
      </c>
      <c r="G51" s="14" t="s">
        <v>54</v>
      </c>
      <c r="H51" s="16" t="s">
        <v>10</v>
      </c>
    </row>
    <row r="52" spans="1:18" s="7" customFormat="1" ht="6" customHeight="1" x14ac:dyDescent="0.2">
      <c r="A52" s="70"/>
      <c r="B52" s="9"/>
      <c r="C52" s="9"/>
      <c r="E52" s="14"/>
      <c r="F52" s="15"/>
      <c r="G52" s="14"/>
      <c r="H52" s="16"/>
    </row>
    <row r="53" spans="1:18" s="7" customFormat="1" ht="12.75" customHeight="1" x14ac:dyDescent="0.2">
      <c r="A53" s="66" t="s">
        <v>96</v>
      </c>
      <c r="B53" s="42"/>
      <c r="C53" s="42"/>
      <c r="D53" s="15"/>
      <c r="E53" s="14">
        <v>1</v>
      </c>
      <c r="F53" s="15" t="s">
        <v>93</v>
      </c>
      <c r="G53" s="14" t="s">
        <v>54</v>
      </c>
      <c r="H53" s="14" t="s">
        <v>10</v>
      </c>
      <c r="R53" s="7">
        <v>9000000</v>
      </c>
    </row>
    <row r="54" spans="1:18" s="7" customFormat="1" ht="12.75" customHeight="1" x14ac:dyDescent="0.2">
      <c r="A54" s="92" t="s">
        <v>107</v>
      </c>
      <c r="B54" s="137"/>
      <c r="C54" s="137"/>
      <c r="D54" s="177"/>
      <c r="E54" s="138">
        <v>1</v>
      </c>
      <c r="F54" s="139" t="s">
        <v>93</v>
      </c>
      <c r="G54" s="140" t="s">
        <v>54</v>
      </c>
      <c r="H54" s="140" t="s">
        <v>49</v>
      </c>
      <c r="R54" s="7">
        <v>14000000</v>
      </c>
    </row>
    <row r="55" spans="1:18" s="7" customFormat="1" ht="12.75" customHeight="1" x14ac:dyDescent="0.2">
      <c r="A55" s="92" t="s">
        <v>97</v>
      </c>
      <c r="B55" s="137"/>
      <c r="C55" s="137"/>
      <c r="E55" s="138">
        <v>1</v>
      </c>
      <c r="F55" s="139" t="s">
        <v>93</v>
      </c>
      <c r="G55" s="138" t="s">
        <v>93</v>
      </c>
      <c r="H55" s="138" t="s">
        <v>8</v>
      </c>
      <c r="R55" s="7">
        <v>679000</v>
      </c>
    </row>
    <row r="56" spans="1:18" s="7" customFormat="1" ht="12.75" hidden="1" customHeight="1" x14ac:dyDescent="0.2">
      <c r="A56" s="66" t="s">
        <v>97</v>
      </c>
      <c r="B56" s="40"/>
      <c r="C56" s="40"/>
      <c r="E56" s="14">
        <v>1</v>
      </c>
      <c r="F56" s="15" t="s">
        <v>93</v>
      </c>
      <c r="G56" s="14" t="s">
        <v>93</v>
      </c>
      <c r="H56" s="14" t="s">
        <v>8</v>
      </c>
    </row>
    <row r="57" spans="1:18" s="7" customFormat="1" ht="12.75" hidden="1" customHeight="1" x14ac:dyDescent="0.2">
      <c r="A57" s="66" t="s">
        <v>98</v>
      </c>
      <c r="B57" s="42"/>
      <c r="C57" s="42"/>
      <c r="E57" s="14">
        <v>1</v>
      </c>
      <c r="F57" s="15" t="s">
        <v>93</v>
      </c>
      <c r="G57" s="14" t="s">
        <v>54</v>
      </c>
      <c r="H57" s="14" t="s">
        <v>15</v>
      </c>
    </row>
    <row r="58" spans="1:18" s="7" customFormat="1" ht="12.75" hidden="1" customHeight="1" x14ac:dyDescent="0.2">
      <c r="A58" s="66" t="s">
        <v>99</v>
      </c>
      <c r="B58" s="42"/>
      <c r="C58" s="42"/>
      <c r="D58" s="15"/>
      <c r="E58" s="14">
        <v>1</v>
      </c>
      <c r="F58" s="15" t="s">
        <v>93</v>
      </c>
      <c r="G58" s="14" t="s">
        <v>93</v>
      </c>
      <c r="H58" s="14" t="s">
        <v>10</v>
      </c>
    </row>
    <row r="59" spans="1:18" s="7" customFormat="1" ht="12.75" hidden="1" customHeight="1" x14ac:dyDescent="0.2">
      <c r="A59" s="66" t="s">
        <v>100</v>
      </c>
      <c r="B59" s="40"/>
      <c r="C59" s="40"/>
      <c r="E59" s="14">
        <v>1</v>
      </c>
      <c r="F59" s="15" t="s">
        <v>93</v>
      </c>
      <c r="G59" s="14" t="s">
        <v>54</v>
      </c>
      <c r="H59" s="14" t="s">
        <v>19</v>
      </c>
    </row>
    <row r="60" spans="1:18" s="7" customFormat="1" ht="12.75" hidden="1" customHeight="1" x14ac:dyDescent="0.2">
      <c r="A60" s="66" t="s">
        <v>175</v>
      </c>
      <c r="B60" s="40"/>
      <c r="C60" s="40"/>
      <c r="E60" s="14">
        <v>1</v>
      </c>
      <c r="F60" s="15" t="s">
        <v>93</v>
      </c>
      <c r="G60" s="14" t="s">
        <v>54</v>
      </c>
      <c r="H60" s="14" t="s">
        <v>82</v>
      </c>
    </row>
    <row r="61" spans="1:18" s="7" customFormat="1" ht="12.75" hidden="1" customHeight="1" x14ac:dyDescent="0.2">
      <c r="A61" s="66" t="s">
        <v>176</v>
      </c>
      <c r="B61" s="40"/>
      <c r="C61" s="40"/>
      <c r="E61" s="14">
        <v>1</v>
      </c>
      <c r="F61" s="15" t="s">
        <v>93</v>
      </c>
      <c r="G61" s="14" t="s">
        <v>54</v>
      </c>
      <c r="H61" s="14" t="s">
        <v>45</v>
      </c>
    </row>
    <row r="62" spans="1:18" s="7" customFormat="1" ht="12.75" hidden="1" customHeight="1" x14ac:dyDescent="0.2">
      <c r="A62" s="66" t="s">
        <v>177</v>
      </c>
      <c r="B62" s="40"/>
      <c r="C62" s="40"/>
      <c r="E62" s="14">
        <v>1</v>
      </c>
      <c r="F62" s="15" t="s">
        <v>93</v>
      </c>
      <c r="G62" s="14" t="s">
        <v>54</v>
      </c>
      <c r="H62" s="14" t="s">
        <v>146</v>
      </c>
    </row>
    <row r="63" spans="1:18" s="7" customFormat="1" ht="12.75" hidden="1" customHeight="1" x14ac:dyDescent="0.2">
      <c r="A63" s="66" t="s">
        <v>101</v>
      </c>
      <c r="B63" s="40"/>
      <c r="C63" s="40"/>
      <c r="E63" s="14">
        <v>1</v>
      </c>
      <c r="F63" s="15" t="s">
        <v>93</v>
      </c>
      <c r="G63" s="14" t="s">
        <v>54</v>
      </c>
      <c r="H63" s="14" t="s">
        <v>102</v>
      </c>
    </row>
    <row r="64" spans="1:18" s="7" customFormat="1" ht="12.75" hidden="1" customHeight="1" x14ac:dyDescent="0.2">
      <c r="A64" s="66" t="s">
        <v>103</v>
      </c>
      <c r="B64" s="40"/>
      <c r="C64" s="40"/>
      <c r="E64" s="14">
        <v>1</v>
      </c>
      <c r="F64" s="15" t="s">
        <v>93</v>
      </c>
      <c r="G64" s="14" t="s">
        <v>54</v>
      </c>
      <c r="H64" s="14" t="s">
        <v>24</v>
      </c>
    </row>
    <row r="65" spans="1:18" s="7" customFormat="1" ht="12.75" hidden="1" customHeight="1" x14ac:dyDescent="0.2">
      <c r="A65" s="66" t="s">
        <v>104</v>
      </c>
      <c r="B65" s="40"/>
      <c r="C65" s="40"/>
      <c r="E65" s="14">
        <v>1</v>
      </c>
      <c r="F65" s="15" t="s">
        <v>93</v>
      </c>
      <c r="G65" s="14" t="s">
        <v>54</v>
      </c>
      <c r="H65" s="14" t="s">
        <v>28</v>
      </c>
    </row>
    <row r="66" spans="1:18" s="7" customFormat="1" ht="12.75" hidden="1" customHeight="1" x14ac:dyDescent="0.2">
      <c r="A66" s="66" t="s">
        <v>105</v>
      </c>
      <c r="B66" s="40"/>
      <c r="C66" s="40"/>
      <c r="D66" s="15"/>
      <c r="E66" s="14">
        <v>1</v>
      </c>
      <c r="F66" s="15" t="s">
        <v>93</v>
      </c>
      <c r="G66" s="14" t="s">
        <v>54</v>
      </c>
      <c r="H66" s="16" t="s">
        <v>49</v>
      </c>
    </row>
    <row r="67" spans="1:18" s="7" customFormat="1" ht="12.75" hidden="1" customHeight="1" x14ac:dyDescent="0.2">
      <c r="A67" s="66" t="s">
        <v>106</v>
      </c>
      <c r="B67" s="40"/>
      <c r="C67" s="40"/>
      <c r="D67" s="15"/>
      <c r="E67" s="14">
        <v>1</v>
      </c>
      <c r="F67" s="15" t="s">
        <v>93</v>
      </c>
      <c r="G67" s="14" t="s">
        <v>67</v>
      </c>
      <c r="H67" s="14" t="s">
        <v>8</v>
      </c>
    </row>
    <row r="68" spans="1:18" s="7" customFormat="1" ht="12.75" hidden="1" customHeight="1" x14ac:dyDescent="0.2">
      <c r="A68" s="66" t="s">
        <v>107</v>
      </c>
      <c r="B68" s="40"/>
      <c r="C68" s="40"/>
      <c r="D68" s="15"/>
      <c r="E68" s="14">
        <v>1</v>
      </c>
      <c r="F68" s="15" t="s">
        <v>93</v>
      </c>
      <c r="G68" s="14" t="s">
        <v>59</v>
      </c>
      <c r="H68" s="16" t="s">
        <v>49</v>
      </c>
    </row>
    <row r="69" spans="1:18" s="7" customFormat="1" ht="12.75" hidden="1" customHeight="1" x14ac:dyDescent="0.2">
      <c r="A69" s="66" t="s">
        <v>178</v>
      </c>
      <c r="B69" s="40"/>
      <c r="C69" s="40"/>
      <c r="D69" s="15"/>
      <c r="E69" s="14">
        <v>1</v>
      </c>
      <c r="F69" s="15" t="s">
        <v>93</v>
      </c>
      <c r="G69" s="14" t="s">
        <v>29</v>
      </c>
      <c r="H69" s="14" t="s">
        <v>8</v>
      </c>
    </row>
    <row r="70" spans="1:18" s="7" customFormat="1" ht="12.75" hidden="1" customHeight="1" x14ac:dyDescent="0.2">
      <c r="A70" s="66" t="s">
        <v>179</v>
      </c>
      <c r="B70" s="40"/>
      <c r="C70" s="40"/>
      <c r="D70" s="15"/>
      <c r="E70" s="14">
        <v>1</v>
      </c>
      <c r="F70" s="15" t="s">
        <v>93</v>
      </c>
      <c r="G70" s="14" t="s">
        <v>29</v>
      </c>
      <c r="H70" s="14" t="s">
        <v>45</v>
      </c>
    </row>
    <row r="71" spans="1:18" s="27" customFormat="1" ht="18.95" customHeight="1" x14ac:dyDescent="0.2">
      <c r="A71" s="63" t="s">
        <v>108</v>
      </c>
      <c r="B71" s="26"/>
      <c r="C71" s="26"/>
      <c r="J71" s="21">
        <f>SUM(J53:J70)</f>
        <v>0</v>
      </c>
      <c r="K71" s="23"/>
      <c r="L71" s="21">
        <f>SUM(L53:L66)</f>
        <v>0</v>
      </c>
      <c r="N71" s="21">
        <f>SUM(N53:N66)</f>
        <v>0</v>
      </c>
      <c r="P71" s="21">
        <f>SUM(P53:P70)</f>
        <v>0</v>
      </c>
      <c r="R71" s="21">
        <f>SUM(R53:R70)</f>
        <v>23679000</v>
      </c>
    </row>
    <row r="72" spans="1:18" s="7" customFormat="1" ht="6" customHeight="1" x14ac:dyDescent="0.2"/>
    <row r="73" spans="1:18" s="7" customFormat="1" ht="20.100000000000001" customHeight="1" thickBot="1" x14ac:dyDescent="0.25">
      <c r="A73" s="11" t="s">
        <v>110</v>
      </c>
      <c r="B73" s="28"/>
      <c r="C73" s="28"/>
      <c r="J73" s="29">
        <f>J31+J37+J48+J71</f>
        <v>0</v>
      </c>
      <c r="K73" s="23"/>
      <c r="L73" s="29">
        <f>L31+L37+L48+L71</f>
        <v>0</v>
      </c>
      <c r="N73" s="29">
        <f>N31+N37+N48+N71</f>
        <v>0</v>
      </c>
      <c r="P73" s="29">
        <f>P31+P37+P48+P71</f>
        <v>0</v>
      </c>
      <c r="R73" s="29">
        <f>R31+R37+R71</f>
        <v>32314732.34</v>
      </c>
    </row>
    <row r="74" spans="1:18" s="7" customFormat="1" ht="13.5" thickTop="1" x14ac:dyDescent="0.2">
      <c r="A74" s="31"/>
      <c r="B74" s="31"/>
      <c r="C74" s="31"/>
      <c r="D74" s="34"/>
      <c r="E74" s="31"/>
      <c r="F74" s="31"/>
      <c r="H74" s="35"/>
      <c r="I74" s="35"/>
      <c r="J74" s="35"/>
      <c r="K74" s="35"/>
      <c r="L74" s="35"/>
      <c r="M74" s="35"/>
    </row>
    <row r="75" spans="1:18" s="7" customFormat="1" x14ac:dyDescent="0.2"/>
    <row r="76" spans="1:18" s="7" customFormat="1" x14ac:dyDescent="0.2"/>
    <row r="77" spans="1:18" x14ac:dyDescent="0.2">
      <c r="A77" s="211" t="s">
        <v>133</v>
      </c>
      <c r="B77" s="211"/>
      <c r="C77" s="211"/>
      <c r="D77" s="33"/>
      <c r="E77" s="32"/>
      <c r="G77" s="31"/>
      <c r="I77" s="31"/>
      <c r="J77" s="211" t="s">
        <v>297</v>
      </c>
      <c r="K77" s="211"/>
      <c r="L77" s="211"/>
      <c r="M77" s="47"/>
      <c r="N77" s="49"/>
      <c r="O77" s="49"/>
      <c r="P77" s="199" t="s">
        <v>135</v>
      </c>
      <c r="Q77" s="199"/>
      <c r="R77" s="199"/>
    </row>
    <row r="78" spans="1:18" x14ac:dyDescent="0.2">
      <c r="A78" s="176"/>
      <c r="B78" s="176"/>
      <c r="C78" s="176"/>
      <c r="D78" s="33"/>
      <c r="E78" s="32"/>
      <c r="G78" s="31"/>
      <c r="I78" s="31"/>
      <c r="J78" s="176"/>
      <c r="K78" s="176"/>
      <c r="L78" s="176"/>
      <c r="M78" s="47"/>
      <c r="N78" s="49"/>
      <c r="O78" s="49"/>
      <c r="P78" s="173"/>
      <c r="Q78" s="173"/>
      <c r="R78" s="173"/>
    </row>
    <row r="79" spans="1:18" x14ac:dyDescent="0.2">
      <c r="A79" s="50"/>
      <c r="D79" s="33"/>
      <c r="E79" s="51"/>
      <c r="G79" s="31"/>
      <c r="I79" s="31"/>
      <c r="J79" s="176"/>
      <c r="M79" s="176"/>
      <c r="N79" s="36"/>
      <c r="O79" s="36"/>
      <c r="P79" s="51"/>
    </row>
    <row r="80" spans="1:18" x14ac:dyDescent="0.2">
      <c r="A80" s="52"/>
      <c r="D80" s="31"/>
      <c r="E80" s="53"/>
      <c r="G80" s="31"/>
      <c r="I80" s="31"/>
      <c r="J80" s="31"/>
      <c r="M80" s="31"/>
      <c r="P80" s="53"/>
    </row>
    <row r="81" spans="1:18" x14ac:dyDescent="0.2">
      <c r="A81" s="212" t="s">
        <v>340</v>
      </c>
      <c r="B81" s="212"/>
      <c r="C81" s="212"/>
      <c r="D81" s="55"/>
      <c r="E81" s="56"/>
      <c r="G81" s="31"/>
      <c r="I81" s="31"/>
      <c r="J81" s="212" t="s">
        <v>319</v>
      </c>
      <c r="K81" s="212"/>
      <c r="L81" s="212"/>
      <c r="M81" s="57"/>
      <c r="N81" s="59"/>
      <c r="O81" s="59"/>
      <c r="P81" s="200" t="s">
        <v>137</v>
      </c>
      <c r="Q81" s="200"/>
      <c r="R81" s="200"/>
    </row>
    <row r="82" spans="1:18" x14ac:dyDescent="0.2">
      <c r="A82" s="211" t="s">
        <v>349</v>
      </c>
      <c r="B82" s="211"/>
      <c r="C82" s="211"/>
      <c r="D82" s="31"/>
      <c r="E82" s="32"/>
      <c r="G82" s="31"/>
      <c r="I82" s="31"/>
      <c r="J82" s="211" t="s">
        <v>288</v>
      </c>
      <c r="K82" s="211"/>
      <c r="L82" s="211"/>
      <c r="M82" s="33"/>
      <c r="N82" s="35"/>
      <c r="O82" s="35"/>
      <c r="P82" s="201" t="s">
        <v>139</v>
      </c>
      <c r="Q82" s="201"/>
      <c r="R82" s="201"/>
    </row>
  </sheetData>
  <customSheetViews>
    <customSheetView guid="{1998FCB8-1FEB-4076-ACE6-A225EE4366B3}" showPageBreaks="1" printArea="1" hiddenRows="1" view="pageBreakPreview">
      <pane xSplit="1" ySplit="14" topLeftCell="B27" activePane="bottomRight" state="frozen"/>
      <selection pane="bottomRight" activeCell="R19" sqref="R19"/>
      <pageMargins left="0.75" right="0.5" top="1" bottom="1" header="0.75" footer="0.5"/>
      <printOptions horizontalCentered="1"/>
      <pageSetup paperSize="5" scale="90" orientation="landscape" horizontalDpi="4294967293" verticalDpi="300" r:id="rId1"/>
      <headerFooter alignWithMargins="0">
        <oddHeader xml:space="preserve">&amp;L&amp;"Arial,Regular"&amp;9               LBP Form No. 2&amp;R&amp;"Arial,Bold"&amp;10Annex E                         </oddHeader>
        <oddFooter>&amp;C&amp;10Page &amp;P of &amp;N</oddFooter>
      </headerFooter>
    </customSheetView>
    <customSheetView guid="{EE975321-C15E-44A7-AFC6-A307116A4F6E}" showPageBreaks="1" printArea="1" hiddenRows="1" view="pageBreakPreview">
      <pane xSplit="1" ySplit="14" topLeftCell="B15" activePane="bottomRight" state="frozen"/>
      <selection pane="bottomRight" activeCell="R16" sqref="R16"/>
      <pageMargins left="0.75" right="0.5" top="1" bottom="1" header="0.75" footer="0.5"/>
      <printOptions horizontalCentered="1"/>
      <pageSetup paperSize="5" scale="90" orientation="landscape" horizontalDpi="4294967293" verticalDpi="300" r:id="rId2"/>
      <headerFooter alignWithMargins="0">
        <oddHeader xml:space="preserve">&amp;L&amp;"Arial,Regular"&amp;9               LBP Form No. 2&amp;R&amp;"Arial,Bold"&amp;10Annex D                         </oddHeader>
        <oddFooter>&amp;C&amp;10Page &amp;P of &amp;N</oddFooter>
      </headerFooter>
    </customSheetView>
    <customSheetView guid="{DE3A1FFE-44A0-41BD-98AB-2A2226968564}" showPageBreaks="1" printArea="1" hiddenRows="1" view="pageBreakPreview">
      <pane xSplit="1" ySplit="14" topLeftCell="B15" activePane="bottomRight" state="frozen"/>
      <selection pane="bottomRight" activeCell="R35" sqref="R35"/>
      <rowBreaks count="1" manualBreakCount="1">
        <brk id="71" max="18" man="1"/>
      </rowBreaks>
      <pageMargins left="0.75" right="0.5" top="1" bottom="1" header="0.75" footer="0.5"/>
      <printOptions horizontalCentered="1"/>
      <pageSetup paperSize="5" scale="66" orientation="landscape" horizontalDpi="4294967293" verticalDpi="300" r:id="rId3"/>
      <headerFooter alignWithMargins="0">
        <oddHeader xml:space="preserve">&amp;L&amp;"Arial,Regular"&amp;9               LBP Form No. 2&amp;R&amp;"Arial,Bold"&amp;10Annex D                         </oddHeader>
        <oddFooter>&amp;C&amp;10Page &amp;P of &amp;N</oddFooter>
      </headerFooter>
    </customSheetView>
    <customSheetView guid="{B830B613-BE6E-4840-91D7-D447FD1BCCD2}" showPageBreaks="1" printArea="1" hiddenRows="1" view="pageBreakPreview">
      <pane xSplit="1" ySplit="14" topLeftCell="B30" activePane="bottomRight" state="frozen"/>
      <selection pane="bottomRight" activeCell="A49" sqref="A49:XFD49"/>
      <pageMargins left="0.75" right="0.5" top="1" bottom="1" header="0.75" footer="0.5"/>
      <printOptions horizontalCentered="1"/>
      <pageSetup paperSize="5" scale="90" orientation="landscape" horizontalDpi="4294967293" verticalDpi="300" r:id="rId4"/>
      <headerFooter alignWithMargins="0">
        <oddHeader xml:space="preserve">&amp;L&amp;"Arial,Regular"&amp;9               LBP Form No. 2&amp;R&amp;"Arial,Bold"&amp;10Annex D                         </oddHeader>
        <oddFooter>&amp;C&amp;10Page &amp;P of &amp;N</oddFooter>
      </headerFooter>
    </customSheetView>
  </customSheetViews>
  <mergeCells count="18">
    <mergeCell ref="A81:C81"/>
    <mergeCell ref="J81:L81"/>
    <mergeCell ref="P81:R81"/>
    <mergeCell ref="A82:C82"/>
    <mergeCell ref="J82:L82"/>
    <mergeCell ref="P82:R82"/>
    <mergeCell ref="P77:R77"/>
    <mergeCell ref="A1:S1"/>
    <mergeCell ref="A2:S2"/>
    <mergeCell ref="L9:P9"/>
    <mergeCell ref="P10:P12"/>
    <mergeCell ref="A11:C11"/>
    <mergeCell ref="E11:H11"/>
    <mergeCell ref="A13:C13"/>
    <mergeCell ref="E13:H13"/>
    <mergeCell ref="A37:C37"/>
    <mergeCell ref="A77:C77"/>
    <mergeCell ref="J77:L77"/>
  </mergeCells>
  <printOptions horizontalCentered="1"/>
  <pageMargins left="0.75" right="0.5" top="1" bottom="1" header="0.75" footer="0.5"/>
  <pageSetup paperSize="5" scale="90" orientation="landscape" horizontalDpi="4294967293" verticalDpi="300" r:id="rId5"/>
  <headerFooter alignWithMargins="0">
    <oddHeader xml:space="preserve">&amp;L&amp;"Arial,Regular"&amp;9               LBP Form No. 2&amp;R&amp;"Arial,Bold"&amp;10Annex E                         </oddHeader>
    <oddFooter>&amp;C&amp;10Page &amp;P of &amp;N</oddFooter>
  </headerFooter>
  <rowBreaks count="1" manualBreakCount="1">
    <brk id="49" max="18" man="1"/>
  </rowBreaks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S29"/>
  <sheetViews>
    <sheetView view="pageBreakPreview" zoomScaleNormal="85" zoomScaleSheetLayoutView="100" workbookViewId="0">
      <pane xSplit="1" ySplit="14" topLeftCell="B15" activePane="bottomRight" state="frozen"/>
      <selection pane="topRight" activeCell="B1" sqref="B1"/>
      <selection pane="bottomLeft" activeCell="A15" sqref="A15"/>
      <selection pane="bottomRight" activeCell="K24" sqref="K24"/>
    </sheetView>
  </sheetViews>
  <sheetFormatPr defaultRowHeight="12.75" x14ac:dyDescent="0.2"/>
  <cols>
    <col min="1" max="1" width="16.77734375" style="1" customWidth="1"/>
    <col min="2" max="2" width="1.21875" style="1" customWidth="1"/>
    <col min="3" max="3" width="26.77734375" style="1" customWidth="1"/>
    <col min="4" max="4" width="1" style="1" customWidth="1"/>
    <col min="5" max="7" width="2.88671875" style="1" customWidth="1"/>
    <col min="8" max="8" width="3.77734375" style="1" customWidth="1"/>
    <col min="9" max="9" width="0.88671875" style="1" customWidth="1"/>
    <col min="10" max="10" width="13.77734375" style="1" customWidth="1"/>
    <col min="11" max="11" width="0.88671875" style="1" customWidth="1"/>
    <col min="12" max="12" width="13.77734375" style="1" customWidth="1"/>
    <col min="13" max="13" width="0.88671875" style="1" customWidth="1"/>
    <col min="14" max="14" width="13.77734375" style="1" customWidth="1"/>
    <col min="15" max="15" width="0.88671875" style="1" customWidth="1"/>
    <col min="16" max="16" width="13.77734375" style="1" customWidth="1"/>
    <col min="17" max="17" width="0.88671875" style="1" customWidth="1"/>
    <col min="18" max="18" width="13.77734375" style="1" customWidth="1"/>
    <col min="19" max="16384" width="8.88671875" style="1"/>
  </cols>
  <sheetData>
    <row r="1" spans="1:19" ht="15.75" x14ac:dyDescent="0.25">
      <c r="A1" s="203" t="s">
        <v>111</v>
      </c>
      <c r="B1" s="203"/>
      <c r="C1" s="203"/>
      <c r="D1" s="203"/>
      <c r="E1" s="203"/>
      <c r="F1" s="203"/>
      <c r="G1" s="203"/>
      <c r="H1" s="203"/>
      <c r="I1" s="203"/>
      <c r="J1" s="203"/>
      <c r="K1" s="203"/>
      <c r="L1" s="203"/>
      <c r="M1" s="203"/>
      <c r="N1" s="203"/>
      <c r="O1" s="203"/>
      <c r="P1" s="203"/>
      <c r="Q1" s="203"/>
      <c r="R1" s="203"/>
      <c r="S1" s="203"/>
    </row>
    <row r="2" spans="1:19" ht="15.75" customHeight="1" x14ac:dyDescent="0.2">
      <c r="A2" s="204" t="s">
        <v>0</v>
      </c>
      <c r="B2" s="204"/>
      <c r="C2" s="204"/>
      <c r="D2" s="204"/>
      <c r="E2" s="204"/>
      <c r="F2" s="204"/>
      <c r="G2" s="204"/>
      <c r="H2" s="204"/>
      <c r="I2" s="204"/>
      <c r="J2" s="204"/>
      <c r="K2" s="204"/>
      <c r="L2" s="204"/>
      <c r="M2" s="204"/>
      <c r="N2" s="204"/>
      <c r="O2" s="204"/>
      <c r="P2" s="204"/>
      <c r="Q2" s="204"/>
      <c r="R2" s="204"/>
      <c r="S2" s="204"/>
    </row>
    <row r="3" spans="1:19" ht="9" customHeight="1" x14ac:dyDescent="0.2"/>
    <row r="4" spans="1:19" ht="15" customHeight="1" x14ac:dyDescent="0.25">
      <c r="A4" s="2" t="s">
        <v>118</v>
      </c>
      <c r="B4" s="2" t="s">
        <v>113</v>
      </c>
      <c r="C4" s="73" t="s">
        <v>260</v>
      </c>
      <c r="H4" s="3"/>
      <c r="I4" s="3"/>
      <c r="R4" s="79">
        <v>9999</v>
      </c>
    </row>
    <row r="5" spans="1:19" ht="15" customHeight="1" x14ac:dyDescent="0.2">
      <c r="A5" s="5" t="s">
        <v>119</v>
      </c>
      <c r="B5" s="2" t="s">
        <v>113</v>
      </c>
      <c r="C5" s="5" t="s">
        <v>261</v>
      </c>
    </row>
    <row r="6" spans="1:19" ht="15" customHeight="1" x14ac:dyDescent="0.2">
      <c r="A6" s="5" t="s">
        <v>120</v>
      </c>
      <c r="B6" s="2" t="s">
        <v>113</v>
      </c>
      <c r="C6" s="5" t="s">
        <v>264</v>
      </c>
    </row>
    <row r="7" spans="1:19" ht="15" customHeight="1" x14ac:dyDescent="0.2">
      <c r="A7" s="6" t="s">
        <v>121</v>
      </c>
      <c r="B7" s="2" t="s">
        <v>113</v>
      </c>
      <c r="C7" s="6" t="s">
        <v>117</v>
      </c>
    </row>
    <row r="8" spans="1:19" ht="15" customHeight="1" x14ac:dyDescent="0.2">
      <c r="A8" s="6"/>
      <c r="B8" s="2"/>
      <c r="C8" s="6"/>
    </row>
    <row r="9" spans="1:19" ht="15" customHeight="1" x14ac:dyDescent="0.2">
      <c r="L9" s="207" t="s">
        <v>122</v>
      </c>
      <c r="M9" s="207"/>
      <c r="N9" s="207"/>
      <c r="O9" s="207"/>
      <c r="P9" s="207"/>
      <c r="Q9" s="80"/>
    </row>
    <row r="10" spans="1:19" ht="15" customHeight="1" x14ac:dyDescent="0.2">
      <c r="H10" s="8"/>
      <c r="I10" s="8"/>
      <c r="J10" s="8" t="s">
        <v>287</v>
      </c>
      <c r="K10" s="8"/>
      <c r="L10" s="62" t="s">
        <v>123</v>
      </c>
      <c r="M10" s="62"/>
      <c r="N10" s="62" t="s">
        <v>125</v>
      </c>
      <c r="O10" s="62"/>
      <c r="P10" s="209" t="s">
        <v>127</v>
      </c>
      <c r="Q10" s="45"/>
      <c r="R10" s="129" t="s">
        <v>132</v>
      </c>
    </row>
    <row r="11" spans="1:19" ht="15" customHeight="1" x14ac:dyDescent="0.2">
      <c r="A11" s="205" t="s">
        <v>186</v>
      </c>
      <c r="B11" s="205"/>
      <c r="C11" s="205"/>
      <c r="D11" s="9"/>
      <c r="E11" s="205" t="s">
        <v>112</v>
      </c>
      <c r="F11" s="205"/>
      <c r="G11" s="205"/>
      <c r="H11" s="205"/>
      <c r="I11" s="8"/>
      <c r="J11" s="93" t="s">
        <v>305</v>
      </c>
      <c r="K11" s="44"/>
      <c r="L11" s="44" t="s">
        <v>318</v>
      </c>
      <c r="M11" s="44"/>
      <c r="N11" s="44" t="s">
        <v>318</v>
      </c>
      <c r="O11" s="44"/>
      <c r="P11" s="210"/>
      <c r="Q11" s="45"/>
      <c r="R11" s="44">
        <v>2020</v>
      </c>
    </row>
    <row r="12" spans="1:19" ht="15" customHeight="1" x14ac:dyDescent="0.2">
      <c r="A12" s="91"/>
      <c r="B12" s="91"/>
      <c r="C12" s="91"/>
      <c r="D12" s="9"/>
      <c r="E12" s="91"/>
      <c r="F12" s="91"/>
      <c r="G12" s="91"/>
      <c r="H12" s="91"/>
      <c r="I12" s="8"/>
      <c r="J12" s="44" t="s">
        <v>124</v>
      </c>
      <c r="K12" s="44"/>
      <c r="L12" s="44" t="s">
        <v>124</v>
      </c>
      <c r="M12" s="44"/>
      <c r="N12" s="44" t="s">
        <v>126</v>
      </c>
      <c r="O12" s="44"/>
      <c r="P12" s="210"/>
      <c r="Q12" s="45"/>
      <c r="R12" s="130" t="s">
        <v>2</v>
      </c>
    </row>
    <row r="13" spans="1:19" ht="15" customHeight="1" x14ac:dyDescent="0.2">
      <c r="A13" s="206" t="s">
        <v>3</v>
      </c>
      <c r="B13" s="206"/>
      <c r="C13" s="206"/>
      <c r="D13" s="7"/>
      <c r="E13" s="208" t="s">
        <v>4</v>
      </c>
      <c r="F13" s="208"/>
      <c r="G13" s="208"/>
      <c r="H13" s="208"/>
      <c r="J13" s="10" t="s">
        <v>5</v>
      </c>
      <c r="K13" s="61"/>
      <c r="L13" s="10" t="s">
        <v>128</v>
      </c>
      <c r="M13" s="61"/>
      <c r="N13" s="10" t="s">
        <v>129</v>
      </c>
      <c r="O13" s="61"/>
      <c r="P13" s="10" t="s">
        <v>130</v>
      </c>
      <c r="Q13" s="61"/>
      <c r="R13" s="10" t="s">
        <v>131</v>
      </c>
    </row>
    <row r="14" spans="1:19" ht="6" customHeight="1" x14ac:dyDescent="0.2">
      <c r="K14" s="7"/>
      <c r="M14" s="7"/>
      <c r="O14" s="7"/>
      <c r="Q14" s="7"/>
    </row>
    <row r="15" spans="1:19" s="7" customFormat="1" ht="12.75" customHeight="1" x14ac:dyDescent="0.2">
      <c r="A15" s="68" t="s">
        <v>188</v>
      </c>
      <c r="B15" s="12"/>
      <c r="C15" s="12"/>
    </row>
    <row r="16" spans="1:19" s="7" customFormat="1" ht="6" customHeight="1" x14ac:dyDescent="0.2">
      <c r="A16" s="68"/>
      <c r="B16" s="12"/>
      <c r="C16" s="12"/>
    </row>
    <row r="17" spans="1:18" s="7" customFormat="1" ht="12.75" customHeight="1" x14ac:dyDescent="0.2">
      <c r="A17" s="66" t="s">
        <v>80</v>
      </c>
      <c r="B17" s="40"/>
      <c r="C17" s="40"/>
      <c r="E17" s="113">
        <v>5</v>
      </c>
      <c r="F17" s="114" t="s">
        <v>12</v>
      </c>
      <c r="G17" s="113" t="s">
        <v>79</v>
      </c>
      <c r="H17" s="113" t="s">
        <v>15</v>
      </c>
      <c r="J17" s="7">
        <v>188000</v>
      </c>
      <c r="N17" s="7">
        <f>P17-L17</f>
        <v>189000</v>
      </c>
      <c r="P17" s="7">
        <v>189000</v>
      </c>
      <c r="R17" s="7">
        <v>189000</v>
      </c>
    </row>
    <row r="18" spans="1:18" s="7" customFormat="1" ht="18.95" customHeight="1" x14ac:dyDescent="0.2">
      <c r="A18" s="213" t="s">
        <v>191</v>
      </c>
      <c r="B18" s="213"/>
      <c r="C18" s="213"/>
      <c r="J18" s="22">
        <f>SUM(J17:J17)</f>
        <v>188000</v>
      </c>
      <c r="K18" s="18"/>
      <c r="L18" s="22"/>
      <c r="N18" s="22">
        <f>SUM(N17:N17)</f>
        <v>189000</v>
      </c>
      <c r="P18" s="22">
        <f>SUM(P17:P17)</f>
        <v>189000</v>
      </c>
      <c r="R18" s="22">
        <f>SUM(R17:R17)</f>
        <v>189000</v>
      </c>
    </row>
    <row r="19" spans="1:18" s="7" customFormat="1" ht="6" customHeight="1" x14ac:dyDescent="0.2"/>
    <row r="20" spans="1:18" s="7" customFormat="1" ht="20.100000000000001" customHeight="1" thickBot="1" x14ac:dyDescent="0.25">
      <c r="A20" s="11" t="s">
        <v>110</v>
      </c>
      <c r="B20" s="28"/>
      <c r="C20" s="28"/>
      <c r="J20" s="29">
        <f>J18</f>
        <v>188000</v>
      </c>
      <c r="K20" s="23"/>
      <c r="L20" s="29">
        <f>L18</f>
        <v>0</v>
      </c>
      <c r="N20" s="29">
        <f>N18</f>
        <v>189000</v>
      </c>
      <c r="P20" s="29">
        <f>P18</f>
        <v>189000</v>
      </c>
      <c r="R20" s="29">
        <f>R18</f>
        <v>189000</v>
      </c>
    </row>
    <row r="21" spans="1:18" s="7" customFormat="1" ht="13.5" thickTop="1" x14ac:dyDescent="0.2">
      <c r="A21" s="31"/>
      <c r="B21" s="31"/>
      <c r="C21" s="31"/>
      <c r="D21" s="34"/>
      <c r="E21" s="31"/>
      <c r="F21" s="31"/>
      <c r="H21" s="35"/>
      <c r="I21" s="35"/>
      <c r="J21" s="35"/>
      <c r="K21" s="35"/>
      <c r="L21" s="35"/>
      <c r="M21" s="35"/>
    </row>
    <row r="22" spans="1:18" s="7" customFormat="1" x14ac:dyDescent="0.2"/>
    <row r="23" spans="1:18" s="7" customFormat="1" x14ac:dyDescent="0.2"/>
    <row r="24" spans="1:18" x14ac:dyDescent="0.2">
      <c r="A24" s="46"/>
      <c r="C24" s="135" t="s">
        <v>297</v>
      </c>
      <c r="D24" s="33"/>
      <c r="E24" s="32"/>
      <c r="G24" s="31"/>
      <c r="I24" s="31"/>
      <c r="M24" s="47"/>
      <c r="N24" s="199" t="s">
        <v>135</v>
      </c>
      <c r="O24" s="199"/>
      <c r="P24" s="199"/>
    </row>
    <row r="25" spans="1:18" x14ac:dyDescent="0.2">
      <c r="A25" s="46"/>
      <c r="C25" s="135"/>
      <c r="D25" s="33"/>
      <c r="E25" s="32"/>
      <c r="G25" s="31"/>
      <c r="I25" s="31"/>
      <c r="M25" s="47"/>
      <c r="N25" s="134"/>
      <c r="O25" s="134"/>
      <c r="P25" s="134"/>
    </row>
    <row r="26" spans="1:18" x14ac:dyDescent="0.2">
      <c r="A26" s="50"/>
      <c r="C26" s="135"/>
      <c r="D26" s="33"/>
      <c r="E26" s="51"/>
      <c r="G26" s="31"/>
      <c r="I26" s="31"/>
      <c r="M26" s="135"/>
      <c r="N26" s="36"/>
      <c r="O26" s="36"/>
      <c r="P26" s="51"/>
    </row>
    <row r="27" spans="1:18" x14ac:dyDescent="0.2">
      <c r="A27" s="52"/>
      <c r="C27" s="31"/>
      <c r="D27" s="31"/>
      <c r="E27" s="53"/>
      <c r="G27" s="31"/>
      <c r="I27" s="31"/>
      <c r="M27" s="31"/>
      <c r="P27" s="53"/>
    </row>
    <row r="28" spans="1:18" x14ac:dyDescent="0.2">
      <c r="A28" s="54"/>
      <c r="C28" s="136" t="s">
        <v>319</v>
      </c>
      <c r="D28" s="55"/>
      <c r="E28" s="56"/>
      <c r="G28" s="31"/>
      <c r="I28" s="31"/>
      <c r="M28" s="57"/>
      <c r="N28" s="200" t="s">
        <v>137</v>
      </c>
      <c r="O28" s="200"/>
      <c r="P28" s="200"/>
    </row>
    <row r="29" spans="1:18" x14ac:dyDescent="0.2">
      <c r="A29" s="52"/>
      <c r="C29" s="135" t="s">
        <v>288</v>
      </c>
      <c r="D29" s="31"/>
      <c r="E29" s="32"/>
      <c r="G29" s="31"/>
      <c r="I29" s="31"/>
      <c r="M29" s="33"/>
      <c r="N29" s="201" t="s">
        <v>139</v>
      </c>
      <c r="O29" s="201"/>
      <c r="P29" s="201"/>
    </row>
  </sheetData>
  <customSheetViews>
    <customSheetView guid="{1998FCB8-1FEB-4076-ACE6-A225EE4366B3}" showPageBreaks="1" printArea="1" view="pageBreakPreview">
      <pane xSplit="1" ySplit="14" topLeftCell="B15" activePane="bottomRight" state="frozen"/>
      <selection pane="bottomRight" activeCell="J27" sqref="J27"/>
      <pageMargins left="0.75" right="0.5" top="1" bottom="1" header="0.75" footer="0.5"/>
      <printOptions horizontalCentered="1"/>
      <pageSetup paperSize="5" scale="90" orientation="landscape" horizontalDpi="4294967293" verticalDpi="300" r:id="rId1"/>
      <headerFooter alignWithMargins="0">
        <oddHeader xml:space="preserve">&amp;L&amp;"Arial,Regular"&amp;9               LBP Form No. 2&amp;R&amp;"Arial,Bold"&amp;10Annex E                         </oddHeader>
        <oddFooter>&amp;C&amp;10Page &amp;P of &amp;N</oddFooter>
      </headerFooter>
    </customSheetView>
    <customSheetView guid="{EE975321-C15E-44A7-AFC6-A307116A4F6E}" showPageBreaks="1" printArea="1" view="pageBreakPreview">
      <pane xSplit="1" ySplit="14" topLeftCell="B15" activePane="bottomRight" state="frozen"/>
      <selection pane="bottomRight" activeCell="R19" sqref="R19"/>
      <pageMargins left="0.75" right="0.5" top="1" bottom="1" header="0.75" footer="0.5"/>
      <printOptions horizontalCentered="1"/>
      <pageSetup paperSize="5" scale="90" orientation="landscape" horizontalDpi="4294967293" verticalDpi="300" r:id="rId2"/>
      <headerFooter alignWithMargins="0">
        <oddHeader xml:space="preserve">&amp;L&amp;"Arial,Regular"&amp;9               LBP Form No. 2&amp;R&amp;"Arial,Bold"&amp;10Annex D                         </oddHeader>
        <oddFooter>&amp;C&amp;10Page &amp;P of &amp;N</oddFooter>
      </headerFooter>
    </customSheetView>
    <customSheetView guid="{DE3A1FFE-44A0-41BD-98AB-2A2226968564}" showPageBreaks="1" printArea="1" view="pageBreakPreview">
      <pane xSplit="1" ySplit="14" topLeftCell="B15" activePane="bottomRight" state="frozen"/>
      <selection pane="bottomRight" activeCell="R19" sqref="R19"/>
      <pageMargins left="0.75" right="0.5" top="1" bottom="1" header="0.75" footer="0.5"/>
      <printOptions horizontalCentered="1"/>
      <pageSetup paperSize="5" scale="90" orientation="landscape" horizontalDpi="4294967293" verticalDpi="300" r:id="rId3"/>
      <headerFooter alignWithMargins="0">
        <oddHeader xml:space="preserve">&amp;L&amp;"Arial,Regular"&amp;9               LBP Form No. 2&amp;R&amp;"Arial,Bold"&amp;10Annex D                         </oddHeader>
        <oddFooter>&amp;C&amp;10Page &amp;P of &amp;N</oddFooter>
      </headerFooter>
    </customSheetView>
    <customSheetView guid="{870B4CCF-089A-4C19-A059-259DAAB1F3BC}" showPageBreaks="1" printArea="1" view="pageBreakPreview">
      <pane xSplit="1" ySplit="14" topLeftCell="B15" activePane="bottomRight" state="frozen"/>
      <selection pane="bottomRight" activeCell="R24" sqref="R23:R24"/>
      <pageMargins left="0.75" right="0.5" top="1" bottom="1" header="0.75" footer="0.5"/>
      <printOptions horizontalCentered="1"/>
      <pageSetup paperSize="5" scale="90" orientation="landscape" horizontalDpi="4294967293" verticalDpi="300" r:id="rId4"/>
      <headerFooter alignWithMargins="0">
        <oddHeader xml:space="preserve">&amp;L&amp;"Arial,Regular"&amp;9               LBP Form No. 2&amp;R&amp;"Arial,Bold"&amp;10Annex D                         </oddHeader>
        <oddFooter>&amp;C&amp;10Page &amp;P of &amp;N</oddFooter>
      </headerFooter>
    </customSheetView>
    <customSheetView guid="{B830B613-BE6E-4840-91D7-D447FD1BCCD2}" showPageBreaks="1" printArea="1" view="pageBreakPreview">
      <pane xSplit="1" ySplit="14" topLeftCell="B15" activePane="bottomRight" state="frozen"/>
      <selection pane="bottomRight" activeCell="R19" sqref="R19"/>
      <pageMargins left="0.75" right="0.5" top="1" bottom="1" header="0.75" footer="0.5"/>
      <printOptions horizontalCentered="1"/>
      <pageSetup paperSize="5" scale="90" orientation="landscape" horizontalDpi="4294967293" verticalDpi="300" r:id="rId5"/>
      <headerFooter alignWithMargins="0">
        <oddHeader xml:space="preserve">&amp;L&amp;"Arial,Regular"&amp;9               LBP Form No. 2&amp;R&amp;"Arial,Bold"&amp;10Annex D                         </oddHeader>
        <oddFooter>&amp;C&amp;10Page &amp;P of &amp;N</oddFooter>
      </headerFooter>
    </customSheetView>
  </customSheetViews>
  <mergeCells count="12">
    <mergeCell ref="N24:P24"/>
    <mergeCell ref="N28:P28"/>
    <mergeCell ref="N29:P29"/>
    <mergeCell ref="A13:C13"/>
    <mergeCell ref="E13:H13"/>
    <mergeCell ref="A18:C18"/>
    <mergeCell ref="A1:S1"/>
    <mergeCell ref="A2:S2"/>
    <mergeCell ref="L9:P9"/>
    <mergeCell ref="A11:C11"/>
    <mergeCell ref="E11:H11"/>
    <mergeCell ref="P10:P12"/>
  </mergeCells>
  <printOptions horizontalCentered="1"/>
  <pageMargins left="0.75" right="0.5" top="1" bottom="1" header="0.75" footer="0.5"/>
  <pageSetup paperSize="5" scale="90" orientation="landscape" horizontalDpi="4294967293" verticalDpi="300" r:id="rId6"/>
  <headerFooter alignWithMargins="0">
    <oddHeader xml:space="preserve">&amp;L&amp;"Arial,Regular"&amp;9               LBP Form No. 2&amp;R&amp;"Arial,Bold"&amp;10Annex E                         </oddHeader>
    <oddFooter>&amp;C&amp;10Page &amp;P of &amp;N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S35"/>
  <sheetViews>
    <sheetView view="pageBreakPreview" zoomScaleNormal="85" zoomScaleSheetLayoutView="100" workbookViewId="0">
      <pane xSplit="1" ySplit="14" topLeftCell="B15" activePane="bottomRight" state="frozen"/>
      <selection pane="topRight" activeCell="B1" sqref="B1"/>
      <selection pane="bottomLeft" activeCell="A15" sqref="A15"/>
      <selection pane="bottomRight" activeCell="J34" sqref="J34:L34"/>
    </sheetView>
  </sheetViews>
  <sheetFormatPr defaultRowHeight="12.75" x14ac:dyDescent="0.2"/>
  <cols>
    <col min="1" max="1" width="16.77734375" style="1" customWidth="1"/>
    <col min="2" max="2" width="1.21875" style="1" customWidth="1"/>
    <col min="3" max="3" width="26.77734375" style="1" customWidth="1"/>
    <col min="4" max="4" width="1" style="1" customWidth="1"/>
    <col min="5" max="7" width="2.88671875" style="1" customWidth="1"/>
    <col min="8" max="8" width="3.77734375" style="1" customWidth="1"/>
    <col min="9" max="9" width="0.88671875" style="1" customWidth="1"/>
    <col min="10" max="10" width="13.77734375" style="1" customWidth="1"/>
    <col min="11" max="11" width="0.88671875" style="1" customWidth="1"/>
    <col min="12" max="12" width="13.77734375" style="1" customWidth="1"/>
    <col min="13" max="13" width="0.88671875" style="1" customWidth="1"/>
    <col min="14" max="14" width="13.77734375" style="1" customWidth="1"/>
    <col min="15" max="15" width="0.88671875" style="1" customWidth="1"/>
    <col min="16" max="16" width="13.77734375" style="1" customWidth="1"/>
    <col min="17" max="17" width="0.88671875" style="1" customWidth="1"/>
    <col min="18" max="18" width="13.77734375" style="1" customWidth="1"/>
    <col min="19" max="16384" width="8.88671875" style="1"/>
  </cols>
  <sheetData>
    <row r="1" spans="1:19" ht="15.75" x14ac:dyDescent="0.25">
      <c r="A1" s="203" t="s">
        <v>111</v>
      </c>
      <c r="B1" s="203"/>
      <c r="C1" s="203"/>
      <c r="D1" s="203"/>
      <c r="E1" s="203"/>
      <c r="F1" s="203"/>
      <c r="G1" s="203"/>
      <c r="H1" s="203"/>
      <c r="I1" s="203"/>
      <c r="J1" s="203"/>
      <c r="K1" s="203"/>
      <c r="L1" s="203"/>
      <c r="M1" s="203"/>
      <c r="N1" s="203"/>
      <c r="O1" s="203"/>
      <c r="P1" s="203"/>
      <c r="Q1" s="203"/>
      <c r="R1" s="203"/>
      <c r="S1" s="203"/>
    </row>
    <row r="2" spans="1:19" ht="15.75" customHeight="1" x14ac:dyDescent="0.2">
      <c r="A2" s="204" t="s">
        <v>0</v>
      </c>
      <c r="B2" s="204"/>
      <c r="C2" s="204"/>
      <c r="D2" s="204"/>
      <c r="E2" s="204"/>
      <c r="F2" s="204"/>
      <c r="G2" s="204"/>
      <c r="H2" s="204"/>
      <c r="I2" s="204"/>
      <c r="J2" s="204"/>
      <c r="K2" s="204"/>
      <c r="L2" s="204"/>
      <c r="M2" s="204"/>
      <c r="N2" s="204"/>
      <c r="O2" s="204"/>
      <c r="P2" s="204"/>
      <c r="Q2" s="204"/>
      <c r="R2" s="204"/>
      <c r="S2" s="204"/>
    </row>
    <row r="3" spans="1:19" ht="9" customHeight="1" x14ac:dyDescent="0.2"/>
    <row r="4" spans="1:19" ht="15" customHeight="1" x14ac:dyDescent="0.25">
      <c r="A4" s="2" t="s">
        <v>118</v>
      </c>
      <c r="B4" s="2" t="s">
        <v>113</v>
      </c>
      <c r="C4" s="73" t="s">
        <v>278</v>
      </c>
      <c r="H4" s="3"/>
      <c r="I4" s="3"/>
      <c r="R4" s="79">
        <v>8919</v>
      </c>
    </row>
    <row r="5" spans="1:19" ht="15" customHeight="1" x14ac:dyDescent="0.2">
      <c r="A5" s="5" t="s">
        <v>119</v>
      </c>
      <c r="B5" s="2" t="s">
        <v>113</v>
      </c>
      <c r="C5" s="5" t="s">
        <v>219</v>
      </c>
    </row>
    <row r="6" spans="1:19" ht="15" customHeight="1" x14ac:dyDescent="0.2">
      <c r="A6" s="5" t="s">
        <v>120</v>
      </c>
      <c r="B6" s="2" t="s">
        <v>113</v>
      </c>
      <c r="C6" s="5" t="s">
        <v>265</v>
      </c>
    </row>
    <row r="7" spans="1:19" ht="15" customHeight="1" x14ac:dyDescent="0.2">
      <c r="A7" s="6" t="s">
        <v>121</v>
      </c>
      <c r="B7" s="2" t="s">
        <v>113</v>
      </c>
      <c r="C7" s="6" t="s">
        <v>276</v>
      </c>
    </row>
    <row r="8" spans="1:19" ht="15" customHeight="1" x14ac:dyDescent="0.2">
      <c r="A8" s="6"/>
      <c r="B8" s="2"/>
      <c r="C8" s="6"/>
    </row>
    <row r="9" spans="1:19" ht="15" customHeight="1" x14ac:dyDescent="0.2">
      <c r="L9" s="207" t="s">
        <v>122</v>
      </c>
      <c r="M9" s="207"/>
      <c r="N9" s="207"/>
      <c r="O9" s="207"/>
      <c r="P9" s="207"/>
      <c r="Q9" s="80"/>
    </row>
    <row r="10" spans="1:19" ht="15" customHeight="1" x14ac:dyDescent="0.2">
      <c r="H10" s="8"/>
      <c r="I10" s="8"/>
      <c r="J10" s="8" t="s">
        <v>287</v>
      </c>
      <c r="K10" s="8"/>
      <c r="L10" s="62" t="s">
        <v>123</v>
      </c>
      <c r="M10" s="62"/>
      <c r="N10" s="62" t="s">
        <v>125</v>
      </c>
      <c r="O10" s="62"/>
      <c r="P10" s="209" t="s">
        <v>127</v>
      </c>
      <c r="Q10" s="45"/>
      <c r="R10" s="129" t="s">
        <v>132</v>
      </c>
    </row>
    <row r="11" spans="1:19" ht="15" customHeight="1" x14ac:dyDescent="0.2">
      <c r="A11" s="205" t="s">
        <v>186</v>
      </c>
      <c r="B11" s="205"/>
      <c r="C11" s="205"/>
      <c r="D11" s="9"/>
      <c r="E11" s="205" t="s">
        <v>112</v>
      </c>
      <c r="F11" s="205"/>
      <c r="G11" s="205"/>
      <c r="H11" s="205"/>
      <c r="I11" s="8"/>
      <c r="J11" s="93" t="s">
        <v>305</v>
      </c>
      <c r="K11" s="44"/>
      <c r="L11" s="44" t="s">
        <v>318</v>
      </c>
      <c r="M11" s="44"/>
      <c r="N11" s="44" t="s">
        <v>318</v>
      </c>
      <c r="O11" s="44"/>
      <c r="P11" s="210"/>
      <c r="Q11" s="45"/>
      <c r="R11" s="44">
        <v>2020</v>
      </c>
    </row>
    <row r="12" spans="1:19" ht="15" customHeight="1" x14ac:dyDescent="0.2">
      <c r="A12" s="91"/>
      <c r="B12" s="91"/>
      <c r="C12" s="91"/>
      <c r="D12" s="9"/>
      <c r="E12" s="91"/>
      <c r="F12" s="91"/>
      <c r="G12" s="91"/>
      <c r="H12" s="91"/>
      <c r="I12" s="8"/>
      <c r="J12" s="44" t="s">
        <v>124</v>
      </c>
      <c r="K12" s="44"/>
      <c r="L12" s="44" t="s">
        <v>124</v>
      </c>
      <c r="M12" s="44"/>
      <c r="N12" s="44" t="s">
        <v>126</v>
      </c>
      <c r="O12" s="44"/>
      <c r="P12" s="210"/>
      <c r="Q12" s="45"/>
      <c r="R12" s="130" t="s">
        <v>2</v>
      </c>
    </row>
    <row r="13" spans="1:19" ht="15" customHeight="1" x14ac:dyDescent="0.2">
      <c r="A13" s="206" t="s">
        <v>3</v>
      </c>
      <c r="B13" s="206"/>
      <c r="C13" s="206"/>
      <c r="D13" s="7"/>
      <c r="E13" s="208" t="s">
        <v>4</v>
      </c>
      <c r="F13" s="208"/>
      <c r="G13" s="208"/>
      <c r="H13" s="208"/>
      <c r="J13" s="10" t="s">
        <v>5</v>
      </c>
      <c r="K13" s="61"/>
      <c r="L13" s="10" t="s">
        <v>128</v>
      </c>
      <c r="M13" s="61"/>
      <c r="N13" s="10" t="s">
        <v>129</v>
      </c>
      <c r="O13" s="61"/>
      <c r="P13" s="10" t="s">
        <v>130</v>
      </c>
      <c r="Q13" s="61"/>
      <c r="R13" s="10" t="s">
        <v>131</v>
      </c>
    </row>
    <row r="14" spans="1:19" ht="6" customHeight="1" x14ac:dyDescent="0.2">
      <c r="K14" s="7"/>
      <c r="M14" s="7"/>
      <c r="O14" s="7"/>
      <c r="Q14" s="7"/>
    </row>
    <row r="15" spans="1:19" s="7" customFormat="1" ht="12.75" customHeight="1" x14ac:dyDescent="0.2">
      <c r="A15" s="68" t="s">
        <v>190</v>
      </c>
      <c r="B15" s="11"/>
      <c r="C15" s="11"/>
    </row>
    <row r="16" spans="1:19" s="7" customFormat="1" ht="12.75" customHeight="1" x14ac:dyDescent="0.2">
      <c r="A16" s="71" t="s">
        <v>91</v>
      </c>
      <c r="B16" s="25"/>
      <c r="C16" s="25"/>
    </row>
    <row r="17" spans="1:18" s="7" customFormat="1" ht="12.75" customHeight="1" x14ac:dyDescent="0.2">
      <c r="A17" s="82" t="s">
        <v>95</v>
      </c>
      <c r="B17" s="40"/>
      <c r="C17" s="40"/>
      <c r="E17" s="14">
        <v>1</v>
      </c>
      <c r="F17" s="15" t="s">
        <v>93</v>
      </c>
      <c r="G17" s="14" t="s">
        <v>34</v>
      </c>
      <c r="H17" s="14" t="s">
        <v>49</v>
      </c>
    </row>
    <row r="18" spans="1:18" s="7" customFormat="1" ht="12.75" customHeight="1" x14ac:dyDescent="0.2">
      <c r="A18" s="66" t="s">
        <v>98</v>
      </c>
      <c r="B18" s="40"/>
      <c r="C18" s="40"/>
      <c r="E18" s="14">
        <v>1</v>
      </c>
      <c r="F18" s="15" t="s">
        <v>93</v>
      </c>
      <c r="G18" s="14" t="s">
        <v>54</v>
      </c>
      <c r="H18" s="14" t="s">
        <v>15</v>
      </c>
    </row>
    <row r="19" spans="1:18" s="7" customFormat="1" ht="12.75" customHeight="1" x14ac:dyDescent="0.2">
      <c r="A19" s="82" t="s">
        <v>105</v>
      </c>
      <c r="B19" s="40"/>
      <c r="C19" s="40"/>
      <c r="E19" s="14">
        <v>1</v>
      </c>
      <c r="F19" s="15" t="s">
        <v>93</v>
      </c>
      <c r="G19" s="14" t="s">
        <v>54</v>
      </c>
      <c r="H19" s="16" t="s">
        <v>49</v>
      </c>
    </row>
    <row r="20" spans="1:18" s="7" customFormat="1" ht="12.75" customHeight="1" x14ac:dyDescent="0.2">
      <c r="A20" s="81" t="s">
        <v>266</v>
      </c>
      <c r="B20" s="42"/>
      <c r="C20" s="42"/>
      <c r="E20" s="14"/>
      <c r="F20" s="15"/>
      <c r="G20" s="14"/>
      <c r="H20" s="14"/>
    </row>
    <row r="21" spans="1:18" s="7" customFormat="1" ht="12.75" customHeight="1" x14ac:dyDescent="0.2">
      <c r="A21" s="66" t="s">
        <v>267</v>
      </c>
      <c r="B21" s="42"/>
      <c r="C21" s="42"/>
      <c r="D21" s="15"/>
      <c r="E21" s="14">
        <v>1</v>
      </c>
      <c r="F21" s="15" t="s">
        <v>93</v>
      </c>
      <c r="G21" s="14" t="s">
        <v>59</v>
      </c>
      <c r="H21" s="14" t="s">
        <v>8</v>
      </c>
    </row>
    <row r="22" spans="1:18" s="7" customFormat="1" ht="12.75" customHeight="1" x14ac:dyDescent="0.2">
      <c r="A22" s="66" t="s">
        <v>268</v>
      </c>
      <c r="B22" s="40"/>
      <c r="C22" s="40"/>
      <c r="E22" s="14">
        <v>1</v>
      </c>
      <c r="F22" s="15" t="s">
        <v>269</v>
      </c>
      <c r="G22" s="14" t="s">
        <v>7</v>
      </c>
      <c r="H22" s="14" t="s">
        <v>8</v>
      </c>
    </row>
    <row r="23" spans="1:18" s="7" customFormat="1" ht="12.75" customHeight="1" x14ac:dyDescent="0.2">
      <c r="A23" s="81" t="s">
        <v>270</v>
      </c>
      <c r="B23" s="42"/>
      <c r="C23" s="42"/>
      <c r="E23" s="14"/>
      <c r="F23" s="15"/>
      <c r="G23" s="14"/>
      <c r="H23" s="14"/>
    </row>
    <row r="24" spans="1:18" s="7" customFormat="1" ht="12.75" customHeight="1" x14ac:dyDescent="0.2">
      <c r="A24" s="66" t="s">
        <v>271</v>
      </c>
      <c r="B24" s="42"/>
      <c r="C24" s="42"/>
      <c r="D24" s="15"/>
      <c r="E24" s="14">
        <v>1</v>
      </c>
      <c r="F24" s="15" t="s">
        <v>29</v>
      </c>
      <c r="G24" s="14" t="s">
        <v>7</v>
      </c>
      <c r="H24" s="14" t="s">
        <v>49</v>
      </c>
    </row>
    <row r="25" spans="1:18" s="27" customFormat="1" ht="18.95" customHeight="1" x14ac:dyDescent="0.2">
      <c r="A25" s="63" t="s">
        <v>108</v>
      </c>
      <c r="B25" s="26"/>
      <c r="C25" s="26"/>
      <c r="J25" s="21">
        <f>SUM(J17:J24)</f>
        <v>0</v>
      </c>
      <c r="K25" s="23"/>
      <c r="L25" s="21">
        <f>SUM(L17:L24)</f>
        <v>0</v>
      </c>
      <c r="N25" s="21">
        <f>SUM(N17:N24)</f>
        <v>0</v>
      </c>
      <c r="P25" s="21">
        <f>SUM(P17:P24)</f>
        <v>0</v>
      </c>
      <c r="R25" s="21">
        <f>SUM(R17:R24)</f>
        <v>0</v>
      </c>
    </row>
    <row r="26" spans="1:18" s="7" customFormat="1" ht="6" customHeight="1" x14ac:dyDescent="0.2"/>
    <row r="27" spans="1:18" s="7" customFormat="1" ht="20.100000000000001" customHeight="1" thickBot="1" x14ac:dyDescent="0.25">
      <c r="A27" s="11" t="s">
        <v>110</v>
      </c>
      <c r="B27" s="28"/>
      <c r="C27" s="28"/>
      <c r="J27" s="29">
        <f>J25</f>
        <v>0</v>
      </c>
      <c r="K27" s="23"/>
      <c r="L27" s="29">
        <f>L25</f>
        <v>0</v>
      </c>
      <c r="N27" s="29">
        <f>N25</f>
        <v>0</v>
      </c>
      <c r="P27" s="29">
        <f>P25</f>
        <v>0</v>
      </c>
      <c r="R27" s="29">
        <f>R25</f>
        <v>0</v>
      </c>
    </row>
    <row r="28" spans="1:18" s="7" customFormat="1" ht="13.5" thickTop="1" x14ac:dyDescent="0.2">
      <c r="A28" s="31"/>
      <c r="B28" s="31"/>
      <c r="C28" s="31"/>
      <c r="D28" s="34"/>
      <c r="E28" s="31"/>
      <c r="F28" s="31"/>
      <c r="H28" s="35"/>
      <c r="I28" s="35"/>
      <c r="J28" s="35"/>
      <c r="K28" s="35"/>
      <c r="L28" s="35"/>
      <c r="M28" s="35"/>
    </row>
    <row r="29" spans="1:18" s="7" customFormat="1" x14ac:dyDescent="0.2"/>
    <row r="30" spans="1:18" s="7" customFormat="1" x14ac:dyDescent="0.2"/>
    <row r="31" spans="1:18" x14ac:dyDescent="0.2">
      <c r="A31" s="76" t="s">
        <v>133</v>
      </c>
      <c r="D31" s="33"/>
      <c r="E31" s="32"/>
      <c r="G31" s="31"/>
      <c r="I31" s="31"/>
      <c r="J31" s="211" t="s">
        <v>297</v>
      </c>
      <c r="K31" s="211"/>
      <c r="L31" s="211"/>
      <c r="M31" s="47"/>
      <c r="N31" s="49"/>
      <c r="O31" s="49"/>
      <c r="P31" s="48" t="s">
        <v>135</v>
      </c>
    </row>
    <row r="32" spans="1:18" x14ac:dyDescent="0.2">
      <c r="A32" s="50"/>
      <c r="D32" s="33"/>
      <c r="E32" s="51"/>
      <c r="G32" s="31"/>
      <c r="I32" s="31"/>
      <c r="J32" s="30"/>
      <c r="M32" s="30"/>
      <c r="N32" s="36"/>
      <c r="O32" s="36"/>
      <c r="P32" s="51"/>
    </row>
    <row r="33" spans="1:16" x14ac:dyDescent="0.2">
      <c r="A33" s="52"/>
      <c r="D33" s="31"/>
      <c r="E33" s="53"/>
      <c r="G33" s="31"/>
      <c r="I33" s="31"/>
      <c r="J33" s="31"/>
      <c r="M33" s="31"/>
      <c r="P33" s="53"/>
    </row>
    <row r="34" spans="1:16" x14ac:dyDescent="0.2">
      <c r="A34" s="77" t="s">
        <v>217</v>
      </c>
      <c r="D34" s="55"/>
      <c r="E34" s="56"/>
      <c r="G34" s="31"/>
      <c r="I34" s="31"/>
      <c r="J34" s="212" t="s">
        <v>319</v>
      </c>
      <c r="K34" s="212"/>
      <c r="L34" s="212"/>
      <c r="M34" s="57"/>
      <c r="N34" s="59"/>
      <c r="O34" s="59"/>
      <c r="P34" s="58" t="s">
        <v>137</v>
      </c>
    </row>
    <row r="35" spans="1:16" x14ac:dyDescent="0.2">
      <c r="A35" s="74" t="s">
        <v>223</v>
      </c>
      <c r="D35" s="31"/>
      <c r="E35" s="32"/>
      <c r="G35" s="31"/>
      <c r="I35" s="31"/>
      <c r="J35" s="211" t="s">
        <v>288</v>
      </c>
      <c r="K35" s="211"/>
      <c r="L35" s="211"/>
      <c r="M35" s="33"/>
      <c r="N35" s="35"/>
      <c r="O35" s="35"/>
      <c r="P35" s="60" t="s">
        <v>139</v>
      </c>
    </row>
  </sheetData>
  <customSheetViews>
    <customSheetView guid="{1998FCB8-1FEB-4076-ACE6-A225EE4366B3}" showPageBreaks="1" printArea="1" view="pageBreakPreview">
      <pane xSplit="1" ySplit="14" topLeftCell="B15" activePane="bottomRight" state="frozen"/>
      <selection pane="bottomRight" activeCell="J34" sqref="J34:L34"/>
      <pageMargins left="0.75" right="0.5" top="1" bottom="1" header="0.75" footer="0.5"/>
      <printOptions horizontalCentered="1"/>
      <pageSetup paperSize="5" scale="90" orientation="landscape" horizontalDpi="4294967294" verticalDpi="300" r:id="rId1"/>
      <headerFooter alignWithMargins="0">
        <oddHeader xml:space="preserve">&amp;L&amp;"Arial,Regular"&amp;9               LBP Form No. 2&amp;R&amp;"Arial,Bold"&amp;10Annex E                         </oddHeader>
        <oddFooter>&amp;C&amp;10Page &amp;P of &amp;N</oddFooter>
      </headerFooter>
    </customSheetView>
    <customSheetView guid="{EE975321-C15E-44A7-AFC6-A307116A4F6E}" showPageBreaks="1" printArea="1" view="pageBreakPreview">
      <pane xSplit="1" ySplit="14" topLeftCell="B15" activePane="bottomRight" state="frozen"/>
      <selection pane="bottomRight" activeCell="J10" sqref="J10:R12"/>
      <pageMargins left="0.75" right="0.5" top="1" bottom="1" header="0.75" footer="0.5"/>
      <printOptions horizontalCentered="1"/>
      <pageSetup paperSize="5" scale="90" orientation="landscape" horizontalDpi="4294967294" verticalDpi="300" r:id="rId2"/>
      <headerFooter alignWithMargins="0">
        <oddHeader xml:space="preserve">&amp;L&amp;"Arial,Regular"&amp;9               LBP Form No. 2&amp;R&amp;"Arial,Bold"&amp;10Annex D                         </oddHeader>
        <oddFooter>&amp;C&amp;10Page &amp;P of &amp;N</oddFooter>
      </headerFooter>
    </customSheetView>
    <customSheetView guid="{DE3A1FFE-44A0-41BD-98AB-2A2226968564}" showPageBreaks="1" printArea="1" view="pageBreakPreview">
      <pane xSplit="1" ySplit="14" topLeftCell="B15" activePane="bottomRight" state="frozen"/>
      <selection pane="bottomRight" activeCell="J10" sqref="J10:R12"/>
      <pageMargins left="0.75" right="0.5" top="1" bottom="1" header="0.75" footer="0.5"/>
      <printOptions horizontalCentered="1"/>
      <pageSetup paperSize="5" scale="90" orientation="landscape" horizontalDpi="4294967294" verticalDpi="300" r:id="rId3"/>
      <headerFooter alignWithMargins="0">
        <oddHeader xml:space="preserve">&amp;L&amp;"Arial,Regular"&amp;9               LBP Form No. 2&amp;R&amp;"Arial,Bold"&amp;10Annex D                         </oddHeader>
        <oddFooter>&amp;C&amp;10Page &amp;P of &amp;N</oddFooter>
      </headerFooter>
    </customSheetView>
    <customSheetView guid="{870B4CCF-089A-4C19-A059-259DAAB1F3BC}" showPageBreaks="1" printArea="1" view="pageBreakPreview">
      <pane xSplit="1" ySplit="14" topLeftCell="B15" activePane="bottomRight" state="frozen"/>
      <selection pane="bottomRight" activeCell="C12" sqref="C12"/>
      <pageMargins left="0.75" right="0.5" top="1" bottom="1" header="0.75" footer="0.5"/>
      <printOptions horizontalCentered="1"/>
      <pageSetup paperSize="5" scale="90" orientation="landscape" horizontalDpi="4294967294" verticalDpi="300" r:id="rId4"/>
      <headerFooter alignWithMargins="0">
        <oddHeader xml:space="preserve">&amp;L&amp;"Arial,Regular"&amp;9               LBP Form No. 2&amp;R&amp;"Arial,Bold"&amp;10Annex D                         </oddHeader>
        <oddFooter>&amp;C&amp;10Page &amp;P of &amp;N</oddFooter>
      </headerFooter>
    </customSheetView>
    <customSheetView guid="{B830B613-BE6E-4840-91D7-D447FD1BCCD2}" showPageBreaks="1" printArea="1" view="pageBreakPreview">
      <pane xSplit="1" ySplit="14" topLeftCell="B15" activePane="bottomRight" state="frozen"/>
      <selection pane="bottomRight" activeCell="J10" sqref="J10:R12"/>
      <pageMargins left="0.75" right="0.5" top="1" bottom="1" header="0.75" footer="0.5"/>
      <printOptions horizontalCentered="1"/>
      <pageSetup paperSize="5" scale="90" orientation="landscape" horizontalDpi="4294967294" verticalDpi="300" r:id="rId5"/>
      <headerFooter alignWithMargins="0">
        <oddHeader xml:space="preserve">&amp;L&amp;"Arial,Regular"&amp;9               LBP Form No. 2&amp;R&amp;"Arial,Bold"&amp;10Annex D                         </oddHeader>
        <oddFooter>&amp;C&amp;10Page &amp;P of &amp;N</oddFooter>
      </headerFooter>
    </customSheetView>
  </customSheetViews>
  <mergeCells count="11">
    <mergeCell ref="J31:L31"/>
    <mergeCell ref="J34:L34"/>
    <mergeCell ref="J35:L35"/>
    <mergeCell ref="A13:C13"/>
    <mergeCell ref="E13:H13"/>
    <mergeCell ref="A1:S1"/>
    <mergeCell ref="A2:S2"/>
    <mergeCell ref="L9:P9"/>
    <mergeCell ref="A11:C11"/>
    <mergeCell ref="E11:H11"/>
    <mergeCell ref="P10:P12"/>
  </mergeCells>
  <printOptions horizontalCentered="1"/>
  <pageMargins left="0.75" right="0.5" top="1" bottom="1" header="0.75" footer="0.5"/>
  <pageSetup paperSize="5" scale="90" orientation="landscape" horizontalDpi="4294967294" verticalDpi="300" r:id="rId6"/>
  <headerFooter alignWithMargins="0">
    <oddHeader xml:space="preserve">&amp;L&amp;"Arial,Regular"&amp;9               LBP Form No. 2&amp;R&amp;"Arial,Bold"&amp;10Annex E                         </oddHeader>
    <oddFooter>&amp;C&amp;10Page &amp;P of &amp;N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S28"/>
  <sheetViews>
    <sheetView view="pageBreakPreview" zoomScaleNormal="85" zoomScaleSheetLayoutView="100" workbookViewId="0">
      <pane xSplit="1" ySplit="14" topLeftCell="B15" activePane="bottomRight" state="frozen"/>
      <selection pane="topRight" activeCell="B1" sqref="B1"/>
      <selection pane="bottomLeft" activeCell="A15" sqref="A15"/>
      <selection pane="bottomRight" activeCell="A17" sqref="A17:XFD17"/>
    </sheetView>
  </sheetViews>
  <sheetFormatPr defaultRowHeight="12.75" x14ac:dyDescent="0.2"/>
  <cols>
    <col min="1" max="1" width="16.77734375" style="1" customWidth="1"/>
    <col min="2" max="2" width="1.21875" style="1" customWidth="1"/>
    <col min="3" max="3" width="26.77734375" style="1" customWidth="1"/>
    <col min="4" max="4" width="1" style="1" customWidth="1"/>
    <col min="5" max="7" width="2.88671875" style="1" customWidth="1"/>
    <col min="8" max="8" width="3.77734375" style="1" customWidth="1"/>
    <col min="9" max="9" width="0.88671875" style="1" customWidth="1"/>
    <col min="10" max="10" width="13.77734375" style="1" customWidth="1"/>
    <col min="11" max="11" width="0.88671875" style="1" customWidth="1"/>
    <col min="12" max="12" width="13.77734375" style="1" customWidth="1"/>
    <col min="13" max="13" width="0.88671875" style="1" customWidth="1"/>
    <col min="14" max="14" width="13.77734375" style="1" customWidth="1"/>
    <col min="15" max="15" width="0.88671875" style="1" customWidth="1"/>
    <col min="16" max="16" width="13.77734375" style="1" customWidth="1"/>
    <col min="17" max="17" width="0.88671875" style="1" customWidth="1"/>
    <col min="18" max="18" width="13.77734375" style="1" customWidth="1"/>
    <col min="19" max="16384" width="8.88671875" style="1"/>
  </cols>
  <sheetData>
    <row r="1" spans="1:19" ht="15.75" x14ac:dyDescent="0.25">
      <c r="A1" s="203" t="s">
        <v>111</v>
      </c>
      <c r="B1" s="203"/>
      <c r="C1" s="203"/>
      <c r="D1" s="203"/>
      <c r="E1" s="203"/>
      <c r="F1" s="203"/>
      <c r="G1" s="203"/>
      <c r="H1" s="203"/>
      <c r="I1" s="203"/>
      <c r="J1" s="203"/>
      <c r="K1" s="203"/>
      <c r="L1" s="203"/>
      <c r="M1" s="203"/>
      <c r="N1" s="203"/>
      <c r="O1" s="203"/>
      <c r="P1" s="203"/>
      <c r="Q1" s="203"/>
      <c r="R1" s="203"/>
      <c r="S1" s="203"/>
    </row>
    <row r="2" spans="1:19" ht="15.75" customHeight="1" x14ac:dyDescent="0.2">
      <c r="A2" s="204" t="s">
        <v>0</v>
      </c>
      <c r="B2" s="204"/>
      <c r="C2" s="204"/>
      <c r="D2" s="204"/>
      <c r="E2" s="204"/>
      <c r="F2" s="204"/>
      <c r="G2" s="204"/>
      <c r="H2" s="204"/>
      <c r="I2" s="204"/>
      <c r="J2" s="204"/>
      <c r="K2" s="204"/>
      <c r="L2" s="204"/>
      <c r="M2" s="204"/>
      <c r="N2" s="204"/>
      <c r="O2" s="204"/>
      <c r="P2" s="204"/>
      <c r="Q2" s="204"/>
      <c r="R2" s="204"/>
      <c r="S2" s="204"/>
    </row>
    <row r="3" spans="1:19" ht="9" customHeight="1" x14ac:dyDescent="0.2"/>
    <row r="4" spans="1:19" ht="15" customHeight="1" x14ac:dyDescent="0.25">
      <c r="A4" s="2" t="s">
        <v>118</v>
      </c>
      <c r="B4" s="2" t="s">
        <v>113</v>
      </c>
      <c r="C4" s="73" t="s">
        <v>272</v>
      </c>
      <c r="H4" s="3"/>
      <c r="I4" s="3"/>
      <c r="R4" s="79">
        <v>6919</v>
      </c>
    </row>
    <row r="5" spans="1:19" ht="15" customHeight="1" x14ac:dyDescent="0.2">
      <c r="A5" s="5" t="s">
        <v>119</v>
      </c>
      <c r="B5" s="2" t="s">
        <v>113</v>
      </c>
      <c r="C5" s="5" t="s">
        <v>218</v>
      </c>
    </row>
    <row r="6" spans="1:19" ht="15" customHeight="1" x14ac:dyDescent="0.2">
      <c r="A6" s="5" t="s">
        <v>120</v>
      </c>
      <c r="B6" s="2" t="s">
        <v>113</v>
      </c>
      <c r="C6" s="5" t="s">
        <v>273</v>
      </c>
    </row>
    <row r="7" spans="1:19" ht="15" customHeight="1" x14ac:dyDescent="0.2">
      <c r="A7" s="6" t="s">
        <v>121</v>
      </c>
      <c r="B7" s="2" t="s">
        <v>113</v>
      </c>
      <c r="C7" s="6" t="s">
        <v>274</v>
      </c>
    </row>
    <row r="8" spans="1:19" ht="15" customHeight="1" x14ac:dyDescent="0.2">
      <c r="A8" s="6"/>
      <c r="B8" s="2"/>
      <c r="C8" s="6"/>
    </row>
    <row r="9" spans="1:19" ht="15" customHeight="1" x14ac:dyDescent="0.2">
      <c r="L9" s="207" t="s">
        <v>122</v>
      </c>
      <c r="M9" s="207"/>
      <c r="N9" s="207"/>
      <c r="O9" s="207"/>
      <c r="P9" s="207"/>
      <c r="Q9" s="80"/>
    </row>
    <row r="10" spans="1:19" ht="15" customHeight="1" x14ac:dyDescent="0.2">
      <c r="H10" s="8"/>
      <c r="I10" s="8"/>
      <c r="J10" s="8" t="s">
        <v>287</v>
      </c>
      <c r="K10" s="8"/>
      <c r="L10" s="62" t="s">
        <v>123</v>
      </c>
      <c r="M10" s="62"/>
      <c r="N10" s="62" t="s">
        <v>125</v>
      </c>
      <c r="O10" s="62"/>
      <c r="P10" s="209" t="s">
        <v>127</v>
      </c>
      <c r="Q10" s="45"/>
      <c r="R10" s="129" t="s">
        <v>132</v>
      </c>
    </row>
    <row r="11" spans="1:19" ht="15" customHeight="1" x14ac:dyDescent="0.2">
      <c r="A11" s="205" t="s">
        <v>186</v>
      </c>
      <c r="B11" s="205"/>
      <c r="C11" s="205"/>
      <c r="D11" s="9"/>
      <c r="E11" s="205" t="s">
        <v>112</v>
      </c>
      <c r="F11" s="205"/>
      <c r="G11" s="205"/>
      <c r="H11" s="205"/>
      <c r="I11" s="8"/>
      <c r="J11" s="93" t="s">
        <v>305</v>
      </c>
      <c r="K11" s="44"/>
      <c r="L11" s="44" t="s">
        <v>318</v>
      </c>
      <c r="M11" s="44"/>
      <c r="N11" s="44" t="s">
        <v>318</v>
      </c>
      <c r="O11" s="44"/>
      <c r="P11" s="210"/>
      <c r="Q11" s="45"/>
      <c r="R11" s="44">
        <v>2020</v>
      </c>
    </row>
    <row r="12" spans="1:19" ht="15" customHeight="1" x14ac:dyDescent="0.2">
      <c r="A12" s="91"/>
      <c r="B12" s="91"/>
      <c r="C12" s="91"/>
      <c r="D12" s="9"/>
      <c r="E12" s="91"/>
      <c r="F12" s="91"/>
      <c r="G12" s="91"/>
      <c r="H12" s="91"/>
      <c r="I12" s="8"/>
      <c r="J12" s="44" t="s">
        <v>124</v>
      </c>
      <c r="K12" s="44"/>
      <c r="L12" s="44" t="s">
        <v>124</v>
      </c>
      <c r="M12" s="44"/>
      <c r="N12" s="44" t="s">
        <v>126</v>
      </c>
      <c r="O12" s="44"/>
      <c r="P12" s="210"/>
      <c r="Q12" s="45"/>
      <c r="R12" s="130" t="s">
        <v>2</v>
      </c>
    </row>
    <row r="13" spans="1:19" ht="15" customHeight="1" x14ac:dyDescent="0.2">
      <c r="A13" s="206" t="s">
        <v>3</v>
      </c>
      <c r="B13" s="206"/>
      <c r="C13" s="206"/>
      <c r="D13" s="7"/>
      <c r="E13" s="208" t="s">
        <v>4</v>
      </c>
      <c r="F13" s="208"/>
      <c r="G13" s="208"/>
      <c r="H13" s="208"/>
      <c r="J13" s="10" t="s">
        <v>5</v>
      </c>
      <c r="K13" s="61"/>
      <c r="L13" s="10" t="s">
        <v>128</v>
      </c>
      <c r="M13" s="61"/>
      <c r="N13" s="10" t="s">
        <v>129</v>
      </c>
      <c r="O13" s="61"/>
      <c r="P13" s="10" t="s">
        <v>130</v>
      </c>
      <c r="Q13" s="61"/>
      <c r="R13" s="10" t="s">
        <v>131</v>
      </c>
    </row>
    <row r="14" spans="1:19" ht="6" customHeight="1" x14ac:dyDescent="0.2">
      <c r="K14" s="7"/>
      <c r="M14" s="7"/>
      <c r="O14" s="7"/>
      <c r="Q14" s="7"/>
    </row>
    <row r="15" spans="1:19" s="7" customFormat="1" ht="15.95" customHeight="1" x14ac:dyDescent="0.2">
      <c r="A15" s="68" t="s">
        <v>190</v>
      </c>
      <c r="B15" s="11"/>
      <c r="C15" s="11"/>
    </row>
    <row r="16" spans="1:19" s="7" customFormat="1" ht="15.95" customHeight="1" x14ac:dyDescent="0.2">
      <c r="A16" s="11" t="s">
        <v>89</v>
      </c>
      <c r="B16" s="24"/>
      <c r="C16" s="24"/>
    </row>
    <row r="17" spans="1:18" s="7" customFormat="1" ht="15" customHeight="1" x14ac:dyDescent="0.2">
      <c r="A17" s="70" t="s">
        <v>90</v>
      </c>
      <c r="B17" s="40"/>
      <c r="C17" s="40"/>
      <c r="E17" s="14">
        <v>1</v>
      </c>
      <c r="F17" s="15" t="s">
        <v>12</v>
      </c>
      <c r="G17" s="14" t="s">
        <v>54</v>
      </c>
      <c r="H17" s="16" t="s">
        <v>10</v>
      </c>
    </row>
    <row r="18" spans="1:18" s="27" customFormat="1" ht="18.95" customHeight="1" x14ac:dyDescent="0.2">
      <c r="A18" s="63" t="s">
        <v>108</v>
      </c>
      <c r="B18" s="26"/>
      <c r="C18" s="26"/>
      <c r="J18" s="21">
        <f>SUM(J17:J17)</f>
        <v>0</v>
      </c>
      <c r="K18" s="23"/>
      <c r="L18" s="21">
        <f>SUM(L17:L17)</f>
        <v>0</v>
      </c>
      <c r="N18" s="21">
        <f>SUM(N17:N17)</f>
        <v>0</v>
      </c>
      <c r="P18" s="21">
        <f>SUM(P17:P17)</f>
        <v>0</v>
      </c>
      <c r="R18" s="21">
        <f>SUM(R17:R17)</f>
        <v>0</v>
      </c>
    </row>
    <row r="19" spans="1:18" s="7" customFormat="1" ht="6" customHeight="1" x14ac:dyDescent="0.2"/>
    <row r="20" spans="1:18" s="7" customFormat="1" ht="20.100000000000001" customHeight="1" thickBot="1" x14ac:dyDescent="0.25">
      <c r="A20" s="11" t="s">
        <v>110</v>
      </c>
      <c r="B20" s="28"/>
      <c r="C20" s="28"/>
      <c r="J20" s="29">
        <f>J18</f>
        <v>0</v>
      </c>
      <c r="K20" s="23"/>
      <c r="L20" s="29">
        <f>L18</f>
        <v>0</v>
      </c>
      <c r="N20" s="29">
        <f>N18</f>
        <v>0</v>
      </c>
      <c r="P20" s="29">
        <f>P18</f>
        <v>0</v>
      </c>
      <c r="R20" s="29">
        <f>R18</f>
        <v>0</v>
      </c>
    </row>
    <row r="21" spans="1:18" s="7" customFormat="1" ht="13.5" thickTop="1" x14ac:dyDescent="0.2">
      <c r="A21" s="31"/>
      <c r="B21" s="31"/>
      <c r="C21" s="31"/>
      <c r="D21" s="34"/>
      <c r="E21" s="31"/>
      <c r="F21" s="31"/>
      <c r="H21" s="35"/>
      <c r="I21" s="35"/>
      <c r="J21" s="35"/>
      <c r="K21" s="35"/>
      <c r="L21" s="35"/>
      <c r="M21" s="35"/>
    </row>
    <row r="22" spans="1:18" s="7" customFormat="1" x14ac:dyDescent="0.2"/>
    <row r="23" spans="1:18" s="7" customFormat="1" x14ac:dyDescent="0.2"/>
    <row r="24" spans="1:18" x14ac:dyDescent="0.2">
      <c r="A24" s="76"/>
      <c r="D24" s="33"/>
      <c r="E24" s="32"/>
      <c r="G24" s="31"/>
      <c r="I24" s="31"/>
      <c r="J24" s="101" t="s">
        <v>297</v>
      </c>
      <c r="M24" s="47"/>
      <c r="N24" s="199" t="s">
        <v>135</v>
      </c>
      <c r="O24" s="199"/>
      <c r="P24" s="199"/>
    </row>
    <row r="25" spans="1:18" x14ac:dyDescent="0.2">
      <c r="A25" s="50"/>
      <c r="D25" s="33"/>
      <c r="E25" s="51"/>
      <c r="G25" s="31"/>
      <c r="I25" s="31"/>
      <c r="J25" s="101"/>
      <c r="M25" s="101"/>
      <c r="N25" s="36"/>
      <c r="O25" s="36"/>
      <c r="P25" s="51"/>
    </row>
    <row r="26" spans="1:18" x14ac:dyDescent="0.2">
      <c r="A26" s="52"/>
      <c r="D26" s="31"/>
      <c r="E26" s="53"/>
      <c r="G26" s="31"/>
      <c r="I26" s="31"/>
      <c r="J26" s="31"/>
      <c r="M26" s="31"/>
      <c r="P26" s="53"/>
    </row>
    <row r="27" spans="1:18" x14ac:dyDescent="0.2">
      <c r="A27" s="77"/>
      <c r="D27" s="55"/>
      <c r="E27" s="56"/>
      <c r="G27" s="31"/>
      <c r="I27" s="31"/>
      <c r="J27" s="102" t="s">
        <v>319</v>
      </c>
      <c r="M27" s="57"/>
      <c r="N27" s="200" t="s">
        <v>137</v>
      </c>
      <c r="O27" s="200"/>
      <c r="P27" s="200"/>
    </row>
    <row r="28" spans="1:18" x14ac:dyDescent="0.2">
      <c r="A28" s="74"/>
      <c r="D28" s="31"/>
      <c r="E28" s="32"/>
      <c r="G28" s="31"/>
      <c r="I28" s="31"/>
      <c r="J28" s="101" t="s">
        <v>288</v>
      </c>
      <c r="M28" s="33"/>
      <c r="N28" s="201" t="s">
        <v>139</v>
      </c>
      <c r="O28" s="201"/>
      <c r="P28" s="201"/>
    </row>
  </sheetData>
  <customSheetViews>
    <customSheetView guid="{1998FCB8-1FEB-4076-ACE6-A225EE4366B3}" showPageBreaks="1" printArea="1" view="pageBreakPreview">
      <pane xSplit="1" ySplit="14" topLeftCell="B15" activePane="bottomRight" state="frozen"/>
      <selection pane="bottomRight" activeCell="A17" sqref="A17:XFD17"/>
      <pageMargins left="0.75" right="0.5" top="1" bottom="1" header="0.75" footer="0.5"/>
      <printOptions horizontalCentered="1"/>
      <pageSetup paperSize="5" scale="90" orientation="landscape" horizontalDpi="4294967294" verticalDpi="300" r:id="rId1"/>
      <headerFooter alignWithMargins="0">
        <oddHeader xml:space="preserve">&amp;L&amp;"Arial,Regular"&amp;9               LBP Form No. 2&amp;R&amp;"Arial,Bold"&amp;10Annex E                         </oddHeader>
        <oddFooter>&amp;C&amp;10Page &amp;P of &amp;N</oddFooter>
      </headerFooter>
    </customSheetView>
    <customSheetView guid="{EE975321-C15E-44A7-AFC6-A307116A4F6E}" showPageBreaks="1" printArea="1" view="pageBreakPreview">
      <pane xSplit="1" ySplit="14" topLeftCell="B15" activePane="bottomRight" state="frozen"/>
      <selection pane="bottomRight" activeCell="E18" sqref="E18:H18"/>
      <pageMargins left="0.75" right="0.5" top="1" bottom="1" header="0.75" footer="0.5"/>
      <printOptions horizontalCentered="1"/>
      <pageSetup paperSize="5" scale="90" orientation="landscape" horizontalDpi="4294967294" verticalDpi="300" r:id="rId2"/>
      <headerFooter alignWithMargins="0">
        <oddHeader xml:space="preserve">&amp;L&amp;"Arial,Regular"&amp;9               LBP Form No. 2&amp;R&amp;"Arial,Bold"&amp;10Annex D                         </oddHeader>
        <oddFooter>&amp;C&amp;10Page &amp;P of &amp;N</oddFooter>
      </headerFooter>
    </customSheetView>
    <customSheetView guid="{DE3A1FFE-44A0-41BD-98AB-2A2226968564}" showPageBreaks="1" printArea="1" view="pageBreakPreview">
      <pane xSplit="1" ySplit="14" topLeftCell="B15" activePane="bottomRight" state="frozen"/>
      <selection pane="bottomRight" activeCell="E18" sqref="E18:H18"/>
      <pageMargins left="0.75" right="0.5" top="1" bottom="1" header="0.75" footer="0.5"/>
      <printOptions horizontalCentered="1"/>
      <pageSetup paperSize="5" scale="90" orientation="landscape" horizontalDpi="4294967294" verticalDpi="300" r:id="rId3"/>
      <headerFooter alignWithMargins="0">
        <oddHeader xml:space="preserve">&amp;L&amp;"Arial,Regular"&amp;9               LBP Form No. 2&amp;R&amp;"Arial,Bold"&amp;10Annex D                         </oddHeader>
        <oddFooter>&amp;C&amp;10Page &amp;P of &amp;N</oddFooter>
      </headerFooter>
    </customSheetView>
    <customSheetView guid="{870B4CCF-089A-4C19-A059-259DAAB1F3BC}" showPageBreaks="1" printArea="1" view="pageBreakPreview">
      <pane xSplit="1" ySplit="14" topLeftCell="B15" activePane="bottomRight" state="frozen"/>
      <selection pane="bottomRight" activeCell="C15" sqref="C15"/>
      <pageMargins left="0.75" right="0.5" top="1" bottom="1" header="0.75" footer="0.5"/>
      <printOptions horizontalCentered="1"/>
      <pageSetup paperSize="5" scale="90" orientation="landscape" horizontalDpi="4294967294" verticalDpi="300" r:id="rId4"/>
      <headerFooter alignWithMargins="0">
        <oddHeader xml:space="preserve">&amp;L&amp;"Arial,Regular"&amp;9               LBP Form No. 2&amp;R&amp;"Arial,Bold"&amp;10Annex D                         </oddHeader>
        <oddFooter>&amp;C&amp;10Page &amp;P of &amp;N</oddFooter>
      </headerFooter>
    </customSheetView>
    <customSheetView guid="{B830B613-BE6E-4840-91D7-D447FD1BCCD2}" showPageBreaks="1" printArea="1" view="pageBreakPreview">
      <pane xSplit="1" ySplit="14" topLeftCell="B15" activePane="bottomRight" state="frozen"/>
      <selection pane="bottomRight" activeCell="E18" sqref="E18:H18"/>
      <pageMargins left="0.75" right="0.5" top="1" bottom="1" header="0.75" footer="0.5"/>
      <printOptions horizontalCentered="1"/>
      <pageSetup paperSize="5" scale="90" orientation="landscape" horizontalDpi="4294967294" verticalDpi="300" r:id="rId5"/>
      <headerFooter alignWithMargins="0">
        <oddHeader xml:space="preserve">&amp;L&amp;"Arial,Regular"&amp;9               LBP Form No. 2&amp;R&amp;"Arial,Bold"&amp;10Annex D                         </oddHeader>
        <oddFooter>&amp;C&amp;10Page &amp;P of &amp;N</oddFooter>
      </headerFooter>
    </customSheetView>
  </customSheetViews>
  <mergeCells count="11">
    <mergeCell ref="N24:P24"/>
    <mergeCell ref="N27:P27"/>
    <mergeCell ref="N28:P28"/>
    <mergeCell ref="A13:C13"/>
    <mergeCell ref="E13:H13"/>
    <mergeCell ref="A1:S1"/>
    <mergeCell ref="A2:S2"/>
    <mergeCell ref="L9:P9"/>
    <mergeCell ref="A11:C11"/>
    <mergeCell ref="E11:H11"/>
    <mergeCell ref="P10:P12"/>
  </mergeCells>
  <printOptions horizontalCentered="1"/>
  <pageMargins left="0.75" right="0.5" top="1" bottom="1" header="0.75" footer="0.5"/>
  <pageSetup paperSize="5" scale="90" orientation="landscape" horizontalDpi="4294967294" verticalDpi="300" r:id="rId6"/>
  <headerFooter alignWithMargins="0">
    <oddHeader xml:space="preserve">&amp;L&amp;"Arial,Regular"&amp;9               LBP Form No. 2&amp;R&amp;"Arial,Bold"&amp;10Annex E                         </oddHeader>
    <oddFooter>&amp;C&amp;10Page &amp;P of &amp;N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S29"/>
  <sheetViews>
    <sheetView view="pageBreakPreview" zoomScaleNormal="85" zoomScaleSheetLayoutView="100" workbookViewId="0">
      <pane xSplit="1" ySplit="14" topLeftCell="B15" activePane="bottomRight" state="frozen"/>
      <selection pane="topRight" activeCell="B1" sqref="B1"/>
      <selection pane="bottomLeft" activeCell="A15" sqref="A15"/>
      <selection pane="bottomRight" activeCell="P15" sqref="P15"/>
    </sheetView>
  </sheetViews>
  <sheetFormatPr defaultRowHeight="12.75" x14ac:dyDescent="0.2"/>
  <cols>
    <col min="1" max="1" width="16.77734375" style="1" customWidth="1"/>
    <col min="2" max="2" width="1.21875" style="1" customWidth="1"/>
    <col min="3" max="3" width="26.77734375" style="1" customWidth="1"/>
    <col min="4" max="4" width="1" style="1" customWidth="1"/>
    <col min="5" max="7" width="2.88671875" style="1" customWidth="1"/>
    <col min="8" max="8" width="3.77734375" style="1" customWidth="1"/>
    <col min="9" max="9" width="0.88671875" style="1" customWidth="1"/>
    <col min="10" max="10" width="13.77734375" style="1" customWidth="1"/>
    <col min="11" max="11" width="0.88671875" style="1" customWidth="1"/>
    <col min="12" max="12" width="13.77734375" style="1" customWidth="1"/>
    <col min="13" max="13" width="0.88671875" style="1" customWidth="1"/>
    <col min="14" max="14" width="13.77734375" style="1" customWidth="1"/>
    <col min="15" max="15" width="0.88671875" style="1" customWidth="1"/>
    <col min="16" max="16" width="13.77734375" style="1" customWidth="1"/>
    <col min="17" max="17" width="0.88671875" style="1" customWidth="1"/>
    <col min="18" max="18" width="13.77734375" style="1" customWidth="1"/>
    <col min="19" max="16384" width="8.88671875" style="1"/>
  </cols>
  <sheetData>
    <row r="1" spans="1:19" ht="15.75" x14ac:dyDescent="0.25">
      <c r="A1" s="203" t="s">
        <v>111</v>
      </c>
      <c r="B1" s="203"/>
      <c r="C1" s="203"/>
      <c r="D1" s="203"/>
      <c r="E1" s="203"/>
      <c r="F1" s="203"/>
      <c r="G1" s="203"/>
      <c r="H1" s="203"/>
      <c r="I1" s="203"/>
      <c r="J1" s="203"/>
      <c r="K1" s="203"/>
      <c r="L1" s="203"/>
      <c r="M1" s="203"/>
      <c r="N1" s="203"/>
      <c r="O1" s="203"/>
      <c r="P1" s="203"/>
      <c r="Q1" s="203"/>
      <c r="R1" s="203"/>
      <c r="S1" s="203"/>
    </row>
    <row r="2" spans="1:19" ht="15.75" customHeight="1" x14ac:dyDescent="0.2">
      <c r="A2" s="204" t="s">
        <v>0</v>
      </c>
      <c r="B2" s="204"/>
      <c r="C2" s="204"/>
      <c r="D2" s="204"/>
      <c r="E2" s="204"/>
      <c r="F2" s="204"/>
      <c r="G2" s="204"/>
      <c r="H2" s="204"/>
      <c r="I2" s="204"/>
      <c r="J2" s="204"/>
      <c r="K2" s="204"/>
      <c r="L2" s="204"/>
      <c r="M2" s="204"/>
      <c r="N2" s="204"/>
      <c r="O2" s="204"/>
      <c r="P2" s="204"/>
      <c r="Q2" s="204"/>
      <c r="R2" s="204"/>
      <c r="S2" s="204"/>
    </row>
    <row r="3" spans="1:19" ht="9" customHeight="1" x14ac:dyDescent="0.2"/>
    <row r="4" spans="1:19" ht="15" customHeight="1" x14ac:dyDescent="0.25">
      <c r="A4" s="2" t="s">
        <v>118</v>
      </c>
      <c r="B4" s="2" t="s">
        <v>113</v>
      </c>
      <c r="C4" s="73" t="s">
        <v>216</v>
      </c>
      <c r="H4" s="3"/>
      <c r="I4" s="3"/>
      <c r="R4" s="79">
        <v>8911</v>
      </c>
    </row>
    <row r="5" spans="1:19" ht="15" customHeight="1" x14ac:dyDescent="0.2">
      <c r="A5" s="5" t="s">
        <v>119</v>
      </c>
      <c r="B5" s="2" t="s">
        <v>113</v>
      </c>
      <c r="C5" s="5" t="s">
        <v>219</v>
      </c>
    </row>
    <row r="6" spans="1:19" ht="15" customHeight="1" x14ac:dyDescent="0.2">
      <c r="A6" s="5" t="s">
        <v>120</v>
      </c>
      <c r="B6" s="2" t="s">
        <v>113</v>
      </c>
      <c r="C6" s="5" t="s">
        <v>275</v>
      </c>
    </row>
    <row r="7" spans="1:19" ht="15" customHeight="1" x14ac:dyDescent="0.2">
      <c r="A7" s="6" t="s">
        <v>121</v>
      </c>
      <c r="B7" s="2" t="s">
        <v>113</v>
      </c>
      <c r="C7" s="6" t="s">
        <v>276</v>
      </c>
    </row>
    <row r="8" spans="1:19" ht="15" customHeight="1" x14ac:dyDescent="0.2">
      <c r="A8" s="6"/>
      <c r="B8" s="2"/>
      <c r="C8" s="6"/>
    </row>
    <row r="9" spans="1:19" ht="15" customHeight="1" x14ac:dyDescent="0.2">
      <c r="L9" s="207" t="s">
        <v>122</v>
      </c>
      <c r="M9" s="207"/>
      <c r="N9" s="207"/>
      <c r="O9" s="207"/>
      <c r="P9" s="207"/>
      <c r="Q9" s="80"/>
    </row>
    <row r="10" spans="1:19" ht="15" customHeight="1" x14ac:dyDescent="0.2">
      <c r="H10" s="8"/>
      <c r="I10" s="8"/>
      <c r="J10" s="8" t="s">
        <v>287</v>
      </c>
      <c r="K10" s="8"/>
      <c r="L10" s="62" t="s">
        <v>123</v>
      </c>
      <c r="M10" s="62"/>
      <c r="N10" s="62" t="s">
        <v>125</v>
      </c>
      <c r="O10" s="62"/>
      <c r="P10" s="209" t="s">
        <v>127</v>
      </c>
      <c r="Q10" s="45"/>
      <c r="R10" s="129" t="s">
        <v>132</v>
      </c>
    </row>
    <row r="11" spans="1:19" ht="15" customHeight="1" x14ac:dyDescent="0.2">
      <c r="A11" s="205" t="s">
        <v>186</v>
      </c>
      <c r="B11" s="205"/>
      <c r="C11" s="205"/>
      <c r="D11" s="9"/>
      <c r="E11" s="205" t="s">
        <v>112</v>
      </c>
      <c r="F11" s="205"/>
      <c r="G11" s="205"/>
      <c r="H11" s="205"/>
      <c r="I11" s="8"/>
      <c r="J11" s="93" t="s">
        <v>305</v>
      </c>
      <c r="K11" s="44"/>
      <c r="L11" s="44" t="s">
        <v>318</v>
      </c>
      <c r="M11" s="44"/>
      <c r="N11" s="44" t="s">
        <v>318</v>
      </c>
      <c r="O11" s="44"/>
      <c r="P11" s="210"/>
      <c r="Q11" s="45"/>
      <c r="R11" s="44">
        <v>2020</v>
      </c>
    </row>
    <row r="12" spans="1:19" ht="15" customHeight="1" x14ac:dyDescent="0.2">
      <c r="A12" s="91"/>
      <c r="B12" s="91"/>
      <c r="C12" s="91"/>
      <c r="D12" s="9"/>
      <c r="E12" s="91"/>
      <c r="F12" s="91"/>
      <c r="G12" s="91"/>
      <c r="H12" s="91"/>
      <c r="I12" s="8"/>
      <c r="J12" s="44" t="s">
        <v>124</v>
      </c>
      <c r="K12" s="44"/>
      <c r="L12" s="44" t="s">
        <v>124</v>
      </c>
      <c r="M12" s="44"/>
      <c r="N12" s="44" t="s">
        <v>126</v>
      </c>
      <c r="O12" s="44"/>
      <c r="P12" s="210"/>
      <c r="Q12" s="45"/>
      <c r="R12" s="130" t="s">
        <v>2</v>
      </c>
    </row>
    <row r="13" spans="1:19" ht="15" customHeight="1" x14ac:dyDescent="0.2">
      <c r="A13" s="206" t="s">
        <v>3</v>
      </c>
      <c r="B13" s="206"/>
      <c r="C13" s="206"/>
      <c r="D13" s="7"/>
      <c r="E13" s="208" t="s">
        <v>4</v>
      </c>
      <c r="F13" s="208"/>
      <c r="G13" s="208"/>
      <c r="H13" s="208"/>
      <c r="J13" s="10" t="s">
        <v>5</v>
      </c>
      <c r="K13" s="61"/>
      <c r="L13" s="10" t="s">
        <v>128</v>
      </c>
      <c r="M13" s="61"/>
      <c r="N13" s="10" t="s">
        <v>129</v>
      </c>
      <c r="O13" s="61"/>
      <c r="P13" s="10" t="s">
        <v>130</v>
      </c>
      <c r="Q13" s="61"/>
      <c r="R13" s="10" t="s">
        <v>131</v>
      </c>
    </row>
    <row r="14" spans="1:19" ht="6" customHeight="1" x14ac:dyDescent="0.2">
      <c r="K14" s="7"/>
      <c r="M14" s="7"/>
      <c r="O14" s="7"/>
      <c r="Q14" s="7"/>
    </row>
    <row r="15" spans="1:19" s="7" customFormat="1" ht="15.95" customHeight="1" x14ac:dyDescent="0.2">
      <c r="A15" s="68" t="s">
        <v>190</v>
      </c>
      <c r="B15" s="11"/>
      <c r="C15" s="11"/>
    </row>
    <row r="16" spans="1:19" s="7" customFormat="1" ht="15.95" customHeight="1" x14ac:dyDescent="0.2">
      <c r="A16" s="11" t="s">
        <v>89</v>
      </c>
      <c r="B16" s="24"/>
      <c r="C16" s="24"/>
    </row>
    <row r="17" spans="1:18" s="7" customFormat="1" ht="15" customHeight="1" x14ac:dyDescent="0.2">
      <c r="A17" s="84" t="s">
        <v>277</v>
      </c>
      <c r="B17" s="9"/>
      <c r="C17" s="9"/>
      <c r="E17" s="14"/>
      <c r="F17" s="15"/>
      <c r="G17" s="14"/>
      <c r="H17" s="16"/>
    </row>
    <row r="18" spans="1:18" s="7" customFormat="1" ht="15" customHeight="1" x14ac:dyDescent="0.2">
      <c r="A18" s="66" t="s">
        <v>271</v>
      </c>
      <c r="B18" s="25"/>
      <c r="C18" s="25"/>
      <c r="E18" s="14">
        <v>1</v>
      </c>
      <c r="F18" s="15" t="s">
        <v>29</v>
      </c>
      <c r="G18" s="14" t="s">
        <v>7</v>
      </c>
      <c r="H18" s="14" t="s">
        <v>49</v>
      </c>
    </row>
    <row r="19" spans="1:18" s="27" customFormat="1" ht="18.95" customHeight="1" x14ac:dyDescent="0.2">
      <c r="A19" s="63" t="s">
        <v>108</v>
      </c>
      <c r="B19" s="26"/>
      <c r="C19" s="26"/>
      <c r="J19" s="21"/>
      <c r="K19" s="23"/>
      <c r="L19" s="21"/>
      <c r="N19" s="21"/>
      <c r="P19" s="21"/>
      <c r="R19" s="21"/>
    </row>
    <row r="20" spans="1:18" s="7" customFormat="1" ht="6" customHeight="1" x14ac:dyDescent="0.2"/>
    <row r="21" spans="1:18" s="7" customFormat="1" ht="20.100000000000001" customHeight="1" thickBot="1" x14ac:dyDescent="0.25">
      <c r="A21" s="11" t="s">
        <v>110</v>
      </c>
      <c r="B21" s="28"/>
      <c r="C21" s="28"/>
      <c r="J21" s="29"/>
      <c r="K21" s="23"/>
      <c r="L21" s="29"/>
      <c r="N21" s="29"/>
      <c r="P21" s="29"/>
      <c r="R21" s="29"/>
    </row>
    <row r="22" spans="1:18" s="7" customFormat="1" ht="13.5" thickTop="1" x14ac:dyDescent="0.2">
      <c r="A22" s="31"/>
      <c r="B22" s="31"/>
      <c r="C22" s="31"/>
      <c r="D22" s="34"/>
      <c r="E22" s="31"/>
      <c r="F22" s="31"/>
      <c r="H22" s="35"/>
      <c r="I22" s="35"/>
      <c r="J22" s="35"/>
      <c r="K22" s="35"/>
      <c r="L22" s="35"/>
      <c r="M22" s="35"/>
    </row>
    <row r="23" spans="1:18" s="7" customFormat="1" x14ac:dyDescent="0.2"/>
    <row r="24" spans="1:18" s="7" customFormat="1" x14ac:dyDescent="0.2"/>
    <row r="25" spans="1:18" x14ac:dyDescent="0.2">
      <c r="A25" s="76"/>
      <c r="D25" s="33"/>
      <c r="E25" s="32"/>
      <c r="G25" s="31"/>
      <c r="I25" s="31"/>
      <c r="J25" s="101" t="s">
        <v>297</v>
      </c>
      <c r="M25" s="47"/>
      <c r="N25" s="199" t="s">
        <v>135</v>
      </c>
      <c r="O25" s="199"/>
      <c r="P25" s="199"/>
    </row>
    <row r="26" spans="1:18" x14ac:dyDescent="0.2">
      <c r="A26" s="50"/>
      <c r="D26" s="33"/>
      <c r="E26" s="51"/>
      <c r="G26" s="31"/>
      <c r="I26" s="31"/>
      <c r="J26" s="101"/>
      <c r="M26" s="101"/>
      <c r="N26" s="36"/>
      <c r="O26" s="36"/>
      <c r="P26" s="51"/>
    </row>
    <row r="27" spans="1:18" x14ac:dyDescent="0.2">
      <c r="A27" s="52"/>
      <c r="D27" s="31"/>
      <c r="E27" s="53"/>
      <c r="G27" s="31"/>
      <c r="I27" s="31"/>
      <c r="J27" s="31"/>
      <c r="M27" s="31"/>
      <c r="P27" s="53"/>
    </row>
    <row r="28" spans="1:18" x14ac:dyDescent="0.2">
      <c r="A28" s="77"/>
      <c r="D28" s="55"/>
      <c r="E28" s="56"/>
      <c r="G28" s="31"/>
      <c r="I28" s="31"/>
      <c r="J28" s="102" t="s">
        <v>319</v>
      </c>
      <c r="M28" s="57"/>
      <c r="N28" s="200" t="s">
        <v>137</v>
      </c>
      <c r="O28" s="200"/>
      <c r="P28" s="200"/>
    </row>
    <row r="29" spans="1:18" x14ac:dyDescent="0.2">
      <c r="A29" s="74"/>
      <c r="D29" s="31"/>
      <c r="E29" s="32"/>
      <c r="G29" s="31"/>
      <c r="I29" s="31"/>
      <c r="J29" s="101" t="s">
        <v>288</v>
      </c>
      <c r="M29" s="33"/>
      <c r="N29" s="201" t="s">
        <v>139</v>
      </c>
      <c r="O29" s="201"/>
      <c r="P29" s="201"/>
    </row>
  </sheetData>
  <customSheetViews>
    <customSheetView guid="{1998FCB8-1FEB-4076-ACE6-A225EE4366B3}" showPageBreaks="1" printArea="1" view="pageBreakPreview">
      <pane xSplit="1" ySplit="14" topLeftCell="B15" activePane="bottomRight" state="frozen"/>
      <selection pane="bottomRight" activeCell="P15" sqref="P15"/>
      <pageMargins left="0.75" right="0.5" top="1" bottom="1" header="0.75" footer="0.5"/>
      <printOptions horizontalCentered="1"/>
      <pageSetup paperSize="5" scale="90" orientation="landscape" horizontalDpi="4294967294" verticalDpi="300" r:id="rId1"/>
      <headerFooter alignWithMargins="0">
        <oddHeader xml:space="preserve">&amp;L&amp;"Arial,Regular"&amp;9               LBP Form No. 2&amp;R&amp;"Arial,Bold"&amp;10Annex E                         </oddHeader>
        <oddFooter>&amp;C&amp;10Page &amp;P of &amp;N</oddFooter>
      </headerFooter>
    </customSheetView>
    <customSheetView guid="{EE975321-C15E-44A7-AFC6-A307116A4F6E}" showPageBreaks="1" printArea="1" view="pageBreakPreview">
      <pane xSplit="1" ySplit="14" topLeftCell="B15" activePane="bottomRight" state="frozen"/>
      <selection pane="bottomRight" sqref="A1:S1"/>
      <pageMargins left="0.75" right="0.5" top="1" bottom="1" header="0.75" footer="0.5"/>
      <printOptions horizontalCentered="1"/>
      <pageSetup paperSize="5" scale="90" orientation="landscape" horizontalDpi="4294967294" verticalDpi="300" r:id="rId2"/>
      <headerFooter alignWithMargins="0">
        <oddHeader xml:space="preserve">&amp;L&amp;"Arial,Regular"&amp;9               LBP Form No. 2&amp;R&amp;"Arial,Bold"&amp;10Annex D                         </oddHeader>
        <oddFooter>&amp;C&amp;10Page &amp;P of &amp;N</oddFooter>
      </headerFooter>
    </customSheetView>
    <customSheetView guid="{DE3A1FFE-44A0-41BD-98AB-2A2226968564}" showPageBreaks="1" printArea="1" view="pageBreakPreview">
      <pane xSplit="1" ySplit="14" topLeftCell="B15" activePane="bottomRight" state="frozen"/>
      <selection pane="bottomRight" sqref="A1:S1"/>
      <pageMargins left="0.75" right="0.5" top="1" bottom="1" header="0.75" footer="0.5"/>
      <printOptions horizontalCentered="1"/>
      <pageSetup paperSize="5" scale="90" orientation="landscape" horizontalDpi="4294967294" verticalDpi="300" r:id="rId3"/>
      <headerFooter alignWithMargins="0">
        <oddHeader xml:space="preserve">&amp;L&amp;"Arial,Regular"&amp;9               LBP Form No. 2&amp;R&amp;"Arial,Bold"&amp;10Annex D                         </oddHeader>
        <oddFooter>&amp;C&amp;10Page &amp;P of &amp;N</oddFooter>
      </headerFooter>
    </customSheetView>
    <customSheetView guid="{870B4CCF-089A-4C19-A059-259DAAB1F3BC}" showPageBreaks="1" printArea="1" view="pageBreakPreview">
      <pane xSplit="1" ySplit="14" topLeftCell="B15" activePane="bottomRight" state="frozen"/>
      <selection pane="bottomRight" activeCell="C16" sqref="C16"/>
      <pageMargins left="0.75" right="0.5" top="1" bottom="1" header="0.75" footer="0.5"/>
      <printOptions horizontalCentered="1"/>
      <pageSetup paperSize="5" scale="90" orientation="landscape" horizontalDpi="4294967294" verticalDpi="300" r:id="rId4"/>
      <headerFooter alignWithMargins="0">
        <oddHeader xml:space="preserve">&amp;L&amp;"Arial,Regular"&amp;9               LBP Form No. 2&amp;R&amp;"Arial,Bold"&amp;10Annex D                         </oddHeader>
        <oddFooter>&amp;C&amp;10Page &amp;P of &amp;N</oddFooter>
      </headerFooter>
    </customSheetView>
    <customSheetView guid="{B830B613-BE6E-4840-91D7-D447FD1BCCD2}" showPageBreaks="1" printArea="1" view="pageBreakPreview">
      <pane xSplit="1" ySplit="14" topLeftCell="B15" activePane="bottomRight" state="frozen"/>
      <selection pane="bottomRight" sqref="A1:S1"/>
      <pageMargins left="0.75" right="0.5" top="1" bottom="1" header="0.75" footer="0.5"/>
      <printOptions horizontalCentered="1"/>
      <pageSetup paperSize="5" scale="90" orientation="landscape" horizontalDpi="4294967294" verticalDpi="300" r:id="rId5"/>
      <headerFooter alignWithMargins="0">
        <oddHeader xml:space="preserve">&amp;L&amp;"Arial,Regular"&amp;9               LBP Form No. 2&amp;R&amp;"Arial,Bold"&amp;10Annex D                         </oddHeader>
        <oddFooter>&amp;C&amp;10Page &amp;P of &amp;N</oddFooter>
      </headerFooter>
    </customSheetView>
  </customSheetViews>
  <mergeCells count="11">
    <mergeCell ref="N25:P25"/>
    <mergeCell ref="N28:P28"/>
    <mergeCell ref="N29:P29"/>
    <mergeCell ref="A13:C13"/>
    <mergeCell ref="E13:H13"/>
    <mergeCell ref="A1:S1"/>
    <mergeCell ref="A2:S2"/>
    <mergeCell ref="L9:P9"/>
    <mergeCell ref="A11:C11"/>
    <mergeCell ref="E11:H11"/>
    <mergeCell ref="P10:P12"/>
  </mergeCells>
  <printOptions horizontalCentered="1"/>
  <pageMargins left="0.75" right="0.5" top="1" bottom="1" header="0.75" footer="0.5"/>
  <pageSetup paperSize="5" scale="90" orientation="landscape" horizontalDpi="4294967294" verticalDpi="300" r:id="rId6"/>
  <headerFooter alignWithMargins="0">
    <oddHeader xml:space="preserve">&amp;L&amp;"Arial,Regular"&amp;9               LBP Form No. 2&amp;R&amp;"Arial,Bold"&amp;10Annex E                         </oddHeader>
    <oddFooter>&amp;C&amp;10Page &amp;P of &amp;N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1"/>
  <sheetViews>
    <sheetView tabSelected="1" workbookViewId="0">
      <selection activeCell="A7" sqref="A7:H7"/>
    </sheetView>
  </sheetViews>
  <sheetFormatPr defaultRowHeight="15" x14ac:dyDescent="0.25"/>
  <cols>
    <col min="1" max="1" width="31.5546875" style="223" customWidth="1"/>
    <col min="2" max="2" width="10.77734375" style="223" customWidth="1"/>
    <col min="3" max="3" width="9.88671875" style="223" customWidth="1"/>
    <col min="4" max="8" width="12.77734375" style="223" customWidth="1"/>
    <col min="9" max="9" width="17.5546875" style="223" bestFit="1" customWidth="1"/>
    <col min="10" max="10" width="14.88671875" style="223" customWidth="1"/>
    <col min="11" max="11" width="14.5546875" style="223" bestFit="1" customWidth="1"/>
    <col min="12" max="256" width="8.88671875" style="223"/>
    <col min="257" max="257" width="31.5546875" style="223" customWidth="1"/>
    <col min="258" max="258" width="10.77734375" style="223" customWidth="1"/>
    <col min="259" max="259" width="9.88671875" style="223" customWidth="1"/>
    <col min="260" max="264" width="12.77734375" style="223" customWidth="1"/>
    <col min="265" max="265" width="17.5546875" style="223" bestFit="1" customWidth="1"/>
    <col min="266" max="266" width="14.88671875" style="223" customWidth="1"/>
    <col min="267" max="267" width="14.5546875" style="223" bestFit="1" customWidth="1"/>
    <col min="268" max="512" width="8.88671875" style="223"/>
    <col min="513" max="513" width="31.5546875" style="223" customWidth="1"/>
    <col min="514" max="514" width="10.77734375" style="223" customWidth="1"/>
    <col min="515" max="515" width="9.88671875" style="223" customWidth="1"/>
    <col min="516" max="520" width="12.77734375" style="223" customWidth="1"/>
    <col min="521" max="521" width="17.5546875" style="223" bestFit="1" customWidth="1"/>
    <col min="522" max="522" width="14.88671875" style="223" customWidth="1"/>
    <col min="523" max="523" width="14.5546875" style="223" bestFit="1" customWidth="1"/>
    <col min="524" max="768" width="8.88671875" style="223"/>
    <col min="769" max="769" width="31.5546875" style="223" customWidth="1"/>
    <col min="770" max="770" width="10.77734375" style="223" customWidth="1"/>
    <col min="771" max="771" width="9.88671875" style="223" customWidth="1"/>
    <col min="772" max="776" width="12.77734375" style="223" customWidth="1"/>
    <col min="777" max="777" width="17.5546875" style="223" bestFit="1" customWidth="1"/>
    <col min="778" max="778" width="14.88671875" style="223" customWidth="1"/>
    <col min="779" max="779" width="14.5546875" style="223" bestFit="1" customWidth="1"/>
    <col min="780" max="1024" width="8.88671875" style="223"/>
    <col min="1025" max="1025" width="31.5546875" style="223" customWidth="1"/>
    <col min="1026" max="1026" width="10.77734375" style="223" customWidth="1"/>
    <col min="1027" max="1027" width="9.88671875" style="223" customWidth="1"/>
    <col min="1028" max="1032" width="12.77734375" style="223" customWidth="1"/>
    <col min="1033" max="1033" width="17.5546875" style="223" bestFit="1" customWidth="1"/>
    <col min="1034" max="1034" width="14.88671875" style="223" customWidth="1"/>
    <col min="1035" max="1035" width="14.5546875" style="223" bestFit="1" customWidth="1"/>
    <col min="1036" max="1280" width="8.88671875" style="223"/>
    <col min="1281" max="1281" width="31.5546875" style="223" customWidth="1"/>
    <col min="1282" max="1282" width="10.77734375" style="223" customWidth="1"/>
    <col min="1283" max="1283" width="9.88671875" style="223" customWidth="1"/>
    <col min="1284" max="1288" width="12.77734375" style="223" customWidth="1"/>
    <col min="1289" max="1289" width="17.5546875" style="223" bestFit="1" customWidth="1"/>
    <col min="1290" max="1290" width="14.88671875" style="223" customWidth="1"/>
    <col min="1291" max="1291" width="14.5546875" style="223" bestFit="1" customWidth="1"/>
    <col min="1292" max="1536" width="8.88671875" style="223"/>
    <col min="1537" max="1537" width="31.5546875" style="223" customWidth="1"/>
    <col min="1538" max="1538" width="10.77734375" style="223" customWidth="1"/>
    <col min="1539" max="1539" width="9.88671875" style="223" customWidth="1"/>
    <col min="1540" max="1544" width="12.77734375" style="223" customWidth="1"/>
    <col min="1545" max="1545" width="17.5546875" style="223" bestFit="1" customWidth="1"/>
    <col min="1546" max="1546" width="14.88671875" style="223" customWidth="1"/>
    <col min="1547" max="1547" width="14.5546875" style="223" bestFit="1" customWidth="1"/>
    <col min="1548" max="1792" width="8.88671875" style="223"/>
    <col min="1793" max="1793" width="31.5546875" style="223" customWidth="1"/>
    <col min="1794" max="1794" width="10.77734375" style="223" customWidth="1"/>
    <col min="1795" max="1795" width="9.88671875" style="223" customWidth="1"/>
    <col min="1796" max="1800" width="12.77734375" style="223" customWidth="1"/>
    <col min="1801" max="1801" width="17.5546875" style="223" bestFit="1" customWidth="1"/>
    <col min="1802" max="1802" width="14.88671875" style="223" customWidth="1"/>
    <col min="1803" max="1803" width="14.5546875" style="223" bestFit="1" customWidth="1"/>
    <col min="1804" max="2048" width="8.88671875" style="223"/>
    <col min="2049" max="2049" width="31.5546875" style="223" customWidth="1"/>
    <col min="2050" max="2050" width="10.77734375" style="223" customWidth="1"/>
    <col min="2051" max="2051" width="9.88671875" style="223" customWidth="1"/>
    <col min="2052" max="2056" width="12.77734375" style="223" customWidth="1"/>
    <col min="2057" max="2057" width="17.5546875" style="223" bestFit="1" customWidth="1"/>
    <col min="2058" max="2058" width="14.88671875" style="223" customWidth="1"/>
    <col min="2059" max="2059" width="14.5546875" style="223" bestFit="1" customWidth="1"/>
    <col min="2060" max="2304" width="8.88671875" style="223"/>
    <col min="2305" max="2305" width="31.5546875" style="223" customWidth="1"/>
    <col min="2306" max="2306" width="10.77734375" style="223" customWidth="1"/>
    <col min="2307" max="2307" width="9.88671875" style="223" customWidth="1"/>
    <col min="2308" max="2312" width="12.77734375" style="223" customWidth="1"/>
    <col min="2313" max="2313" width="17.5546875" style="223" bestFit="1" customWidth="1"/>
    <col min="2314" max="2314" width="14.88671875" style="223" customWidth="1"/>
    <col min="2315" max="2315" width="14.5546875" style="223" bestFit="1" customWidth="1"/>
    <col min="2316" max="2560" width="8.88671875" style="223"/>
    <col min="2561" max="2561" width="31.5546875" style="223" customWidth="1"/>
    <col min="2562" max="2562" width="10.77734375" style="223" customWidth="1"/>
    <col min="2563" max="2563" width="9.88671875" style="223" customWidth="1"/>
    <col min="2564" max="2568" width="12.77734375" style="223" customWidth="1"/>
    <col min="2569" max="2569" width="17.5546875" style="223" bestFit="1" customWidth="1"/>
    <col min="2570" max="2570" width="14.88671875" style="223" customWidth="1"/>
    <col min="2571" max="2571" width="14.5546875" style="223" bestFit="1" customWidth="1"/>
    <col min="2572" max="2816" width="8.88671875" style="223"/>
    <col min="2817" max="2817" width="31.5546875" style="223" customWidth="1"/>
    <col min="2818" max="2818" width="10.77734375" style="223" customWidth="1"/>
    <col min="2819" max="2819" width="9.88671875" style="223" customWidth="1"/>
    <col min="2820" max="2824" width="12.77734375" style="223" customWidth="1"/>
    <col min="2825" max="2825" width="17.5546875" style="223" bestFit="1" customWidth="1"/>
    <col min="2826" max="2826" width="14.88671875" style="223" customWidth="1"/>
    <col min="2827" max="2827" width="14.5546875" style="223" bestFit="1" customWidth="1"/>
    <col min="2828" max="3072" width="8.88671875" style="223"/>
    <col min="3073" max="3073" width="31.5546875" style="223" customWidth="1"/>
    <col min="3074" max="3074" width="10.77734375" style="223" customWidth="1"/>
    <col min="3075" max="3075" width="9.88671875" style="223" customWidth="1"/>
    <col min="3076" max="3080" width="12.77734375" style="223" customWidth="1"/>
    <col min="3081" max="3081" width="17.5546875" style="223" bestFit="1" customWidth="1"/>
    <col min="3082" max="3082" width="14.88671875" style="223" customWidth="1"/>
    <col min="3083" max="3083" width="14.5546875" style="223" bestFit="1" customWidth="1"/>
    <col min="3084" max="3328" width="8.88671875" style="223"/>
    <col min="3329" max="3329" width="31.5546875" style="223" customWidth="1"/>
    <col min="3330" max="3330" width="10.77734375" style="223" customWidth="1"/>
    <col min="3331" max="3331" width="9.88671875" style="223" customWidth="1"/>
    <col min="3332" max="3336" width="12.77734375" style="223" customWidth="1"/>
    <col min="3337" max="3337" width="17.5546875" style="223" bestFit="1" customWidth="1"/>
    <col min="3338" max="3338" width="14.88671875" style="223" customWidth="1"/>
    <col min="3339" max="3339" width="14.5546875" style="223" bestFit="1" customWidth="1"/>
    <col min="3340" max="3584" width="8.88671875" style="223"/>
    <col min="3585" max="3585" width="31.5546875" style="223" customWidth="1"/>
    <col min="3586" max="3586" width="10.77734375" style="223" customWidth="1"/>
    <col min="3587" max="3587" width="9.88671875" style="223" customWidth="1"/>
    <col min="3588" max="3592" width="12.77734375" style="223" customWidth="1"/>
    <col min="3593" max="3593" width="17.5546875" style="223" bestFit="1" customWidth="1"/>
    <col min="3594" max="3594" width="14.88671875" style="223" customWidth="1"/>
    <col min="3595" max="3595" width="14.5546875" style="223" bestFit="1" customWidth="1"/>
    <col min="3596" max="3840" width="8.88671875" style="223"/>
    <col min="3841" max="3841" width="31.5546875" style="223" customWidth="1"/>
    <col min="3842" max="3842" width="10.77734375" style="223" customWidth="1"/>
    <col min="3843" max="3843" width="9.88671875" style="223" customWidth="1"/>
    <col min="3844" max="3848" width="12.77734375" style="223" customWidth="1"/>
    <col min="3849" max="3849" width="17.5546875" style="223" bestFit="1" customWidth="1"/>
    <col min="3850" max="3850" width="14.88671875" style="223" customWidth="1"/>
    <col min="3851" max="3851" width="14.5546875" style="223" bestFit="1" customWidth="1"/>
    <col min="3852" max="4096" width="8.88671875" style="223"/>
    <col min="4097" max="4097" width="31.5546875" style="223" customWidth="1"/>
    <col min="4098" max="4098" width="10.77734375" style="223" customWidth="1"/>
    <col min="4099" max="4099" width="9.88671875" style="223" customWidth="1"/>
    <col min="4100" max="4104" width="12.77734375" style="223" customWidth="1"/>
    <col min="4105" max="4105" width="17.5546875" style="223" bestFit="1" customWidth="1"/>
    <col min="4106" max="4106" width="14.88671875" style="223" customWidth="1"/>
    <col min="4107" max="4107" width="14.5546875" style="223" bestFit="1" customWidth="1"/>
    <col min="4108" max="4352" width="8.88671875" style="223"/>
    <col min="4353" max="4353" width="31.5546875" style="223" customWidth="1"/>
    <col min="4354" max="4354" width="10.77734375" style="223" customWidth="1"/>
    <col min="4355" max="4355" width="9.88671875" style="223" customWidth="1"/>
    <col min="4356" max="4360" width="12.77734375" style="223" customWidth="1"/>
    <col min="4361" max="4361" width="17.5546875" style="223" bestFit="1" customWidth="1"/>
    <col min="4362" max="4362" width="14.88671875" style="223" customWidth="1"/>
    <col min="4363" max="4363" width="14.5546875" style="223" bestFit="1" customWidth="1"/>
    <col min="4364" max="4608" width="8.88671875" style="223"/>
    <col min="4609" max="4609" width="31.5546875" style="223" customWidth="1"/>
    <col min="4610" max="4610" width="10.77734375" style="223" customWidth="1"/>
    <col min="4611" max="4611" width="9.88671875" style="223" customWidth="1"/>
    <col min="4612" max="4616" width="12.77734375" style="223" customWidth="1"/>
    <col min="4617" max="4617" width="17.5546875" style="223" bestFit="1" customWidth="1"/>
    <col min="4618" max="4618" width="14.88671875" style="223" customWidth="1"/>
    <col min="4619" max="4619" width="14.5546875" style="223" bestFit="1" customWidth="1"/>
    <col min="4620" max="4864" width="8.88671875" style="223"/>
    <col min="4865" max="4865" width="31.5546875" style="223" customWidth="1"/>
    <col min="4866" max="4866" width="10.77734375" style="223" customWidth="1"/>
    <col min="4867" max="4867" width="9.88671875" style="223" customWidth="1"/>
    <col min="4868" max="4872" width="12.77734375" style="223" customWidth="1"/>
    <col min="4873" max="4873" width="17.5546875" style="223" bestFit="1" customWidth="1"/>
    <col min="4874" max="4874" width="14.88671875" style="223" customWidth="1"/>
    <col min="4875" max="4875" width="14.5546875" style="223" bestFit="1" customWidth="1"/>
    <col min="4876" max="5120" width="8.88671875" style="223"/>
    <col min="5121" max="5121" width="31.5546875" style="223" customWidth="1"/>
    <col min="5122" max="5122" width="10.77734375" style="223" customWidth="1"/>
    <col min="5123" max="5123" width="9.88671875" style="223" customWidth="1"/>
    <col min="5124" max="5128" width="12.77734375" style="223" customWidth="1"/>
    <col min="5129" max="5129" width="17.5546875" style="223" bestFit="1" customWidth="1"/>
    <col min="5130" max="5130" width="14.88671875" style="223" customWidth="1"/>
    <col min="5131" max="5131" width="14.5546875" style="223" bestFit="1" customWidth="1"/>
    <col min="5132" max="5376" width="8.88671875" style="223"/>
    <col min="5377" max="5377" width="31.5546875" style="223" customWidth="1"/>
    <col min="5378" max="5378" width="10.77734375" style="223" customWidth="1"/>
    <col min="5379" max="5379" width="9.88671875" style="223" customWidth="1"/>
    <col min="5380" max="5384" width="12.77734375" style="223" customWidth="1"/>
    <col min="5385" max="5385" width="17.5546875" style="223" bestFit="1" customWidth="1"/>
    <col min="5386" max="5386" width="14.88671875" style="223" customWidth="1"/>
    <col min="5387" max="5387" width="14.5546875" style="223" bestFit="1" customWidth="1"/>
    <col min="5388" max="5632" width="8.88671875" style="223"/>
    <col min="5633" max="5633" width="31.5546875" style="223" customWidth="1"/>
    <col min="5634" max="5634" width="10.77734375" style="223" customWidth="1"/>
    <col min="5635" max="5635" width="9.88671875" style="223" customWidth="1"/>
    <col min="5636" max="5640" width="12.77734375" style="223" customWidth="1"/>
    <col min="5641" max="5641" width="17.5546875" style="223" bestFit="1" customWidth="1"/>
    <col min="5642" max="5642" width="14.88671875" style="223" customWidth="1"/>
    <col min="5643" max="5643" width="14.5546875" style="223" bestFit="1" customWidth="1"/>
    <col min="5644" max="5888" width="8.88671875" style="223"/>
    <col min="5889" max="5889" width="31.5546875" style="223" customWidth="1"/>
    <col min="5890" max="5890" width="10.77734375" style="223" customWidth="1"/>
    <col min="5891" max="5891" width="9.88671875" style="223" customWidth="1"/>
    <col min="5892" max="5896" width="12.77734375" style="223" customWidth="1"/>
    <col min="5897" max="5897" width="17.5546875" style="223" bestFit="1" customWidth="1"/>
    <col min="5898" max="5898" width="14.88671875" style="223" customWidth="1"/>
    <col min="5899" max="5899" width="14.5546875" style="223" bestFit="1" customWidth="1"/>
    <col min="5900" max="6144" width="8.88671875" style="223"/>
    <col min="6145" max="6145" width="31.5546875" style="223" customWidth="1"/>
    <col min="6146" max="6146" width="10.77734375" style="223" customWidth="1"/>
    <col min="6147" max="6147" width="9.88671875" style="223" customWidth="1"/>
    <col min="6148" max="6152" width="12.77734375" style="223" customWidth="1"/>
    <col min="6153" max="6153" width="17.5546875" style="223" bestFit="1" customWidth="1"/>
    <col min="6154" max="6154" width="14.88671875" style="223" customWidth="1"/>
    <col min="6155" max="6155" width="14.5546875" style="223" bestFit="1" customWidth="1"/>
    <col min="6156" max="6400" width="8.88671875" style="223"/>
    <col min="6401" max="6401" width="31.5546875" style="223" customWidth="1"/>
    <col min="6402" max="6402" width="10.77734375" style="223" customWidth="1"/>
    <col min="6403" max="6403" width="9.88671875" style="223" customWidth="1"/>
    <col min="6404" max="6408" width="12.77734375" style="223" customWidth="1"/>
    <col min="6409" max="6409" width="17.5546875" style="223" bestFit="1" customWidth="1"/>
    <col min="6410" max="6410" width="14.88671875" style="223" customWidth="1"/>
    <col min="6411" max="6411" width="14.5546875" style="223" bestFit="1" customWidth="1"/>
    <col min="6412" max="6656" width="8.88671875" style="223"/>
    <col min="6657" max="6657" width="31.5546875" style="223" customWidth="1"/>
    <col min="6658" max="6658" width="10.77734375" style="223" customWidth="1"/>
    <col min="6659" max="6659" width="9.88671875" style="223" customWidth="1"/>
    <col min="6660" max="6664" width="12.77734375" style="223" customWidth="1"/>
    <col min="6665" max="6665" width="17.5546875" style="223" bestFit="1" customWidth="1"/>
    <col min="6666" max="6666" width="14.88671875" style="223" customWidth="1"/>
    <col min="6667" max="6667" width="14.5546875" style="223" bestFit="1" customWidth="1"/>
    <col min="6668" max="6912" width="8.88671875" style="223"/>
    <col min="6913" max="6913" width="31.5546875" style="223" customWidth="1"/>
    <col min="6914" max="6914" width="10.77734375" style="223" customWidth="1"/>
    <col min="6915" max="6915" width="9.88671875" style="223" customWidth="1"/>
    <col min="6916" max="6920" width="12.77734375" style="223" customWidth="1"/>
    <col min="6921" max="6921" width="17.5546875" style="223" bestFit="1" customWidth="1"/>
    <col min="6922" max="6922" width="14.88671875" style="223" customWidth="1"/>
    <col min="6923" max="6923" width="14.5546875" style="223" bestFit="1" customWidth="1"/>
    <col min="6924" max="7168" width="8.88671875" style="223"/>
    <col min="7169" max="7169" width="31.5546875" style="223" customWidth="1"/>
    <col min="7170" max="7170" width="10.77734375" style="223" customWidth="1"/>
    <col min="7171" max="7171" width="9.88671875" style="223" customWidth="1"/>
    <col min="7172" max="7176" width="12.77734375" style="223" customWidth="1"/>
    <col min="7177" max="7177" width="17.5546875" style="223" bestFit="1" customWidth="1"/>
    <col min="7178" max="7178" width="14.88671875" style="223" customWidth="1"/>
    <col min="7179" max="7179" width="14.5546875" style="223" bestFit="1" customWidth="1"/>
    <col min="7180" max="7424" width="8.88671875" style="223"/>
    <col min="7425" max="7425" width="31.5546875" style="223" customWidth="1"/>
    <col min="7426" max="7426" width="10.77734375" style="223" customWidth="1"/>
    <col min="7427" max="7427" width="9.88671875" style="223" customWidth="1"/>
    <col min="7428" max="7432" width="12.77734375" style="223" customWidth="1"/>
    <col min="7433" max="7433" width="17.5546875" style="223" bestFit="1" customWidth="1"/>
    <col min="7434" max="7434" width="14.88671875" style="223" customWidth="1"/>
    <col min="7435" max="7435" width="14.5546875" style="223" bestFit="1" customWidth="1"/>
    <col min="7436" max="7680" width="8.88671875" style="223"/>
    <col min="7681" max="7681" width="31.5546875" style="223" customWidth="1"/>
    <col min="7682" max="7682" width="10.77734375" style="223" customWidth="1"/>
    <col min="7683" max="7683" width="9.88671875" style="223" customWidth="1"/>
    <col min="7684" max="7688" width="12.77734375" style="223" customWidth="1"/>
    <col min="7689" max="7689" width="17.5546875" style="223" bestFit="1" customWidth="1"/>
    <col min="7690" max="7690" width="14.88671875" style="223" customWidth="1"/>
    <col min="7691" max="7691" width="14.5546875" style="223" bestFit="1" customWidth="1"/>
    <col min="7692" max="7936" width="8.88671875" style="223"/>
    <col min="7937" max="7937" width="31.5546875" style="223" customWidth="1"/>
    <col min="7938" max="7938" width="10.77734375" style="223" customWidth="1"/>
    <col min="7939" max="7939" width="9.88671875" style="223" customWidth="1"/>
    <col min="7940" max="7944" width="12.77734375" style="223" customWidth="1"/>
    <col min="7945" max="7945" width="17.5546875" style="223" bestFit="1" customWidth="1"/>
    <col min="7946" max="7946" width="14.88671875" style="223" customWidth="1"/>
    <col min="7947" max="7947" width="14.5546875" style="223" bestFit="1" customWidth="1"/>
    <col min="7948" max="8192" width="8.88671875" style="223"/>
    <col min="8193" max="8193" width="31.5546875" style="223" customWidth="1"/>
    <col min="8194" max="8194" width="10.77734375" style="223" customWidth="1"/>
    <col min="8195" max="8195" width="9.88671875" style="223" customWidth="1"/>
    <col min="8196" max="8200" width="12.77734375" style="223" customWidth="1"/>
    <col min="8201" max="8201" width="17.5546875" style="223" bestFit="1" customWidth="1"/>
    <col min="8202" max="8202" width="14.88671875" style="223" customWidth="1"/>
    <col min="8203" max="8203" width="14.5546875" style="223" bestFit="1" customWidth="1"/>
    <col min="8204" max="8448" width="8.88671875" style="223"/>
    <col min="8449" max="8449" width="31.5546875" style="223" customWidth="1"/>
    <col min="8450" max="8450" width="10.77734375" style="223" customWidth="1"/>
    <col min="8451" max="8451" width="9.88671875" style="223" customWidth="1"/>
    <col min="8452" max="8456" width="12.77734375" style="223" customWidth="1"/>
    <col min="8457" max="8457" width="17.5546875" style="223" bestFit="1" customWidth="1"/>
    <col min="8458" max="8458" width="14.88671875" style="223" customWidth="1"/>
    <col min="8459" max="8459" width="14.5546875" style="223" bestFit="1" customWidth="1"/>
    <col min="8460" max="8704" width="8.88671875" style="223"/>
    <col min="8705" max="8705" width="31.5546875" style="223" customWidth="1"/>
    <col min="8706" max="8706" width="10.77734375" style="223" customWidth="1"/>
    <col min="8707" max="8707" width="9.88671875" style="223" customWidth="1"/>
    <col min="8708" max="8712" width="12.77734375" style="223" customWidth="1"/>
    <col min="8713" max="8713" width="17.5546875" style="223" bestFit="1" customWidth="1"/>
    <col min="8714" max="8714" width="14.88671875" style="223" customWidth="1"/>
    <col min="8715" max="8715" width="14.5546875" style="223" bestFit="1" customWidth="1"/>
    <col min="8716" max="8960" width="8.88671875" style="223"/>
    <col min="8961" max="8961" width="31.5546875" style="223" customWidth="1"/>
    <col min="8962" max="8962" width="10.77734375" style="223" customWidth="1"/>
    <col min="8963" max="8963" width="9.88671875" style="223" customWidth="1"/>
    <col min="8964" max="8968" width="12.77734375" style="223" customWidth="1"/>
    <col min="8969" max="8969" width="17.5546875" style="223" bestFit="1" customWidth="1"/>
    <col min="8970" max="8970" width="14.88671875" style="223" customWidth="1"/>
    <col min="8971" max="8971" width="14.5546875" style="223" bestFit="1" customWidth="1"/>
    <col min="8972" max="9216" width="8.88671875" style="223"/>
    <col min="9217" max="9217" width="31.5546875" style="223" customWidth="1"/>
    <col min="9218" max="9218" width="10.77734375" style="223" customWidth="1"/>
    <col min="9219" max="9219" width="9.88671875" style="223" customWidth="1"/>
    <col min="9220" max="9224" width="12.77734375" style="223" customWidth="1"/>
    <col min="9225" max="9225" width="17.5546875" style="223" bestFit="1" customWidth="1"/>
    <col min="9226" max="9226" width="14.88671875" style="223" customWidth="1"/>
    <col min="9227" max="9227" width="14.5546875" style="223" bestFit="1" customWidth="1"/>
    <col min="9228" max="9472" width="8.88671875" style="223"/>
    <col min="9473" max="9473" width="31.5546875" style="223" customWidth="1"/>
    <col min="9474" max="9474" width="10.77734375" style="223" customWidth="1"/>
    <col min="9475" max="9475" width="9.88671875" style="223" customWidth="1"/>
    <col min="9476" max="9480" width="12.77734375" style="223" customWidth="1"/>
    <col min="9481" max="9481" width="17.5546875" style="223" bestFit="1" customWidth="1"/>
    <col min="9482" max="9482" width="14.88671875" style="223" customWidth="1"/>
    <col min="9483" max="9483" width="14.5546875" style="223" bestFit="1" customWidth="1"/>
    <col min="9484" max="9728" width="8.88671875" style="223"/>
    <col min="9729" max="9729" width="31.5546875" style="223" customWidth="1"/>
    <col min="9730" max="9730" width="10.77734375" style="223" customWidth="1"/>
    <col min="9731" max="9731" width="9.88671875" style="223" customWidth="1"/>
    <col min="9732" max="9736" width="12.77734375" style="223" customWidth="1"/>
    <col min="9737" max="9737" width="17.5546875" style="223" bestFit="1" customWidth="1"/>
    <col min="9738" max="9738" width="14.88671875" style="223" customWidth="1"/>
    <col min="9739" max="9739" width="14.5546875" style="223" bestFit="1" customWidth="1"/>
    <col min="9740" max="9984" width="8.88671875" style="223"/>
    <col min="9985" max="9985" width="31.5546875" style="223" customWidth="1"/>
    <col min="9986" max="9986" width="10.77734375" style="223" customWidth="1"/>
    <col min="9987" max="9987" width="9.88671875" style="223" customWidth="1"/>
    <col min="9988" max="9992" width="12.77734375" style="223" customWidth="1"/>
    <col min="9993" max="9993" width="17.5546875" style="223" bestFit="1" customWidth="1"/>
    <col min="9994" max="9994" width="14.88671875" style="223" customWidth="1"/>
    <col min="9995" max="9995" width="14.5546875" style="223" bestFit="1" customWidth="1"/>
    <col min="9996" max="10240" width="8.88671875" style="223"/>
    <col min="10241" max="10241" width="31.5546875" style="223" customWidth="1"/>
    <col min="10242" max="10242" width="10.77734375" style="223" customWidth="1"/>
    <col min="10243" max="10243" width="9.88671875" style="223" customWidth="1"/>
    <col min="10244" max="10248" width="12.77734375" style="223" customWidth="1"/>
    <col min="10249" max="10249" width="17.5546875" style="223" bestFit="1" customWidth="1"/>
    <col min="10250" max="10250" width="14.88671875" style="223" customWidth="1"/>
    <col min="10251" max="10251" width="14.5546875" style="223" bestFit="1" customWidth="1"/>
    <col min="10252" max="10496" width="8.88671875" style="223"/>
    <col min="10497" max="10497" width="31.5546875" style="223" customWidth="1"/>
    <col min="10498" max="10498" width="10.77734375" style="223" customWidth="1"/>
    <col min="10499" max="10499" width="9.88671875" style="223" customWidth="1"/>
    <col min="10500" max="10504" width="12.77734375" style="223" customWidth="1"/>
    <col min="10505" max="10505" width="17.5546875" style="223" bestFit="1" customWidth="1"/>
    <col min="10506" max="10506" width="14.88671875" style="223" customWidth="1"/>
    <col min="10507" max="10507" width="14.5546875" style="223" bestFit="1" customWidth="1"/>
    <col min="10508" max="10752" width="8.88671875" style="223"/>
    <col min="10753" max="10753" width="31.5546875" style="223" customWidth="1"/>
    <col min="10754" max="10754" width="10.77734375" style="223" customWidth="1"/>
    <col min="10755" max="10755" width="9.88671875" style="223" customWidth="1"/>
    <col min="10756" max="10760" width="12.77734375" style="223" customWidth="1"/>
    <col min="10761" max="10761" width="17.5546875" style="223" bestFit="1" customWidth="1"/>
    <col min="10762" max="10762" width="14.88671875" style="223" customWidth="1"/>
    <col min="10763" max="10763" width="14.5546875" style="223" bestFit="1" customWidth="1"/>
    <col min="10764" max="11008" width="8.88671875" style="223"/>
    <col min="11009" max="11009" width="31.5546875" style="223" customWidth="1"/>
    <col min="11010" max="11010" width="10.77734375" style="223" customWidth="1"/>
    <col min="11011" max="11011" width="9.88671875" style="223" customWidth="1"/>
    <col min="11012" max="11016" width="12.77734375" style="223" customWidth="1"/>
    <col min="11017" max="11017" width="17.5546875" style="223" bestFit="1" customWidth="1"/>
    <col min="11018" max="11018" width="14.88671875" style="223" customWidth="1"/>
    <col min="11019" max="11019" width="14.5546875" style="223" bestFit="1" customWidth="1"/>
    <col min="11020" max="11264" width="8.88671875" style="223"/>
    <col min="11265" max="11265" width="31.5546875" style="223" customWidth="1"/>
    <col min="11266" max="11266" width="10.77734375" style="223" customWidth="1"/>
    <col min="11267" max="11267" width="9.88671875" style="223" customWidth="1"/>
    <col min="11268" max="11272" width="12.77734375" style="223" customWidth="1"/>
    <col min="11273" max="11273" width="17.5546875" style="223" bestFit="1" customWidth="1"/>
    <col min="11274" max="11274" width="14.88671875" style="223" customWidth="1"/>
    <col min="11275" max="11275" width="14.5546875" style="223" bestFit="1" customWidth="1"/>
    <col min="11276" max="11520" width="8.88671875" style="223"/>
    <col min="11521" max="11521" width="31.5546875" style="223" customWidth="1"/>
    <col min="11522" max="11522" width="10.77734375" style="223" customWidth="1"/>
    <col min="11523" max="11523" width="9.88671875" style="223" customWidth="1"/>
    <col min="11524" max="11528" width="12.77734375" style="223" customWidth="1"/>
    <col min="11529" max="11529" width="17.5546875" style="223" bestFit="1" customWidth="1"/>
    <col min="11530" max="11530" width="14.88671875" style="223" customWidth="1"/>
    <col min="11531" max="11531" width="14.5546875" style="223" bestFit="1" customWidth="1"/>
    <col min="11532" max="11776" width="8.88671875" style="223"/>
    <col min="11777" max="11777" width="31.5546875" style="223" customWidth="1"/>
    <col min="11778" max="11778" width="10.77734375" style="223" customWidth="1"/>
    <col min="11779" max="11779" width="9.88671875" style="223" customWidth="1"/>
    <col min="11780" max="11784" width="12.77734375" style="223" customWidth="1"/>
    <col min="11785" max="11785" width="17.5546875" style="223" bestFit="1" customWidth="1"/>
    <col min="11786" max="11786" width="14.88671875" style="223" customWidth="1"/>
    <col min="11787" max="11787" width="14.5546875" style="223" bestFit="1" customWidth="1"/>
    <col min="11788" max="12032" width="8.88671875" style="223"/>
    <col min="12033" max="12033" width="31.5546875" style="223" customWidth="1"/>
    <col min="12034" max="12034" width="10.77734375" style="223" customWidth="1"/>
    <col min="12035" max="12035" width="9.88671875" style="223" customWidth="1"/>
    <col min="12036" max="12040" width="12.77734375" style="223" customWidth="1"/>
    <col min="12041" max="12041" width="17.5546875" style="223" bestFit="1" customWidth="1"/>
    <col min="12042" max="12042" width="14.88671875" style="223" customWidth="1"/>
    <col min="12043" max="12043" width="14.5546875" style="223" bestFit="1" customWidth="1"/>
    <col min="12044" max="12288" width="8.88671875" style="223"/>
    <col min="12289" max="12289" width="31.5546875" style="223" customWidth="1"/>
    <col min="12290" max="12290" width="10.77734375" style="223" customWidth="1"/>
    <col min="12291" max="12291" width="9.88671875" style="223" customWidth="1"/>
    <col min="12292" max="12296" width="12.77734375" style="223" customWidth="1"/>
    <col min="12297" max="12297" width="17.5546875" style="223" bestFit="1" customWidth="1"/>
    <col min="12298" max="12298" width="14.88671875" style="223" customWidth="1"/>
    <col min="12299" max="12299" width="14.5546875" style="223" bestFit="1" customWidth="1"/>
    <col min="12300" max="12544" width="8.88671875" style="223"/>
    <col min="12545" max="12545" width="31.5546875" style="223" customWidth="1"/>
    <col min="12546" max="12546" width="10.77734375" style="223" customWidth="1"/>
    <col min="12547" max="12547" width="9.88671875" style="223" customWidth="1"/>
    <col min="12548" max="12552" width="12.77734375" style="223" customWidth="1"/>
    <col min="12553" max="12553" width="17.5546875" style="223" bestFit="1" customWidth="1"/>
    <col min="12554" max="12554" width="14.88671875" style="223" customWidth="1"/>
    <col min="12555" max="12555" width="14.5546875" style="223" bestFit="1" customWidth="1"/>
    <col min="12556" max="12800" width="8.88671875" style="223"/>
    <col min="12801" max="12801" width="31.5546875" style="223" customWidth="1"/>
    <col min="12802" max="12802" width="10.77734375" style="223" customWidth="1"/>
    <col min="12803" max="12803" width="9.88671875" style="223" customWidth="1"/>
    <col min="12804" max="12808" width="12.77734375" style="223" customWidth="1"/>
    <col min="12809" max="12809" width="17.5546875" style="223" bestFit="1" customWidth="1"/>
    <col min="12810" max="12810" width="14.88671875" style="223" customWidth="1"/>
    <col min="12811" max="12811" width="14.5546875" style="223" bestFit="1" customWidth="1"/>
    <col min="12812" max="13056" width="8.88671875" style="223"/>
    <col min="13057" max="13057" width="31.5546875" style="223" customWidth="1"/>
    <col min="13058" max="13058" width="10.77734375" style="223" customWidth="1"/>
    <col min="13059" max="13059" width="9.88671875" style="223" customWidth="1"/>
    <col min="13060" max="13064" width="12.77734375" style="223" customWidth="1"/>
    <col min="13065" max="13065" width="17.5546875" style="223" bestFit="1" customWidth="1"/>
    <col min="13066" max="13066" width="14.88671875" style="223" customWidth="1"/>
    <col min="13067" max="13067" width="14.5546875" style="223" bestFit="1" customWidth="1"/>
    <col min="13068" max="13312" width="8.88671875" style="223"/>
    <col min="13313" max="13313" width="31.5546875" style="223" customWidth="1"/>
    <col min="13314" max="13314" width="10.77734375" style="223" customWidth="1"/>
    <col min="13315" max="13315" width="9.88671875" style="223" customWidth="1"/>
    <col min="13316" max="13320" width="12.77734375" style="223" customWidth="1"/>
    <col min="13321" max="13321" width="17.5546875" style="223" bestFit="1" customWidth="1"/>
    <col min="13322" max="13322" width="14.88671875" style="223" customWidth="1"/>
    <col min="13323" max="13323" width="14.5546875" style="223" bestFit="1" customWidth="1"/>
    <col min="13324" max="13568" width="8.88671875" style="223"/>
    <col min="13569" max="13569" width="31.5546875" style="223" customWidth="1"/>
    <col min="13570" max="13570" width="10.77734375" style="223" customWidth="1"/>
    <col min="13571" max="13571" width="9.88671875" style="223" customWidth="1"/>
    <col min="13572" max="13576" width="12.77734375" style="223" customWidth="1"/>
    <col min="13577" max="13577" width="17.5546875" style="223" bestFit="1" customWidth="1"/>
    <col min="13578" max="13578" width="14.88671875" style="223" customWidth="1"/>
    <col min="13579" max="13579" width="14.5546875" style="223" bestFit="1" customWidth="1"/>
    <col min="13580" max="13824" width="8.88671875" style="223"/>
    <col min="13825" max="13825" width="31.5546875" style="223" customWidth="1"/>
    <col min="13826" max="13826" width="10.77734375" style="223" customWidth="1"/>
    <col min="13827" max="13827" width="9.88671875" style="223" customWidth="1"/>
    <col min="13828" max="13832" width="12.77734375" style="223" customWidth="1"/>
    <col min="13833" max="13833" width="17.5546875" style="223" bestFit="1" customWidth="1"/>
    <col min="13834" max="13834" width="14.88671875" style="223" customWidth="1"/>
    <col min="13835" max="13835" width="14.5546875" style="223" bestFit="1" customWidth="1"/>
    <col min="13836" max="14080" width="8.88671875" style="223"/>
    <col min="14081" max="14081" width="31.5546875" style="223" customWidth="1"/>
    <col min="14082" max="14082" width="10.77734375" style="223" customWidth="1"/>
    <col min="14083" max="14083" width="9.88671875" style="223" customWidth="1"/>
    <col min="14084" max="14088" width="12.77734375" style="223" customWidth="1"/>
    <col min="14089" max="14089" width="17.5546875" style="223" bestFit="1" customWidth="1"/>
    <col min="14090" max="14090" width="14.88671875" style="223" customWidth="1"/>
    <col min="14091" max="14091" width="14.5546875" style="223" bestFit="1" customWidth="1"/>
    <col min="14092" max="14336" width="8.88671875" style="223"/>
    <col min="14337" max="14337" width="31.5546875" style="223" customWidth="1"/>
    <col min="14338" max="14338" width="10.77734375" style="223" customWidth="1"/>
    <col min="14339" max="14339" width="9.88671875" style="223" customWidth="1"/>
    <col min="14340" max="14344" width="12.77734375" style="223" customWidth="1"/>
    <col min="14345" max="14345" width="17.5546875" style="223" bestFit="1" customWidth="1"/>
    <col min="14346" max="14346" width="14.88671875" style="223" customWidth="1"/>
    <col min="14347" max="14347" width="14.5546875" style="223" bestFit="1" customWidth="1"/>
    <col min="14348" max="14592" width="8.88671875" style="223"/>
    <col min="14593" max="14593" width="31.5546875" style="223" customWidth="1"/>
    <col min="14594" max="14594" width="10.77734375" style="223" customWidth="1"/>
    <col min="14595" max="14595" width="9.88671875" style="223" customWidth="1"/>
    <col min="14596" max="14600" width="12.77734375" style="223" customWidth="1"/>
    <col min="14601" max="14601" width="17.5546875" style="223" bestFit="1" customWidth="1"/>
    <col min="14602" max="14602" width="14.88671875" style="223" customWidth="1"/>
    <col min="14603" max="14603" width="14.5546875" style="223" bestFit="1" customWidth="1"/>
    <col min="14604" max="14848" width="8.88671875" style="223"/>
    <col min="14849" max="14849" width="31.5546875" style="223" customWidth="1"/>
    <col min="14850" max="14850" width="10.77734375" style="223" customWidth="1"/>
    <col min="14851" max="14851" width="9.88671875" style="223" customWidth="1"/>
    <col min="14852" max="14856" width="12.77734375" style="223" customWidth="1"/>
    <col min="14857" max="14857" width="17.5546875" style="223" bestFit="1" customWidth="1"/>
    <col min="14858" max="14858" width="14.88671875" style="223" customWidth="1"/>
    <col min="14859" max="14859" width="14.5546875" style="223" bestFit="1" customWidth="1"/>
    <col min="14860" max="15104" width="8.88671875" style="223"/>
    <col min="15105" max="15105" width="31.5546875" style="223" customWidth="1"/>
    <col min="15106" max="15106" width="10.77734375" style="223" customWidth="1"/>
    <col min="15107" max="15107" width="9.88671875" style="223" customWidth="1"/>
    <col min="15108" max="15112" width="12.77734375" style="223" customWidth="1"/>
    <col min="15113" max="15113" width="17.5546875" style="223" bestFit="1" customWidth="1"/>
    <col min="15114" max="15114" width="14.88671875" style="223" customWidth="1"/>
    <col min="15115" max="15115" width="14.5546875" style="223" bestFit="1" customWidth="1"/>
    <col min="15116" max="15360" width="8.88671875" style="223"/>
    <col min="15361" max="15361" width="31.5546875" style="223" customWidth="1"/>
    <col min="15362" max="15362" width="10.77734375" style="223" customWidth="1"/>
    <col min="15363" max="15363" width="9.88671875" style="223" customWidth="1"/>
    <col min="15364" max="15368" width="12.77734375" style="223" customWidth="1"/>
    <col min="15369" max="15369" width="17.5546875" style="223" bestFit="1" customWidth="1"/>
    <col min="15370" max="15370" width="14.88671875" style="223" customWidth="1"/>
    <col min="15371" max="15371" width="14.5546875" style="223" bestFit="1" customWidth="1"/>
    <col min="15372" max="15616" width="8.88671875" style="223"/>
    <col min="15617" max="15617" width="31.5546875" style="223" customWidth="1"/>
    <col min="15618" max="15618" width="10.77734375" style="223" customWidth="1"/>
    <col min="15619" max="15619" width="9.88671875" style="223" customWidth="1"/>
    <col min="15620" max="15624" width="12.77734375" style="223" customWidth="1"/>
    <col min="15625" max="15625" width="17.5546875" style="223" bestFit="1" customWidth="1"/>
    <col min="15626" max="15626" width="14.88671875" style="223" customWidth="1"/>
    <col min="15627" max="15627" width="14.5546875" style="223" bestFit="1" customWidth="1"/>
    <col min="15628" max="15872" width="8.88671875" style="223"/>
    <col min="15873" max="15873" width="31.5546875" style="223" customWidth="1"/>
    <col min="15874" max="15874" width="10.77734375" style="223" customWidth="1"/>
    <col min="15875" max="15875" width="9.88671875" style="223" customWidth="1"/>
    <col min="15876" max="15880" width="12.77734375" style="223" customWidth="1"/>
    <col min="15881" max="15881" width="17.5546875" style="223" bestFit="1" customWidth="1"/>
    <col min="15882" max="15882" width="14.88671875" style="223" customWidth="1"/>
    <col min="15883" max="15883" width="14.5546875" style="223" bestFit="1" customWidth="1"/>
    <col min="15884" max="16128" width="8.88671875" style="223"/>
    <col min="16129" max="16129" width="31.5546875" style="223" customWidth="1"/>
    <col min="16130" max="16130" width="10.77734375" style="223" customWidth="1"/>
    <col min="16131" max="16131" width="9.88671875" style="223" customWidth="1"/>
    <col min="16132" max="16136" width="12.77734375" style="223" customWidth="1"/>
    <col min="16137" max="16137" width="17.5546875" style="223" bestFit="1" customWidth="1"/>
    <col min="16138" max="16138" width="14.88671875" style="223" customWidth="1"/>
    <col min="16139" max="16139" width="14.5546875" style="223" bestFit="1" customWidth="1"/>
    <col min="16140" max="16384" width="8.88671875" style="223"/>
  </cols>
  <sheetData>
    <row r="1" spans="1:12" ht="15" customHeight="1" x14ac:dyDescent="0.2">
      <c r="A1" s="220" t="s">
        <v>466</v>
      </c>
      <c r="B1" s="221"/>
      <c r="C1" s="221"/>
      <c r="D1" s="221"/>
      <c r="E1" s="221"/>
      <c r="F1" s="221"/>
      <c r="G1" s="221"/>
      <c r="H1" s="222"/>
    </row>
    <row r="2" spans="1:12" ht="15" customHeight="1" x14ac:dyDescent="0.2">
      <c r="A2" s="220" t="s">
        <v>467</v>
      </c>
      <c r="B2" s="221"/>
      <c r="C2" s="221"/>
      <c r="D2" s="221"/>
      <c r="E2" s="221"/>
      <c r="F2" s="221"/>
      <c r="G2" s="221"/>
      <c r="H2" s="221"/>
    </row>
    <row r="3" spans="1:12" ht="15.75" customHeight="1" x14ac:dyDescent="0.25">
      <c r="A3" s="221"/>
      <c r="B3" s="221"/>
      <c r="C3" s="221"/>
      <c r="D3" s="221"/>
      <c r="E3" s="221"/>
      <c r="F3" s="221"/>
      <c r="G3" s="221"/>
      <c r="H3" s="221"/>
    </row>
    <row r="4" spans="1:12" ht="15.75" customHeight="1" x14ac:dyDescent="0.25">
      <c r="A4" s="224" t="s">
        <v>468</v>
      </c>
      <c r="B4" s="224"/>
      <c r="C4" s="224"/>
      <c r="D4" s="224"/>
      <c r="E4" s="224"/>
      <c r="F4" s="224"/>
      <c r="G4" s="224"/>
      <c r="H4" s="224"/>
    </row>
    <row r="5" spans="1:12" ht="8.1" customHeight="1" x14ac:dyDescent="0.25">
      <c r="A5" s="225"/>
      <c r="B5" s="225"/>
      <c r="C5" s="225"/>
      <c r="D5" s="225"/>
      <c r="E5" s="225"/>
      <c r="F5" s="225"/>
      <c r="G5" s="225"/>
      <c r="H5" s="225"/>
    </row>
    <row r="6" spans="1:12" ht="22.5" customHeight="1" x14ac:dyDescent="0.25">
      <c r="A6" s="226" t="s">
        <v>469</v>
      </c>
      <c r="B6" s="226"/>
      <c r="C6" s="226"/>
      <c r="D6" s="226"/>
      <c r="E6" s="226"/>
      <c r="F6" s="226"/>
      <c r="G6" s="226"/>
      <c r="H6" s="226"/>
      <c r="I6" s="227"/>
      <c r="J6" s="227"/>
      <c r="K6" s="227"/>
      <c r="L6" s="227"/>
    </row>
    <row r="7" spans="1:12" ht="31.5" customHeight="1" x14ac:dyDescent="0.25">
      <c r="A7" s="228" t="s">
        <v>117</v>
      </c>
      <c r="B7" s="228"/>
      <c r="C7" s="228"/>
      <c r="D7" s="228"/>
      <c r="E7" s="228"/>
      <c r="F7" s="228"/>
      <c r="G7" s="228"/>
      <c r="H7" s="228"/>
      <c r="I7" s="227"/>
      <c r="J7" s="227"/>
      <c r="K7" s="227"/>
      <c r="L7" s="227"/>
    </row>
    <row r="8" spans="1:12" ht="20.100000000000001" customHeight="1" x14ac:dyDescent="0.25">
      <c r="A8" s="229"/>
      <c r="B8" s="229"/>
      <c r="C8" s="229"/>
      <c r="D8" s="229"/>
      <c r="E8" s="230"/>
      <c r="F8" s="230"/>
      <c r="G8" s="230"/>
      <c r="H8" s="229"/>
    </row>
    <row r="9" spans="1:12" ht="26.25" customHeight="1" x14ac:dyDescent="0.25">
      <c r="A9" s="231"/>
      <c r="B9" s="232" t="s">
        <v>112</v>
      </c>
      <c r="C9" s="232" t="s">
        <v>470</v>
      </c>
      <c r="D9" s="233" t="s">
        <v>471</v>
      </c>
      <c r="E9" s="234" t="s">
        <v>472</v>
      </c>
      <c r="F9" s="235"/>
      <c r="G9" s="236"/>
      <c r="H9" s="233" t="s">
        <v>473</v>
      </c>
    </row>
    <row r="10" spans="1:12" ht="30.75" customHeight="1" x14ac:dyDescent="0.25">
      <c r="A10" s="237" t="s">
        <v>474</v>
      </c>
      <c r="B10" s="238"/>
      <c r="C10" s="238"/>
      <c r="D10" s="239" t="s">
        <v>124</v>
      </c>
      <c r="E10" s="240" t="s">
        <v>464</v>
      </c>
      <c r="F10" s="240" t="s">
        <v>465</v>
      </c>
      <c r="G10" s="241" t="s">
        <v>127</v>
      </c>
      <c r="H10" s="239" t="s">
        <v>126</v>
      </c>
    </row>
    <row r="11" spans="1:12" x14ac:dyDescent="0.25">
      <c r="A11" s="242" t="s">
        <v>3</v>
      </c>
      <c r="B11" s="242" t="s">
        <v>4</v>
      </c>
      <c r="C11" s="242" t="s">
        <v>5</v>
      </c>
      <c r="D11" s="242" t="s">
        <v>128</v>
      </c>
      <c r="E11" s="242" t="s">
        <v>129</v>
      </c>
      <c r="F11" s="242" t="s">
        <v>130</v>
      </c>
      <c r="G11" s="242" t="s">
        <v>131</v>
      </c>
      <c r="H11" s="242" t="s">
        <v>475</v>
      </c>
    </row>
    <row r="12" spans="1:12" ht="15" customHeight="1" x14ac:dyDescent="0.25">
      <c r="A12" s="243" t="s">
        <v>476</v>
      </c>
      <c r="B12" s="244"/>
      <c r="C12" s="244"/>
      <c r="D12" s="244"/>
      <c r="E12" s="244"/>
      <c r="F12" s="244"/>
      <c r="G12" s="244"/>
      <c r="H12" s="244"/>
    </row>
    <row r="13" spans="1:12" ht="15" customHeight="1" x14ac:dyDescent="0.25">
      <c r="A13" s="245" t="s">
        <v>477</v>
      </c>
      <c r="B13" s="246"/>
      <c r="C13" s="246"/>
      <c r="D13" s="246"/>
      <c r="E13" s="246"/>
      <c r="F13" s="246"/>
      <c r="G13" s="246"/>
      <c r="H13" s="246"/>
    </row>
    <row r="14" spans="1:12" ht="15" customHeight="1" x14ac:dyDescent="0.25">
      <c r="A14" s="247" t="s">
        <v>478</v>
      </c>
      <c r="B14" s="246"/>
      <c r="C14" s="246"/>
      <c r="D14" s="246"/>
      <c r="E14" s="246"/>
      <c r="F14" s="246"/>
      <c r="G14" s="246"/>
      <c r="H14" s="246"/>
    </row>
    <row r="15" spans="1:12" ht="15" customHeight="1" x14ac:dyDescent="0.25">
      <c r="A15" s="248" t="s">
        <v>479</v>
      </c>
      <c r="B15" s="246"/>
      <c r="C15" s="246"/>
      <c r="D15" s="246"/>
      <c r="E15" s="246"/>
      <c r="F15" s="246"/>
      <c r="G15" s="246"/>
      <c r="H15" s="246"/>
    </row>
    <row r="16" spans="1:12" ht="15" customHeight="1" x14ac:dyDescent="0.25">
      <c r="A16" s="249" t="s">
        <v>480</v>
      </c>
      <c r="B16" s="250" t="s">
        <v>481</v>
      </c>
      <c r="C16" s="250" t="s">
        <v>482</v>
      </c>
      <c r="D16" s="251">
        <v>306661601.14999998</v>
      </c>
      <c r="E16" s="251">
        <v>193259790.90000001</v>
      </c>
      <c r="F16" s="251">
        <f t="shared" ref="F16:F28" si="0">G16-E16</f>
        <v>243340209.09999999</v>
      </c>
      <c r="G16" s="251">
        <f>464600000-28000000</f>
        <v>436600000</v>
      </c>
      <c r="H16" s="251">
        <f>490800000-30800000</f>
        <v>460000000</v>
      </c>
    </row>
    <row r="17" spans="1:8" ht="15" customHeight="1" x14ac:dyDescent="0.25">
      <c r="A17" s="249" t="s">
        <v>483</v>
      </c>
      <c r="B17" s="250"/>
      <c r="C17" s="250"/>
      <c r="D17" s="251">
        <f>SUM(D18:D25)</f>
        <v>170390347.35999998</v>
      </c>
      <c r="E17" s="251">
        <f>SUM(E18:E25)</f>
        <v>90779899.710000008</v>
      </c>
      <c r="F17" s="252">
        <f t="shared" si="0"/>
        <v>97070600.289999992</v>
      </c>
      <c r="G17" s="251">
        <f>SUM(G18:G25)</f>
        <v>187850500</v>
      </c>
      <c r="H17" s="251">
        <f>SUM(H18:H25)</f>
        <v>204705500</v>
      </c>
    </row>
    <row r="18" spans="1:8" ht="15" customHeight="1" x14ac:dyDescent="0.25">
      <c r="A18" s="253" t="s">
        <v>484</v>
      </c>
      <c r="B18" s="250" t="s">
        <v>485</v>
      </c>
      <c r="C18" s="250" t="s">
        <v>482</v>
      </c>
      <c r="D18" s="254">
        <v>1938900</v>
      </c>
      <c r="E18" s="254">
        <v>1695900</v>
      </c>
      <c r="F18" s="254">
        <f t="shared" si="0"/>
        <v>304100</v>
      </c>
      <c r="G18" s="254">
        <f>2000000</f>
        <v>2000000</v>
      </c>
      <c r="H18" s="254">
        <f>2200000</f>
        <v>2200000</v>
      </c>
    </row>
    <row r="19" spans="1:8" ht="15" customHeight="1" x14ac:dyDescent="0.25">
      <c r="A19" s="253" t="s">
        <v>486</v>
      </c>
      <c r="B19" s="250" t="s">
        <v>487</v>
      </c>
      <c r="C19" s="250" t="s">
        <v>482</v>
      </c>
      <c r="D19" s="254">
        <v>60709073.289999999</v>
      </c>
      <c r="E19" s="254">
        <v>32465298.48</v>
      </c>
      <c r="F19" s="254">
        <f t="shared" si="0"/>
        <v>42034701.519999996</v>
      </c>
      <c r="G19" s="254">
        <v>74500000</v>
      </c>
      <c r="H19" s="254">
        <v>80000000</v>
      </c>
    </row>
    <row r="20" spans="1:8" ht="15" customHeight="1" x14ac:dyDescent="0.25">
      <c r="A20" s="253" t="s">
        <v>488</v>
      </c>
      <c r="B20" s="250" t="s">
        <v>489</v>
      </c>
      <c r="C20" s="250" t="s">
        <v>482</v>
      </c>
      <c r="D20" s="254">
        <v>8542020.7400000002</v>
      </c>
      <c r="E20" s="254">
        <v>3740869.9</v>
      </c>
      <c r="F20" s="254">
        <f t="shared" si="0"/>
        <v>3459130.1</v>
      </c>
      <c r="G20" s="254">
        <f>7200000</f>
        <v>7200000</v>
      </c>
      <c r="H20" s="254">
        <f>7900000</f>
        <v>7900000</v>
      </c>
    </row>
    <row r="21" spans="1:8" ht="15" customHeight="1" x14ac:dyDescent="0.25">
      <c r="A21" s="253" t="s">
        <v>490</v>
      </c>
      <c r="B21" s="250" t="s">
        <v>491</v>
      </c>
      <c r="C21" s="250" t="s">
        <v>482</v>
      </c>
      <c r="D21" s="254">
        <v>57930084.229999997</v>
      </c>
      <c r="E21" s="254">
        <v>33117426.670000002</v>
      </c>
      <c r="F21" s="254">
        <f t="shared" si="0"/>
        <v>28882573.329999998</v>
      </c>
      <c r="G21" s="254">
        <f>62000000</f>
        <v>62000000</v>
      </c>
      <c r="H21" s="254">
        <f>68000000</f>
        <v>68000000</v>
      </c>
    </row>
    <row r="22" spans="1:8" ht="15" customHeight="1" x14ac:dyDescent="0.25">
      <c r="A22" s="253" t="s">
        <v>492</v>
      </c>
      <c r="B22" s="250" t="s">
        <v>493</v>
      </c>
      <c r="C22" s="250" t="s">
        <v>482</v>
      </c>
      <c r="D22" s="254">
        <v>2786482.64</v>
      </c>
      <c r="E22" s="254">
        <v>1775918.63</v>
      </c>
      <c r="F22" s="254">
        <f t="shared" si="0"/>
        <v>1724081.37</v>
      </c>
      <c r="G22" s="254">
        <f>3500000</f>
        <v>3500000</v>
      </c>
      <c r="H22" s="254">
        <f>3800000</f>
        <v>3800000</v>
      </c>
    </row>
    <row r="23" spans="1:8" ht="15" customHeight="1" x14ac:dyDescent="0.25">
      <c r="A23" s="255" t="s">
        <v>494</v>
      </c>
      <c r="B23" s="250" t="s">
        <v>495</v>
      </c>
      <c r="C23" s="250" t="s">
        <v>482</v>
      </c>
      <c r="D23" s="254">
        <v>1782529.68</v>
      </c>
      <c r="E23" s="254">
        <v>539501.22</v>
      </c>
      <c r="F23" s="254">
        <f>G23-E23</f>
        <v>2760498.7800000003</v>
      </c>
      <c r="G23" s="254">
        <f>3300000</f>
        <v>3300000</v>
      </c>
      <c r="H23" s="254">
        <f>3600000</f>
        <v>3600000</v>
      </c>
    </row>
    <row r="24" spans="1:8" ht="15" customHeight="1" x14ac:dyDescent="0.25">
      <c r="A24" s="253" t="s">
        <v>496</v>
      </c>
      <c r="B24" s="250" t="s">
        <v>497</v>
      </c>
      <c r="C24" s="250" t="s">
        <v>482</v>
      </c>
      <c r="D24" s="254">
        <v>5255500</v>
      </c>
      <c r="E24" s="254">
        <v>3303000</v>
      </c>
      <c r="F24" s="254">
        <f t="shared" si="0"/>
        <v>1697000</v>
      </c>
      <c r="G24" s="254">
        <f>5000000</f>
        <v>5000000</v>
      </c>
      <c r="H24" s="254">
        <f>5500000</f>
        <v>5500000</v>
      </c>
    </row>
    <row r="25" spans="1:8" ht="15" customHeight="1" x14ac:dyDescent="0.25">
      <c r="A25" s="256" t="s">
        <v>498</v>
      </c>
      <c r="B25" s="257"/>
      <c r="C25" s="250" t="s">
        <v>482</v>
      </c>
      <c r="D25" s="251">
        <f>SUM(D26:D28)</f>
        <v>31445756.780000001</v>
      </c>
      <c r="E25" s="251">
        <f>SUM(E26:E28)</f>
        <v>14141984.810000001</v>
      </c>
      <c r="F25" s="251">
        <f>G25-E25</f>
        <v>16208515.189999999</v>
      </c>
      <c r="G25" s="251">
        <f>SUM(G26:G28)</f>
        <v>30350500</v>
      </c>
      <c r="H25" s="251">
        <f>SUM(H26:H28)</f>
        <v>33705500</v>
      </c>
    </row>
    <row r="26" spans="1:8" ht="15" customHeight="1" x14ac:dyDescent="0.25">
      <c r="A26" s="249" t="s">
        <v>499</v>
      </c>
      <c r="B26" s="250" t="s">
        <v>500</v>
      </c>
      <c r="C26" s="250" t="s">
        <v>482</v>
      </c>
      <c r="D26" s="258">
        <v>48058</v>
      </c>
      <c r="E26" s="258">
        <v>26848</v>
      </c>
      <c r="F26" s="258">
        <f t="shared" si="0"/>
        <v>18152</v>
      </c>
      <c r="G26" s="258">
        <v>45000</v>
      </c>
      <c r="H26" s="258">
        <v>50000</v>
      </c>
    </row>
    <row r="27" spans="1:8" ht="15" customHeight="1" x14ac:dyDescent="0.25">
      <c r="A27" s="249" t="s">
        <v>501</v>
      </c>
      <c r="B27" s="250" t="s">
        <v>502</v>
      </c>
      <c r="C27" s="250" t="s">
        <v>482</v>
      </c>
      <c r="D27" s="258">
        <f>1889159.39+29132566.64</f>
        <v>31021726.030000001</v>
      </c>
      <c r="E27" s="258">
        <v>14052134.68</v>
      </c>
      <c r="F27" s="258">
        <f t="shared" si="0"/>
        <v>15947865.32</v>
      </c>
      <c r="G27" s="258">
        <f>2000000+28000000</f>
        <v>30000000</v>
      </c>
      <c r="H27" s="258">
        <f>2500000+30800000</f>
        <v>33300000</v>
      </c>
    </row>
    <row r="28" spans="1:8" ht="15" customHeight="1" x14ac:dyDescent="0.25">
      <c r="A28" s="249" t="s">
        <v>503</v>
      </c>
      <c r="B28" s="250" t="s">
        <v>504</v>
      </c>
      <c r="C28" s="250" t="s">
        <v>482</v>
      </c>
      <c r="D28" s="258">
        <v>375972.75</v>
      </c>
      <c r="E28" s="258">
        <v>63002.13</v>
      </c>
      <c r="F28" s="258">
        <f t="shared" si="0"/>
        <v>242497.87</v>
      </c>
      <c r="G28" s="258">
        <f>300000+500+5000</f>
        <v>305500</v>
      </c>
      <c r="H28" s="258">
        <f>350000+500+5000</f>
        <v>355500</v>
      </c>
    </row>
    <row r="29" spans="1:8" ht="15" customHeight="1" x14ac:dyDescent="0.25">
      <c r="A29" s="259" t="s">
        <v>505</v>
      </c>
      <c r="B29" s="250"/>
      <c r="C29" s="250"/>
      <c r="D29" s="260">
        <f>SUM(D17+D16)</f>
        <v>477051948.50999999</v>
      </c>
      <c r="E29" s="260">
        <f>SUM(E17+E16)</f>
        <v>284039690.61000001</v>
      </c>
      <c r="F29" s="260">
        <f>SUM(F17+F16)</f>
        <v>340410809.38999999</v>
      </c>
      <c r="G29" s="260">
        <f>SUM(G17+G16)</f>
        <v>624450500</v>
      </c>
      <c r="H29" s="260">
        <f>SUM(H17+H16)</f>
        <v>664705500</v>
      </c>
    </row>
    <row r="30" spans="1:8" ht="10.5" customHeight="1" x14ac:dyDescent="0.25">
      <c r="A30" s="261"/>
      <c r="B30" s="262"/>
      <c r="C30" s="262"/>
      <c r="D30" s="263"/>
      <c r="E30" s="263"/>
      <c r="F30" s="263"/>
      <c r="G30" s="263"/>
      <c r="H30" s="263"/>
    </row>
    <row r="31" spans="1:8" ht="26.25" customHeight="1" x14ac:dyDescent="0.25">
      <c r="A31" s="231"/>
      <c r="B31" s="232" t="s">
        <v>112</v>
      </c>
      <c r="C31" s="232" t="s">
        <v>470</v>
      </c>
      <c r="D31" s="233" t="s">
        <v>471</v>
      </c>
      <c r="E31" s="234" t="s">
        <v>472</v>
      </c>
      <c r="F31" s="235"/>
      <c r="G31" s="236"/>
      <c r="H31" s="233" t="s">
        <v>473</v>
      </c>
    </row>
    <row r="32" spans="1:8" ht="15" customHeight="1" x14ac:dyDescent="0.25">
      <c r="A32" s="237" t="s">
        <v>474</v>
      </c>
      <c r="B32" s="238"/>
      <c r="C32" s="238"/>
      <c r="D32" s="239" t="s">
        <v>124</v>
      </c>
      <c r="E32" s="264" t="s">
        <v>124</v>
      </c>
      <c r="F32" s="264" t="s">
        <v>126</v>
      </c>
      <c r="G32" s="241" t="s">
        <v>127</v>
      </c>
      <c r="H32" s="239" t="s">
        <v>126</v>
      </c>
    </row>
    <row r="33" spans="1:8" ht="15" customHeight="1" x14ac:dyDescent="0.25">
      <c r="A33" s="242" t="s">
        <v>3</v>
      </c>
      <c r="B33" s="242" t="s">
        <v>4</v>
      </c>
      <c r="C33" s="242" t="s">
        <v>5</v>
      </c>
      <c r="D33" s="242" t="s">
        <v>128</v>
      </c>
      <c r="E33" s="242" t="s">
        <v>129</v>
      </c>
      <c r="F33" s="242" t="s">
        <v>130</v>
      </c>
      <c r="G33" s="242" t="s">
        <v>131</v>
      </c>
      <c r="H33" s="242" t="s">
        <v>475</v>
      </c>
    </row>
    <row r="34" spans="1:8" ht="15" customHeight="1" x14ac:dyDescent="0.25">
      <c r="A34" s="248" t="s">
        <v>506</v>
      </c>
      <c r="B34" s="250"/>
      <c r="C34" s="250"/>
      <c r="D34" s="254"/>
      <c r="E34" s="254"/>
      <c r="F34" s="254"/>
      <c r="G34" s="254"/>
      <c r="H34" s="254"/>
    </row>
    <row r="35" spans="1:8" ht="15" customHeight="1" x14ac:dyDescent="0.25">
      <c r="A35" s="253" t="s">
        <v>507</v>
      </c>
      <c r="B35" s="250"/>
      <c r="C35" s="250"/>
      <c r="D35" s="254"/>
      <c r="E35" s="254"/>
      <c r="F35" s="254"/>
      <c r="G35" s="254"/>
      <c r="H35" s="254"/>
    </row>
    <row r="36" spans="1:8" ht="15" customHeight="1" x14ac:dyDescent="0.25">
      <c r="A36" s="265" t="s">
        <v>508</v>
      </c>
      <c r="B36" s="250"/>
      <c r="C36" s="250"/>
      <c r="D36" s="254"/>
      <c r="E36" s="254"/>
      <c r="F36" s="254"/>
      <c r="G36" s="254"/>
      <c r="H36" s="254"/>
    </row>
    <row r="37" spans="1:8" ht="15" customHeight="1" x14ac:dyDescent="0.25">
      <c r="A37" s="266" t="s">
        <v>509</v>
      </c>
      <c r="B37" s="250" t="s">
        <v>510</v>
      </c>
      <c r="C37" s="250" t="s">
        <v>482</v>
      </c>
      <c r="D37" s="254">
        <v>260600</v>
      </c>
      <c r="E37" s="254">
        <v>69150</v>
      </c>
      <c r="F37" s="254">
        <f t="shared" ref="F37:F48" si="1">G37-E37</f>
        <v>185850</v>
      </c>
      <c r="G37" s="254">
        <v>255000</v>
      </c>
      <c r="H37" s="254">
        <v>260000</v>
      </c>
    </row>
    <row r="38" spans="1:8" ht="15" customHeight="1" x14ac:dyDescent="0.25">
      <c r="A38" s="253" t="s">
        <v>511</v>
      </c>
      <c r="B38" s="250"/>
      <c r="C38" s="250"/>
      <c r="D38" s="254"/>
      <c r="E38" s="254"/>
      <c r="F38" s="254"/>
      <c r="G38" s="254"/>
      <c r="H38" s="254"/>
    </row>
    <row r="39" spans="1:8" ht="15" customHeight="1" x14ac:dyDescent="0.25">
      <c r="A39" s="249" t="s">
        <v>512</v>
      </c>
      <c r="B39" s="250" t="s">
        <v>513</v>
      </c>
      <c r="C39" s="250" t="s">
        <v>482</v>
      </c>
      <c r="D39" s="254">
        <v>36420</v>
      </c>
      <c r="E39" s="254">
        <v>13800</v>
      </c>
      <c r="F39" s="254">
        <f t="shared" si="1"/>
        <v>36200</v>
      </c>
      <c r="G39" s="254">
        <f>50000</f>
        <v>50000</v>
      </c>
      <c r="H39" s="254">
        <f>55000</f>
        <v>55000</v>
      </c>
    </row>
    <row r="40" spans="1:8" ht="15" customHeight="1" x14ac:dyDescent="0.25">
      <c r="A40" s="249" t="s">
        <v>514</v>
      </c>
      <c r="B40" s="250" t="s">
        <v>515</v>
      </c>
      <c r="C40" s="250" t="s">
        <v>482</v>
      </c>
      <c r="D40" s="254">
        <v>2405366</v>
      </c>
      <c r="E40" s="254">
        <v>1502134</v>
      </c>
      <c r="F40" s="254">
        <f t="shared" si="1"/>
        <v>897866</v>
      </c>
      <c r="G40" s="254">
        <v>2400000</v>
      </c>
      <c r="H40" s="254">
        <f>3150000</f>
        <v>3150000</v>
      </c>
    </row>
    <row r="41" spans="1:8" ht="15" customHeight="1" x14ac:dyDescent="0.25">
      <c r="A41" s="249" t="s">
        <v>516</v>
      </c>
      <c r="B41" s="250" t="s">
        <v>517</v>
      </c>
      <c r="C41" s="250" t="s">
        <v>482</v>
      </c>
      <c r="D41" s="254">
        <v>139750</v>
      </c>
      <c r="E41" s="254">
        <v>139950</v>
      </c>
      <c r="F41" s="254"/>
      <c r="G41" s="254">
        <v>90000</v>
      </c>
      <c r="H41" s="254">
        <v>100000</v>
      </c>
    </row>
    <row r="42" spans="1:8" ht="15" customHeight="1" x14ac:dyDescent="0.25">
      <c r="A42" s="249" t="s">
        <v>518</v>
      </c>
      <c r="B42" s="250" t="s">
        <v>519</v>
      </c>
      <c r="C42" s="250" t="s">
        <v>482</v>
      </c>
      <c r="D42" s="254">
        <v>415240010.70999998</v>
      </c>
      <c r="E42" s="254">
        <v>113229576.26000001</v>
      </c>
      <c r="F42" s="254">
        <f>G42-E42</f>
        <v>286822423.74000001</v>
      </c>
      <c r="G42" s="254">
        <f>400305000-1200000+947000</f>
        <v>400052000</v>
      </c>
      <c r="H42" s="254">
        <f>470066957.16-1200000+1063000</f>
        <v>469929957.16000003</v>
      </c>
    </row>
    <row r="43" spans="1:8" ht="15" customHeight="1" x14ac:dyDescent="0.25">
      <c r="A43" s="249" t="s">
        <v>520</v>
      </c>
      <c r="B43" s="250" t="s">
        <v>521</v>
      </c>
      <c r="C43" s="250" t="s">
        <v>482</v>
      </c>
      <c r="D43" s="254">
        <v>162094245.71000001</v>
      </c>
      <c r="E43" s="254">
        <v>34048424.810000002</v>
      </c>
      <c r="F43" s="254">
        <f t="shared" si="1"/>
        <v>165951575.19</v>
      </c>
      <c r="G43" s="254">
        <f>200000000</f>
        <v>200000000</v>
      </c>
      <c r="H43" s="254">
        <v>250000000</v>
      </c>
    </row>
    <row r="44" spans="1:8" ht="40.5" customHeight="1" x14ac:dyDescent="0.25">
      <c r="A44" s="267" t="s">
        <v>522</v>
      </c>
      <c r="B44" s="250" t="s">
        <v>523</v>
      </c>
      <c r="C44" s="250" t="s">
        <v>482</v>
      </c>
      <c r="D44" s="254">
        <v>1679800</v>
      </c>
      <c r="E44" s="254">
        <v>133600</v>
      </c>
      <c r="F44" s="254">
        <f>G44-E44</f>
        <v>1666400</v>
      </c>
      <c r="G44" s="254">
        <v>1800000</v>
      </c>
      <c r="H44" s="254">
        <v>1800000</v>
      </c>
    </row>
    <row r="45" spans="1:8" ht="15" customHeight="1" x14ac:dyDescent="0.25">
      <c r="A45" s="249" t="s">
        <v>524</v>
      </c>
      <c r="B45" s="250" t="s">
        <v>525</v>
      </c>
      <c r="C45" s="250" t="s">
        <v>482</v>
      </c>
      <c r="D45" s="254">
        <v>2096090</v>
      </c>
      <c r="E45" s="254">
        <v>988500</v>
      </c>
      <c r="F45" s="254">
        <f t="shared" si="1"/>
        <v>2511500</v>
      </c>
      <c r="G45" s="254">
        <v>3500000</v>
      </c>
      <c r="H45" s="254">
        <v>3500000</v>
      </c>
    </row>
    <row r="46" spans="1:8" ht="15" customHeight="1" x14ac:dyDescent="0.25">
      <c r="A46" s="249" t="s">
        <v>526</v>
      </c>
      <c r="B46" s="250" t="s">
        <v>527</v>
      </c>
      <c r="C46" s="250" t="s">
        <v>482</v>
      </c>
      <c r="D46" s="254">
        <v>33752585.359999999</v>
      </c>
      <c r="E46" s="254">
        <v>13861136.77</v>
      </c>
      <c r="F46" s="254">
        <f t="shared" si="1"/>
        <v>15348863.23</v>
      </c>
      <c r="G46" s="254">
        <v>29210000</v>
      </c>
      <c r="H46" s="254">
        <v>28240000</v>
      </c>
    </row>
    <row r="47" spans="1:8" ht="15" customHeight="1" x14ac:dyDescent="0.25">
      <c r="A47" s="249" t="s">
        <v>528</v>
      </c>
      <c r="B47" s="250" t="s">
        <v>529</v>
      </c>
      <c r="C47" s="250" t="s">
        <v>482</v>
      </c>
      <c r="D47" s="254">
        <v>41893190.380000003</v>
      </c>
      <c r="E47" s="254">
        <v>26580460.219999999</v>
      </c>
      <c r="F47" s="254">
        <f t="shared" si="1"/>
        <v>3419539.7800000012</v>
      </c>
      <c r="G47" s="254">
        <v>30000000</v>
      </c>
      <c r="H47" s="254">
        <v>50000000</v>
      </c>
    </row>
    <row r="48" spans="1:8" ht="15" customHeight="1" x14ac:dyDescent="0.25">
      <c r="A48" s="249" t="s">
        <v>530</v>
      </c>
      <c r="B48" s="250" t="s">
        <v>531</v>
      </c>
      <c r="C48" s="250" t="s">
        <v>482</v>
      </c>
      <c r="D48" s="254"/>
      <c r="E48" s="254"/>
      <c r="F48" s="254">
        <f t="shared" si="1"/>
        <v>1700000</v>
      </c>
      <c r="G48" s="254">
        <v>1700000</v>
      </c>
      <c r="H48" s="254">
        <v>1700000</v>
      </c>
    </row>
    <row r="49" spans="1:8" ht="15" customHeight="1" x14ac:dyDescent="0.25">
      <c r="A49" s="249" t="s">
        <v>532</v>
      </c>
      <c r="B49" s="250" t="s">
        <v>533</v>
      </c>
      <c r="C49" s="250" t="s">
        <v>482</v>
      </c>
      <c r="D49" s="254">
        <v>1141886.69</v>
      </c>
      <c r="E49" s="254">
        <v>375005.8</v>
      </c>
      <c r="F49" s="254"/>
      <c r="G49" s="254">
        <v>53643</v>
      </c>
      <c r="H49" s="254">
        <v>53643</v>
      </c>
    </row>
    <row r="50" spans="1:8" ht="15" customHeight="1" x14ac:dyDescent="0.25">
      <c r="A50" s="249" t="s">
        <v>534</v>
      </c>
      <c r="B50" s="250" t="s">
        <v>535</v>
      </c>
      <c r="C50" s="250" t="s">
        <v>482</v>
      </c>
      <c r="D50" s="254">
        <v>114939.76</v>
      </c>
      <c r="E50" s="254">
        <v>54017.07</v>
      </c>
      <c r="F50" s="254"/>
      <c r="G50" s="254"/>
      <c r="H50" s="254"/>
    </row>
    <row r="51" spans="1:8" ht="15" customHeight="1" x14ac:dyDescent="0.25">
      <c r="A51" s="268" t="s">
        <v>536</v>
      </c>
      <c r="B51" s="250"/>
      <c r="C51" s="250"/>
      <c r="D51" s="269">
        <f>SUM(D37:D50)</f>
        <v>660854884.61000001</v>
      </c>
      <c r="E51" s="269">
        <f>SUM(E37:E50)</f>
        <v>190995754.93000001</v>
      </c>
      <c r="F51" s="269">
        <f>SUM(F37:F50)</f>
        <v>478540217.94000006</v>
      </c>
      <c r="G51" s="269">
        <f>SUM(G37:G50)</f>
        <v>669110643</v>
      </c>
      <c r="H51" s="269">
        <f>SUM(H37:H50)</f>
        <v>808788600.16000009</v>
      </c>
    </row>
    <row r="52" spans="1:8" ht="15" customHeight="1" x14ac:dyDescent="0.25">
      <c r="A52" s="247" t="s">
        <v>537</v>
      </c>
      <c r="B52" s="250"/>
      <c r="C52" s="250"/>
      <c r="D52" s="270"/>
      <c r="E52" s="270"/>
      <c r="F52" s="270"/>
      <c r="G52" s="270"/>
      <c r="H52" s="254"/>
    </row>
    <row r="53" spans="1:8" ht="15" customHeight="1" x14ac:dyDescent="0.25">
      <c r="A53" s="247" t="s">
        <v>538</v>
      </c>
      <c r="B53" s="250" t="s">
        <v>539</v>
      </c>
      <c r="C53" s="250" t="s">
        <v>482</v>
      </c>
      <c r="D53" s="258">
        <v>2681063298</v>
      </c>
      <c r="E53" s="258">
        <v>1478680812</v>
      </c>
      <c r="F53" s="254">
        <f>G53-E53</f>
        <v>1473558045</v>
      </c>
      <c r="G53" s="258">
        <v>2952238857</v>
      </c>
      <c r="H53" s="258">
        <v>3334537214</v>
      </c>
    </row>
    <row r="54" spans="1:8" ht="15" customHeight="1" x14ac:dyDescent="0.25">
      <c r="A54" s="271" t="s">
        <v>540</v>
      </c>
      <c r="B54" s="250" t="s">
        <v>541</v>
      </c>
      <c r="C54" s="250" t="s">
        <v>482</v>
      </c>
      <c r="D54" s="272">
        <v>2624658.7799999998</v>
      </c>
      <c r="E54" s="272">
        <v>308339.75</v>
      </c>
      <c r="F54" s="254">
        <f>G54-E54</f>
        <v>3391660.25</v>
      </c>
      <c r="G54" s="272">
        <f>2500000+1200000</f>
        <v>3700000</v>
      </c>
      <c r="H54" s="272">
        <f>2500000+1200000</f>
        <v>3700000</v>
      </c>
    </row>
    <row r="55" spans="1:8" ht="15" customHeight="1" x14ac:dyDescent="0.25">
      <c r="A55" s="271" t="s">
        <v>542</v>
      </c>
      <c r="B55" s="250" t="s">
        <v>543</v>
      </c>
      <c r="C55" s="250" t="s">
        <v>482</v>
      </c>
      <c r="D55" s="272">
        <v>2427209.1</v>
      </c>
      <c r="E55" s="272">
        <v>1541583.53</v>
      </c>
      <c r="F55" s="254"/>
      <c r="G55" s="272">
        <v>500000</v>
      </c>
      <c r="H55" s="272">
        <v>2000000</v>
      </c>
    </row>
    <row r="56" spans="1:8" ht="15" customHeight="1" x14ac:dyDescent="0.25">
      <c r="A56" s="273" t="s">
        <v>544</v>
      </c>
      <c r="B56" s="247"/>
      <c r="C56" s="247"/>
      <c r="D56" s="269">
        <f>SUM(D53:D55)</f>
        <v>2686115165.8800001</v>
      </c>
      <c r="E56" s="269">
        <f>SUM(E53:E55)</f>
        <v>1480530735.28</v>
      </c>
      <c r="F56" s="269">
        <f>SUM(F53:F55)</f>
        <v>1476949705.25</v>
      </c>
      <c r="G56" s="269">
        <f>SUM(G53:G55)</f>
        <v>2956438857</v>
      </c>
      <c r="H56" s="269">
        <f>SUM(H53:H55)</f>
        <v>3340237214</v>
      </c>
    </row>
    <row r="57" spans="1:8" ht="15" customHeight="1" x14ac:dyDescent="0.25">
      <c r="A57" s="247" t="s">
        <v>545</v>
      </c>
      <c r="B57" s="250"/>
      <c r="C57" s="250"/>
      <c r="D57" s="270"/>
      <c r="E57" s="270"/>
      <c r="F57" s="270"/>
      <c r="G57" s="270"/>
      <c r="H57" s="254"/>
    </row>
    <row r="58" spans="1:8" ht="15" customHeight="1" x14ac:dyDescent="0.25">
      <c r="A58" s="248" t="s">
        <v>546</v>
      </c>
      <c r="B58" s="250"/>
      <c r="C58" s="250"/>
      <c r="D58" s="254"/>
      <c r="E58" s="254"/>
      <c r="F58" s="254"/>
      <c r="G58" s="254"/>
      <c r="H58" s="254"/>
    </row>
    <row r="59" spans="1:8" ht="15" customHeight="1" x14ac:dyDescent="0.25">
      <c r="A59" s="248" t="s">
        <v>547</v>
      </c>
      <c r="B59" s="250"/>
      <c r="C59" s="250"/>
      <c r="D59" s="254"/>
      <c r="E59" s="254"/>
      <c r="F59" s="254"/>
      <c r="G59" s="254"/>
      <c r="H59" s="254"/>
    </row>
    <row r="60" spans="1:8" ht="15" customHeight="1" x14ac:dyDescent="0.25">
      <c r="A60" s="273" t="s">
        <v>548</v>
      </c>
      <c r="B60" s="247"/>
      <c r="C60" s="247"/>
      <c r="D60" s="269">
        <f>SUM(D58:D59)</f>
        <v>0</v>
      </c>
      <c r="E60" s="269">
        <f>SUM(E58:E59)</f>
        <v>0</v>
      </c>
      <c r="F60" s="269">
        <f>SUM(F58:F59)</f>
        <v>0</v>
      </c>
      <c r="G60" s="269">
        <f>SUM(G58:G59)</f>
        <v>0</v>
      </c>
      <c r="H60" s="269">
        <f>SUM(H58:H59)</f>
        <v>0</v>
      </c>
    </row>
    <row r="61" spans="1:8" ht="18" customHeight="1" x14ac:dyDescent="0.25">
      <c r="A61" s="274" t="s">
        <v>549</v>
      </c>
      <c r="B61" s="247"/>
      <c r="C61" s="247"/>
      <c r="D61" s="275">
        <f>D56+D51+D29+D60</f>
        <v>3824021999</v>
      </c>
      <c r="E61" s="275">
        <f>E56+E51+E29+E60</f>
        <v>1955566180.8200002</v>
      </c>
      <c r="F61" s="275">
        <f>F56+F51+F29+F60</f>
        <v>2295900732.5799999</v>
      </c>
      <c r="G61" s="275">
        <f>G56+G51+G29+G60</f>
        <v>4250000000</v>
      </c>
      <c r="H61" s="275">
        <f>H56+H51+H29+H60</f>
        <v>4813731314.1599998</v>
      </c>
    </row>
    <row r="62" spans="1:8" ht="20.100000000000001" customHeight="1" thickBot="1" x14ac:dyDescent="0.3">
      <c r="A62" s="276" t="s">
        <v>550</v>
      </c>
      <c r="B62" s="277"/>
      <c r="C62" s="277"/>
      <c r="D62" s="278">
        <f>D61</f>
        <v>3824021999</v>
      </c>
      <c r="E62" s="279">
        <f>E61</f>
        <v>1955566180.8200002</v>
      </c>
      <c r="F62" s="279">
        <f>F61</f>
        <v>2295900732.5799999</v>
      </c>
      <c r="G62" s="279">
        <f>G61</f>
        <v>4250000000</v>
      </c>
      <c r="H62" s="279">
        <f>H61</f>
        <v>4813731314.1599998</v>
      </c>
    </row>
    <row r="63" spans="1:8" ht="11.25" customHeight="1" thickTop="1" x14ac:dyDescent="0.25">
      <c r="A63" s="280"/>
      <c r="B63" s="281"/>
      <c r="C63" s="281"/>
      <c r="D63" s="282"/>
      <c r="E63" s="282"/>
      <c r="F63" s="282"/>
      <c r="G63" s="282"/>
      <c r="H63" s="282"/>
    </row>
    <row r="64" spans="1:8" ht="26.25" customHeight="1" x14ac:dyDescent="0.25">
      <c r="A64" s="231"/>
      <c r="B64" s="232" t="s">
        <v>112</v>
      </c>
      <c r="C64" s="232" t="s">
        <v>470</v>
      </c>
      <c r="D64" s="233" t="s">
        <v>471</v>
      </c>
      <c r="E64" s="234" t="s">
        <v>472</v>
      </c>
      <c r="F64" s="235"/>
      <c r="G64" s="236"/>
      <c r="H64" s="233" t="s">
        <v>473</v>
      </c>
    </row>
    <row r="65" spans="1:10" ht="18" customHeight="1" x14ac:dyDescent="0.25">
      <c r="A65" s="237" t="s">
        <v>474</v>
      </c>
      <c r="B65" s="238"/>
      <c r="C65" s="238"/>
      <c r="D65" s="239" t="s">
        <v>124</v>
      </c>
      <c r="E65" s="264" t="s">
        <v>124</v>
      </c>
      <c r="F65" s="264" t="s">
        <v>126</v>
      </c>
      <c r="G65" s="241" t="s">
        <v>127</v>
      </c>
      <c r="H65" s="239" t="s">
        <v>126</v>
      </c>
    </row>
    <row r="66" spans="1:10" ht="18" customHeight="1" x14ac:dyDescent="0.25">
      <c r="A66" s="242" t="s">
        <v>3</v>
      </c>
      <c r="B66" s="242" t="s">
        <v>4</v>
      </c>
      <c r="C66" s="242" t="s">
        <v>5</v>
      </c>
      <c r="D66" s="242" t="s">
        <v>128</v>
      </c>
      <c r="E66" s="242" t="s">
        <v>129</v>
      </c>
      <c r="F66" s="242" t="s">
        <v>130</v>
      </c>
      <c r="G66" s="242" t="s">
        <v>131</v>
      </c>
      <c r="H66" s="242" t="s">
        <v>475</v>
      </c>
    </row>
    <row r="67" spans="1:10" ht="15" customHeight="1" x14ac:dyDescent="0.25">
      <c r="A67" s="283" t="s">
        <v>551</v>
      </c>
      <c r="B67" s="284"/>
      <c r="C67" s="284"/>
      <c r="D67" s="270"/>
      <c r="E67" s="270"/>
      <c r="F67" s="270"/>
      <c r="G67" s="270"/>
      <c r="H67" s="270"/>
    </row>
    <row r="68" spans="1:10" ht="15" customHeight="1" x14ac:dyDescent="0.25">
      <c r="A68" s="285" t="s">
        <v>552</v>
      </c>
      <c r="B68" s="250"/>
      <c r="C68" s="250"/>
      <c r="D68" s="270"/>
      <c r="E68" s="270"/>
      <c r="F68" s="270"/>
      <c r="G68" s="270"/>
      <c r="H68" s="270"/>
    </row>
    <row r="69" spans="1:10" ht="15" customHeight="1" x14ac:dyDescent="0.25">
      <c r="A69" s="248" t="s">
        <v>553</v>
      </c>
      <c r="B69" s="286" t="s">
        <v>354</v>
      </c>
      <c r="C69" s="250" t="s">
        <v>554</v>
      </c>
      <c r="D69" s="254">
        <v>299133815.99000001</v>
      </c>
      <c r="E69" s="254">
        <v>143242226.5</v>
      </c>
      <c r="F69" s="254">
        <f>G69-E69</f>
        <v>246128273.36000001</v>
      </c>
      <c r="G69" s="254">
        <v>389370499.86000001</v>
      </c>
      <c r="H69" s="254">
        <v>424656423.89999998</v>
      </c>
      <c r="J69" s="287"/>
    </row>
    <row r="70" spans="1:10" ht="15" customHeight="1" x14ac:dyDescent="0.25">
      <c r="A70" s="248" t="s">
        <v>555</v>
      </c>
      <c r="B70" s="288" t="s">
        <v>355</v>
      </c>
      <c r="C70" s="250" t="s">
        <v>554</v>
      </c>
      <c r="D70" s="254">
        <v>165209316.97999999</v>
      </c>
      <c r="E70" s="254">
        <v>72412378.709999993</v>
      </c>
      <c r="F70" s="254">
        <f t="shared" ref="F70:F89" si="2">G70-E70</f>
        <v>175727689.29000002</v>
      </c>
      <c r="G70" s="254">
        <v>248140068</v>
      </c>
      <c r="H70" s="254">
        <v>313724988</v>
      </c>
      <c r="J70" s="287"/>
    </row>
    <row r="71" spans="1:10" ht="15" customHeight="1" x14ac:dyDescent="0.25">
      <c r="A71" s="248" t="s">
        <v>556</v>
      </c>
      <c r="B71" s="286" t="s">
        <v>356</v>
      </c>
      <c r="C71" s="250" t="s">
        <v>554</v>
      </c>
      <c r="D71" s="254">
        <v>43560774.920000002</v>
      </c>
      <c r="E71" s="254">
        <v>18662131.32</v>
      </c>
      <c r="F71" s="254">
        <f t="shared" si="2"/>
        <v>40521868.68</v>
      </c>
      <c r="G71" s="254">
        <v>59184000</v>
      </c>
      <c r="H71" s="254">
        <v>63720000</v>
      </c>
      <c r="J71" s="287"/>
    </row>
    <row r="72" spans="1:10" ht="15" customHeight="1" x14ac:dyDescent="0.25">
      <c r="A72" s="248" t="s">
        <v>13</v>
      </c>
      <c r="B72" s="286" t="s">
        <v>357</v>
      </c>
      <c r="C72" s="250" t="s">
        <v>554</v>
      </c>
      <c r="D72" s="254">
        <v>4059750</v>
      </c>
      <c r="E72" s="254">
        <v>1602000</v>
      </c>
      <c r="F72" s="254">
        <f t="shared" si="2"/>
        <v>2598000</v>
      </c>
      <c r="G72" s="254">
        <v>4200000</v>
      </c>
      <c r="H72" s="254">
        <v>4404000</v>
      </c>
      <c r="J72" s="287"/>
    </row>
    <row r="73" spans="1:10" ht="15" customHeight="1" x14ac:dyDescent="0.25">
      <c r="A73" s="248" t="s">
        <v>14</v>
      </c>
      <c r="B73" s="286" t="s">
        <v>358</v>
      </c>
      <c r="C73" s="250" t="s">
        <v>554</v>
      </c>
      <c r="D73" s="254">
        <v>1976750</v>
      </c>
      <c r="E73" s="254">
        <v>595500</v>
      </c>
      <c r="F73" s="254">
        <f t="shared" si="2"/>
        <v>1855500</v>
      </c>
      <c r="G73" s="254">
        <v>2451000</v>
      </c>
      <c r="H73" s="254">
        <v>2779500</v>
      </c>
      <c r="J73" s="287"/>
    </row>
    <row r="74" spans="1:10" ht="15" customHeight="1" x14ac:dyDescent="0.25">
      <c r="A74" s="248" t="s">
        <v>16</v>
      </c>
      <c r="B74" s="286" t="s">
        <v>359</v>
      </c>
      <c r="C74" s="250" t="s">
        <v>554</v>
      </c>
      <c r="D74" s="254">
        <v>6305000</v>
      </c>
      <c r="E74" s="254">
        <v>5940000</v>
      </c>
      <c r="F74" s="254">
        <f t="shared" si="2"/>
        <v>1766000</v>
      </c>
      <c r="G74" s="254">
        <v>7706000</v>
      </c>
      <c r="H74" s="254">
        <v>7794000</v>
      </c>
      <c r="J74" s="287"/>
    </row>
    <row r="75" spans="1:10" ht="15" customHeight="1" x14ac:dyDescent="0.25">
      <c r="A75" s="248" t="s">
        <v>141</v>
      </c>
      <c r="B75" s="286" t="s">
        <v>360</v>
      </c>
      <c r="C75" s="250" t="s">
        <v>554</v>
      </c>
      <c r="D75" s="254">
        <v>3126450</v>
      </c>
      <c r="E75" s="254">
        <v>809300</v>
      </c>
      <c r="F75" s="254">
        <f t="shared" si="2"/>
        <v>9612700</v>
      </c>
      <c r="G75" s="254">
        <v>10422000</v>
      </c>
      <c r="H75" s="254">
        <v>12816000</v>
      </c>
      <c r="J75" s="287"/>
    </row>
    <row r="76" spans="1:10" ht="15" customHeight="1" x14ac:dyDescent="0.25">
      <c r="A76" s="248" t="s">
        <v>557</v>
      </c>
      <c r="B76" s="286" t="s">
        <v>360</v>
      </c>
      <c r="C76" s="250" t="s">
        <v>554</v>
      </c>
      <c r="D76" s="254">
        <v>469363.57</v>
      </c>
      <c r="E76" s="254">
        <v>123455.46</v>
      </c>
      <c r="F76" s="254">
        <f t="shared" si="2"/>
        <v>918744.54</v>
      </c>
      <c r="G76" s="254">
        <v>1042200</v>
      </c>
      <c r="H76" s="254">
        <v>1281600</v>
      </c>
      <c r="J76" s="287"/>
    </row>
    <row r="77" spans="1:10" ht="15" customHeight="1" x14ac:dyDescent="0.25">
      <c r="A77" s="248" t="s">
        <v>558</v>
      </c>
      <c r="B77" s="286" t="s">
        <v>361</v>
      </c>
      <c r="C77" s="250" t="s">
        <v>554</v>
      </c>
      <c r="D77" s="254"/>
      <c r="E77" s="254"/>
      <c r="F77" s="254">
        <f t="shared" si="2"/>
        <v>86625</v>
      </c>
      <c r="G77" s="254">
        <v>86625</v>
      </c>
      <c r="H77" s="254">
        <v>86625</v>
      </c>
      <c r="J77" s="287"/>
    </row>
    <row r="78" spans="1:10" ht="15" customHeight="1" x14ac:dyDescent="0.25">
      <c r="A78" s="248" t="s">
        <v>22</v>
      </c>
      <c r="B78" s="286" t="s">
        <v>362</v>
      </c>
      <c r="C78" s="250" t="s">
        <v>554</v>
      </c>
      <c r="D78" s="254">
        <v>5344639</v>
      </c>
      <c r="E78" s="254">
        <v>1712213</v>
      </c>
      <c r="F78" s="254">
        <f t="shared" si="2"/>
        <v>39187801.479999997</v>
      </c>
      <c r="G78" s="254">
        <v>40900014.479999997</v>
      </c>
      <c r="H78" s="254">
        <v>48903253.079999998</v>
      </c>
      <c r="J78" s="287"/>
    </row>
    <row r="79" spans="1:10" ht="15" customHeight="1" x14ac:dyDescent="0.25">
      <c r="A79" s="248" t="s">
        <v>23</v>
      </c>
      <c r="B79" s="286" t="s">
        <v>363</v>
      </c>
      <c r="C79" s="250" t="s">
        <v>554</v>
      </c>
      <c r="D79" s="254">
        <v>2169644.06</v>
      </c>
      <c r="E79" s="254">
        <v>613833.05000000005</v>
      </c>
      <c r="F79" s="254">
        <f t="shared" si="2"/>
        <v>5236166.95</v>
      </c>
      <c r="G79" s="254">
        <v>5850000</v>
      </c>
      <c r="H79" s="254">
        <v>5250000</v>
      </c>
      <c r="J79" s="287"/>
    </row>
    <row r="80" spans="1:10" ht="15" customHeight="1" x14ac:dyDescent="0.25">
      <c r="A80" s="248" t="s">
        <v>27</v>
      </c>
      <c r="B80" s="286" t="s">
        <v>364</v>
      </c>
      <c r="C80" s="250" t="s">
        <v>554</v>
      </c>
      <c r="D80" s="254">
        <v>39598343.350000001</v>
      </c>
      <c r="E80" s="254"/>
      <c r="F80" s="254">
        <f t="shared" si="2"/>
        <v>53174067</v>
      </c>
      <c r="G80" s="254">
        <v>53174067</v>
      </c>
      <c r="H80" s="254">
        <v>61922761</v>
      </c>
      <c r="J80" s="287"/>
    </row>
    <row r="81" spans="1:11" ht="15" customHeight="1" x14ac:dyDescent="0.25">
      <c r="A81" s="248" t="s">
        <v>25</v>
      </c>
      <c r="B81" s="286" t="s">
        <v>365</v>
      </c>
      <c r="C81" s="250" t="s">
        <v>554</v>
      </c>
      <c r="D81" s="254">
        <v>9086500</v>
      </c>
      <c r="E81" s="254"/>
      <c r="F81" s="254">
        <f t="shared" si="2"/>
        <v>12330000</v>
      </c>
      <c r="G81" s="254">
        <v>12330000</v>
      </c>
      <c r="H81" s="254">
        <v>13275000</v>
      </c>
      <c r="J81" s="287"/>
    </row>
    <row r="82" spans="1:11" ht="15" customHeight="1" x14ac:dyDescent="0.25">
      <c r="A82" s="248" t="s">
        <v>140</v>
      </c>
      <c r="B82" s="286" t="s">
        <v>366</v>
      </c>
      <c r="C82" s="250" t="s">
        <v>554</v>
      </c>
      <c r="D82" s="254">
        <v>37921459</v>
      </c>
      <c r="E82" s="254">
        <v>39702819</v>
      </c>
      <c r="F82" s="254">
        <f t="shared" si="2"/>
        <v>13471248</v>
      </c>
      <c r="G82" s="254">
        <v>53174067</v>
      </c>
      <c r="H82" s="254">
        <v>61922761</v>
      </c>
      <c r="J82" s="287"/>
    </row>
    <row r="83" spans="1:11" ht="15" customHeight="1" x14ac:dyDescent="0.25">
      <c r="A83" s="248" t="s">
        <v>282</v>
      </c>
      <c r="B83" s="286" t="s">
        <v>367</v>
      </c>
      <c r="C83" s="250" t="s">
        <v>554</v>
      </c>
      <c r="D83" s="254">
        <v>55319197.479999997</v>
      </c>
      <c r="E83" s="254">
        <v>24264406.579999998</v>
      </c>
      <c r="F83" s="254">
        <f t="shared" si="2"/>
        <v>52306249.900000006</v>
      </c>
      <c r="G83" s="254">
        <v>76570656.480000004</v>
      </c>
      <c r="H83" s="254">
        <v>88662061.439999998</v>
      </c>
      <c r="J83" s="287"/>
    </row>
    <row r="84" spans="1:11" ht="15" customHeight="1" x14ac:dyDescent="0.25">
      <c r="A84" s="248" t="s">
        <v>368</v>
      </c>
      <c r="B84" s="286" t="s">
        <v>369</v>
      </c>
      <c r="C84" s="250" t="s">
        <v>554</v>
      </c>
      <c r="D84" s="254">
        <v>2181700</v>
      </c>
      <c r="E84" s="254">
        <v>887700</v>
      </c>
      <c r="F84" s="254">
        <f t="shared" si="2"/>
        <v>2071500</v>
      </c>
      <c r="G84" s="254">
        <v>2959200</v>
      </c>
      <c r="H84" s="254">
        <v>3186000</v>
      </c>
      <c r="J84" s="287"/>
    </row>
    <row r="85" spans="1:11" ht="15" customHeight="1" x14ac:dyDescent="0.25">
      <c r="A85" s="248" t="s">
        <v>559</v>
      </c>
      <c r="B85" s="286" t="s">
        <v>370</v>
      </c>
      <c r="C85" s="250" t="s">
        <v>554</v>
      </c>
      <c r="D85" s="254">
        <v>5633721.0199999996</v>
      </c>
      <c r="E85" s="254">
        <v>2338949.91</v>
      </c>
      <c r="F85" s="254">
        <f t="shared" si="2"/>
        <v>5346409.0199999996</v>
      </c>
      <c r="G85" s="254">
        <v>7685358.9299999997</v>
      </c>
      <c r="H85" s="254">
        <v>10472452.5</v>
      </c>
      <c r="J85" s="287"/>
    </row>
    <row r="86" spans="1:11" ht="15" customHeight="1" x14ac:dyDescent="0.25">
      <c r="A86" s="248" t="s">
        <v>560</v>
      </c>
      <c r="B86" s="286" t="s">
        <v>371</v>
      </c>
      <c r="C86" s="250" t="s">
        <v>554</v>
      </c>
      <c r="D86" s="254">
        <v>2175102.58</v>
      </c>
      <c r="E86" s="254">
        <v>886854.83</v>
      </c>
      <c r="F86" s="254">
        <f t="shared" si="2"/>
        <v>2072345.17</v>
      </c>
      <c r="G86" s="254">
        <v>2959200</v>
      </c>
      <c r="H86" s="254">
        <v>3186000</v>
      </c>
      <c r="J86" s="287"/>
    </row>
    <row r="87" spans="1:11" ht="15" customHeight="1" x14ac:dyDescent="0.25">
      <c r="A87" s="248" t="s">
        <v>372</v>
      </c>
      <c r="B87" s="286" t="s">
        <v>373</v>
      </c>
      <c r="C87" s="250" t="s">
        <v>554</v>
      </c>
      <c r="D87" s="254">
        <v>0</v>
      </c>
      <c r="E87" s="254">
        <v>0</v>
      </c>
      <c r="F87" s="254">
        <f t="shared" si="2"/>
        <v>1147513.28</v>
      </c>
      <c r="G87" s="254">
        <v>1147513.28</v>
      </c>
      <c r="H87" s="254"/>
      <c r="J87" s="287"/>
    </row>
    <row r="88" spans="1:11" ht="15" customHeight="1" x14ac:dyDescent="0.25">
      <c r="A88" s="248" t="s">
        <v>33</v>
      </c>
      <c r="B88" s="288" t="s">
        <v>374</v>
      </c>
      <c r="C88" s="250" t="s">
        <v>554</v>
      </c>
      <c r="D88" s="254">
        <v>11477381.869999999</v>
      </c>
      <c r="E88" s="254">
        <v>2277319.71</v>
      </c>
      <c r="F88" s="254">
        <f t="shared" si="2"/>
        <v>15831999.329999998</v>
      </c>
      <c r="G88" s="254">
        <v>18109319.039999999</v>
      </c>
      <c r="H88" s="254">
        <v>17123457.02</v>
      </c>
      <c r="J88" s="287"/>
    </row>
    <row r="89" spans="1:11" ht="15" customHeight="1" x14ac:dyDescent="0.25">
      <c r="A89" s="248" t="s">
        <v>35</v>
      </c>
      <c r="B89" s="286" t="s">
        <v>375</v>
      </c>
      <c r="C89" s="250" t="s">
        <v>554</v>
      </c>
      <c r="D89" s="254">
        <v>22062257.879999999</v>
      </c>
      <c r="E89" s="254">
        <v>130762.34</v>
      </c>
      <c r="F89" s="254">
        <f t="shared" si="2"/>
        <v>12189237.66</v>
      </c>
      <c r="G89" s="254">
        <v>12320000</v>
      </c>
      <c r="H89" s="254">
        <v>13275000</v>
      </c>
    </row>
    <row r="90" spans="1:11" ht="18" customHeight="1" x14ac:dyDescent="0.25">
      <c r="A90" s="289" t="s">
        <v>36</v>
      </c>
      <c r="B90" s="290"/>
      <c r="C90" s="290"/>
      <c r="D90" s="260">
        <f>SUM(D69:D89)</f>
        <v>716811167.70000005</v>
      </c>
      <c r="E90" s="260">
        <f>SUM(E69:E89)</f>
        <v>316201850.40999991</v>
      </c>
      <c r="F90" s="260">
        <f>SUM(F69:F89)</f>
        <v>693579938.65999997</v>
      </c>
      <c r="G90" s="260">
        <f>SUM(E90:F90)</f>
        <v>1009781789.0699999</v>
      </c>
      <c r="H90" s="260">
        <f>SUM(H69:H89)</f>
        <v>1158441882.9400001</v>
      </c>
      <c r="J90" s="287"/>
    </row>
    <row r="91" spans="1:11" ht="15" customHeight="1" x14ac:dyDescent="0.25">
      <c r="A91" s="291" t="s">
        <v>561</v>
      </c>
      <c r="B91" s="292"/>
      <c r="C91" s="286"/>
      <c r="D91" s="270"/>
      <c r="E91" s="270"/>
      <c r="F91" s="254"/>
      <c r="G91" s="270"/>
      <c r="H91" s="270"/>
    </row>
    <row r="92" spans="1:11" ht="15" customHeight="1" x14ac:dyDescent="0.25">
      <c r="A92" s="248" t="s">
        <v>376</v>
      </c>
      <c r="B92" s="286" t="s">
        <v>377</v>
      </c>
      <c r="C92" s="250" t="s">
        <v>554</v>
      </c>
      <c r="D92" s="254">
        <v>1543346</v>
      </c>
      <c r="E92" s="254">
        <v>329441</v>
      </c>
      <c r="F92" s="254">
        <f>G92-E92</f>
        <v>4160359</v>
      </c>
      <c r="G92" s="254">
        <v>4489800</v>
      </c>
      <c r="H92" s="254">
        <v>3861800</v>
      </c>
      <c r="J92" s="287"/>
      <c r="K92" s="293"/>
    </row>
    <row r="93" spans="1:11" ht="15" customHeight="1" x14ac:dyDescent="0.25">
      <c r="A93" s="248" t="s">
        <v>378</v>
      </c>
      <c r="B93" s="286" t="s">
        <v>379</v>
      </c>
      <c r="C93" s="250" t="s">
        <v>554</v>
      </c>
      <c r="D93" s="254"/>
      <c r="E93" s="254"/>
      <c r="F93" s="254">
        <f t="shared" ref="F93:F149" si="3">G93-E93</f>
        <v>1000000</v>
      </c>
      <c r="G93" s="254">
        <v>1000000</v>
      </c>
      <c r="H93" s="254">
        <v>1000000</v>
      </c>
      <c r="J93" s="287"/>
      <c r="K93" s="293"/>
    </row>
    <row r="94" spans="1:11" ht="15" customHeight="1" x14ac:dyDescent="0.25">
      <c r="A94" s="248" t="s">
        <v>39</v>
      </c>
      <c r="B94" s="286" t="s">
        <v>380</v>
      </c>
      <c r="C94" s="250" t="s">
        <v>554</v>
      </c>
      <c r="D94" s="254">
        <v>1592892.67</v>
      </c>
      <c r="E94" s="254">
        <v>489268.45</v>
      </c>
      <c r="F94" s="254">
        <f t="shared" si="3"/>
        <v>11194481.550000001</v>
      </c>
      <c r="G94" s="254">
        <v>11683750</v>
      </c>
      <c r="H94" s="254">
        <v>12875311</v>
      </c>
      <c r="J94" s="287"/>
      <c r="K94" s="293"/>
    </row>
    <row r="95" spans="1:11" ht="15" customHeight="1" x14ac:dyDescent="0.25">
      <c r="A95" s="248" t="s">
        <v>142</v>
      </c>
      <c r="B95" s="286" t="s">
        <v>381</v>
      </c>
      <c r="C95" s="250" t="s">
        <v>554</v>
      </c>
      <c r="D95" s="254">
        <v>5197000</v>
      </c>
      <c r="E95" s="254">
        <v>71500</v>
      </c>
      <c r="F95" s="254">
        <f t="shared" si="3"/>
        <v>25878500</v>
      </c>
      <c r="G95" s="254">
        <v>25950000</v>
      </c>
      <c r="H95" s="254">
        <v>26000000</v>
      </c>
      <c r="J95" s="287"/>
      <c r="K95" s="293"/>
    </row>
    <row r="96" spans="1:11" ht="15" customHeight="1" x14ac:dyDescent="0.25">
      <c r="A96" s="294" t="s">
        <v>382</v>
      </c>
      <c r="B96" s="295" t="s">
        <v>383</v>
      </c>
      <c r="C96" s="296" t="s">
        <v>554</v>
      </c>
      <c r="D96" s="297">
        <v>4952992.62</v>
      </c>
      <c r="E96" s="297">
        <v>1742353.55</v>
      </c>
      <c r="F96" s="297">
        <f t="shared" si="3"/>
        <v>6342646.4500000002</v>
      </c>
      <c r="G96" s="297">
        <v>8085000</v>
      </c>
      <c r="H96" s="297">
        <v>13393500</v>
      </c>
      <c r="J96" s="287"/>
      <c r="K96" s="293"/>
    </row>
    <row r="97" spans="1:11" ht="26.25" customHeight="1" x14ac:dyDescent="0.25">
      <c r="A97" s="231"/>
      <c r="B97" s="298" t="s">
        <v>112</v>
      </c>
      <c r="C97" s="298" t="s">
        <v>470</v>
      </c>
      <c r="D97" s="299" t="s">
        <v>471</v>
      </c>
      <c r="E97" s="234" t="s">
        <v>472</v>
      </c>
      <c r="F97" s="235"/>
      <c r="G97" s="236"/>
      <c r="H97" s="299" t="s">
        <v>473</v>
      </c>
      <c r="J97" s="287"/>
      <c r="K97" s="293"/>
    </row>
    <row r="98" spans="1:11" ht="15" customHeight="1" x14ac:dyDescent="0.25">
      <c r="A98" s="237" t="s">
        <v>474</v>
      </c>
      <c r="B98" s="232"/>
      <c r="C98" s="232"/>
      <c r="D98" s="264" t="s">
        <v>124</v>
      </c>
      <c r="E98" s="264" t="s">
        <v>124</v>
      </c>
      <c r="F98" s="264" t="s">
        <v>126</v>
      </c>
      <c r="G98" s="241" t="s">
        <v>127</v>
      </c>
      <c r="H98" s="264" t="s">
        <v>126</v>
      </c>
      <c r="J98" s="287"/>
      <c r="K98" s="293"/>
    </row>
    <row r="99" spans="1:11" ht="15" customHeight="1" x14ac:dyDescent="0.25">
      <c r="A99" s="242" t="s">
        <v>3</v>
      </c>
      <c r="B99" s="242" t="s">
        <v>4</v>
      </c>
      <c r="C99" s="242" t="s">
        <v>5</v>
      </c>
      <c r="D99" s="242" t="s">
        <v>128</v>
      </c>
      <c r="E99" s="242" t="s">
        <v>129</v>
      </c>
      <c r="F99" s="242" t="s">
        <v>130</v>
      </c>
      <c r="G99" s="242" t="s">
        <v>131</v>
      </c>
      <c r="H99" s="242" t="s">
        <v>475</v>
      </c>
      <c r="J99" s="287"/>
      <c r="K99" s="293"/>
    </row>
    <row r="100" spans="1:11" ht="15" customHeight="1" x14ac:dyDescent="0.25">
      <c r="A100" s="248" t="s">
        <v>41</v>
      </c>
      <c r="B100" s="286" t="s">
        <v>384</v>
      </c>
      <c r="C100" s="250" t="s">
        <v>554</v>
      </c>
      <c r="D100" s="254">
        <v>798660.12</v>
      </c>
      <c r="E100" s="254">
        <v>585000</v>
      </c>
      <c r="F100" s="254">
        <f t="shared" si="3"/>
        <v>217500</v>
      </c>
      <c r="G100" s="254">
        <v>802500</v>
      </c>
      <c r="H100" s="254">
        <v>880000</v>
      </c>
      <c r="J100" s="287"/>
      <c r="K100" s="293"/>
    </row>
    <row r="101" spans="1:11" ht="15" customHeight="1" x14ac:dyDescent="0.25">
      <c r="A101" s="248" t="s">
        <v>42</v>
      </c>
      <c r="B101" s="286" t="s">
        <v>385</v>
      </c>
      <c r="C101" s="250" t="s">
        <v>554</v>
      </c>
      <c r="D101" s="254"/>
      <c r="E101" s="254"/>
      <c r="F101" s="254">
        <f t="shared" si="3"/>
        <v>50000</v>
      </c>
      <c r="G101" s="254">
        <v>50000</v>
      </c>
      <c r="H101" s="254">
        <v>50000</v>
      </c>
      <c r="J101" s="287"/>
      <c r="K101" s="293"/>
    </row>
    <row r="102" spans="1:11" ht="15" customHeight="1" x14ac:dyDescent="0.25">
      <c r="A102" s="248" t="s">
        <v>43</v>
      </c>
      <c r="B102" s="286" t="s">
        <v>386</v>
      </c>
      <c r="C102" s="250" t="s">
        <v>554</v>
      </c>
      <c r="D102" s="254">
        <v>11231687.32</v>
      </c>
      <c r="E102" s="254">
        <v>5293826.5999999996</v>
      </c>
      <c r="F102" s="254">
        <f t="shared" si="3"/>
        <v>10615798.4</v>
      </c>
      <c r="G102" s="254">
        <v>15909625</v>
      </c>
      <c r="H102" s="254">
        <v>21012750</v>
      </c>
      <c r="J102" s="287"/>
      <c r="K102" s="293"/>
    </row>
    <row r="103" spans="1:11" ht="15" customHeight="1" x14ac:dyDescent="0.25">
      <c r="A103" s="248" t="s">
        <v>88</v>
      </c>
      <c r="B103" s="286" t="s">
        <v>387</v>
      </c>
      <c r="C103" s="250" t="s">
        <v>554</v>
      </c>
      <c r="D103" s="254">
        <v>773300</v>
      </c>
      <c r="E103" s="254">
        <v>0</v>
      </c>
      <c r="F103" s="254">
        <f t="shared" si="3"/>
        <v>7500000</v>
      </c>
      <c r="G103" s="254">
        <v>7500000</v>
      </c>
      <c r="H103" s="254">
        <v>18525746.210000001</v>
      </c>
      <c r="J103" s="287"/>
      <c r="K103" s="293"/>
    </row>
    <row r="104" spans="1:11" ht="15" customHeight="1" x14ac:dyDescent="0.25">
      <c r="A104" s="248" t="s">
        <v>150</v>
      </c>
      <c r="B104" s="286" t="s">
        <v>388</v>
      </c>
      <c r="C104" s="250" t="s">
        <v>554</v>
      </c>
      <c r="D104" s="254">
        <v>85259751.239999995</v>
      </c>
      <c r="E104" s="254">
        <v>35960315.079999998</v>
      </c>
      <c r="F104" s="254">
        <f t="shared" si="3"/>
        <v>122051207.86999999</v>
      </c>
      <c r="G104" s="254">
        <v>158011522.94999999</v>
      </c>
      <c r="H104" s="254">
        <v>186384533.71000001</v>
      </c>
      <c r="J104" s="287"/>
      <c r="K104" s="293"/>
    </row>
    <row r="105" spans="1:11" ht="15" customHeight="1" x14ac:dyDescent="0.25">
      <c r="A105" s="248" t="s">
        <v>151</v>
      </c>
      <c r="B105" s="286" t="s">
        <v>389</v>
      </c>
      <c r="C105" s="250" t="s">
        <v>554</v>
      </c>
      <c r="D105" s="254">
        <v>99055047.120000005</v>
      </c>
      <c r="E105" s="254">
        <v>21376706.530000001</v>
      </c>
      <c r="F105" s="254">
        <f t="shared" si="3"/>
        <v>154128645.09999999</v>
      </c>
      <c r="G105" s="254">
        <v>175505351.63</v>
      </c>
      <c r="H105" s="254">
        <v>181165725.87</v>
      </c>
      <c r="J105" s="287"/>
      <c r="K105" s="293"/>
    </row>
    <row r="106" spans="1:11" ht="15" customHeight="1" x14ac:dyDescent="0.25">
      <c r="A106" s="248" t="s">
        <v>44</v>
      </c>
      <c r="B106" s="286" t="s">
        <v>390</v>
      </c>
      <c r="C106" s="250" t="s">
        <v>554</v>
      </c>
      <c r="D106" s="254">
        <v>10718082.49</v>
      </c>
      <c r="E106" s="254">
        <v>4056782.27</v>
      </c>
      <c r="F106" s="254">
        <f t="shared" si="3"/>
        <v>13644317.73</v>
      </c>
      <c r="G106" s="254">
        <v>17701100</v>
      </c>
      <c r="H106" s="254">
        <v>22845100</v>
      </c>
      <c r="J106" s="287"/>
      <c r="K106" s="293"/>
    </row>
    <row r="107" spans="1:11" ht="15" customHeight="1" x14ac:dyDescent="0.25">
      <c r="A107" s="248" t="s">
        <v>152</v>
      </c>
      <c r="B107" s="286" t="s">
        <v>391</v>
      </c>
      <c r="C107" s="250" t="s">
        <v>554</v>
      </c>
      <c r="D107" s="254"/>
      <c r="E107" s="254"/>
      <c r="F107" s="254">
        <f t="shared" si="3"/>
        <v>275000</v>
      </c>
      <c r="G107" s="254">
        <v>275000</v>
      </c>
      <c r="H107" s="254">
        <v>275000</v>
      </c>
      <c r="J107" s="287"/>
      <c r="K107" s="293"/>
    </row>
    <row r="108" spans="1:11" ht="15" customHeight="1" x14ac:dyDescent="0.25">
      <c r="A108" s="248" t="s">
        <v>46</v>
      </c>
      <c r="B108" s="286" t="s">
        <v>392</v>
      </c>
      <c r="C108" s="250" t="s">
        <v>554</v>
      </c>
      <c r="D108" s="254"/>
      <c r="E108" s="254"/>
      <c r="F108" s="254">
        <f t="shared" si="3"/>
        <v>7300000</v>
      </c>
      <c r="G108" s="254">
        <v>7300000</v>
      </c>
      <c r="H108" s="254">
        <v>5300000</v>
      </c>
      <c r="J108" s="287"/>
      <c r="K108" s="293"/>
    </row>
    <row r="109" spans="1:11" ht="15" customHeight="1" x14ac:dyDescent="0.25">
      <c r="A109" s="248" t="s">
        <v>48</v>
      </c>
      <c r="B109" s="286" t="s">
        <v>393</v>
      </c>
      <c r="C109" s="250" t="s">
        <v>554</v>
      </c>
      <c r="D109" s="254">
        <v>46216069.490000002</v>
      </c>
      <c r="E109" s="254">
        <v>1650801.21</v>
      </c>
      <c r="F109" s="254">
        <f t="shared" si="3"/>
        <v>18759098.789999999</v>
      </c>
      <c r="G109" s="254">
        <v>20409900</v>
      </c>
      <c r="H109" s="254">
        <v>38304104.210000001</v>
      </c>
      <c r="J109" s="287"/>
      <c r="K109" s="293"/>
    </row>
    <row r="110" spans="1:11" ht="15" customHeight="1" x14ac:dyDescent="0.25">
      <c r="A110" s="248" t="s">
        <v>50</v>
      </c>
      <c r="B110" s="286" t="s">
        <v>394</v>
      </c>
      <c r="C110" s="250" t="s">
        <v>554</v>
      </c>
      <c r="D110" s="254">
        <v>9973564.6300000008</v>
      </c>
      <c r="E110" s="254">
        <v>4357949.38</v>
      </c>
      <c r="F110" s="254">
        <f t="shared" si="3"/>
        <v>12474050.620000001</v>
      </c>
      <c r="G110" s="254">
        <v>16832000</v>
      </c>
      <c r="H110" s="254">
        <v>17110000</v>
      </c>
      <c r="J110" s="287"/>
      <c r="K110" s="293"/>
    </row>
    <row r="111" spans="1:11" ht="15" customHeight="1" x14ac:dyDescent="0.25">
      <c r="A111" s="248" t="s">
        <v>52</v>
      </c>
      <c r="B111" s="286" t="s">
        <v>395</v>
      </c>
      <c r="C111" s="250" t="s">
        <v>554</v>
      </c>
      <c r="D111" s="254">
        <v>47444220.659999996</v>
      </c>
      <c r="E111" s="254">
        <v>18254350.93</v>
      </c>
      <c r="F111" s="254">
        <f t="shared" si="3"/>
        <v>40425649.07</v>
      </c>
      <c r="G111" s="254">
        <v>58680000</v>
      </c>
      <c r="H111" s="254">
        <v>60116000</v>
      </c>
      <c r="J111" s="287"/>
      <c r="K111" s="293"/>
    </row>
    <row r="112" spans="1:11" ht="15" customHeight="1" x14ac:dyDescent="0.25">
      <c r="A112" s="248" t="s">
        <v>396</v>
      </c>
      <c r="B112" s="288" t="s">
        <v>397</v>
      </c>
      <c r="C112" s="250" t="s">
        <v>554</v>
      </c>
      <c r="D112" s="254">
        <v>162603</v>
      </c>
      <c r="E112" s="254">
        <v>104563</v>
      </c>
      <c r="F112" s="254">
        <f t="shared" si="3"/>
        <v>244437</v>
      </c>
      <c r="G112" s="254">
        <v>349000</v>
      </c>
      <c r="H112" s="254">
        <v>459800</v>
      </c>
      <c r="J112" s="287"/>
      <c r="K112" s="293"/>
    </row>
    <row r="113" spans="1:11" ht="15" customHeight="1" x14ac:dyDescent="0.25">
      <c r="A113" s="248" t="s">
        <v>562</v>
      </c>
      <c r="B113" s="286" t="s">
        <v>398</v>
      </c>
      <c r="C113" s="250" t="s">
        <v>554</v>
      </c>
      <c r="D113" s="254">
        <v>2195833.7400000002</v>
      </c>
      <c r="E113" s="254">
        <v>876796.91</v>
      </c>
      <c r="F113" s="254">
        <f t="shared" si="3"/>
        <v>2165203.09</v>
      </c>
      <c r="G113" s="254">
        <v>3042000</v>
      </c>
      <c r="H113" s="254">
        <v>3254200</v>
      </c>
      <c r="J113" s="287"/>
      <c r="K113" s="293"/>
    </row>
    <row r="114" spans="1:11" ht="15" customHeight="1" x14ac:dyDescent="0.25">
      <c r="A114" s="248" t="s">
        <v>56</v>
      </c>
      <c r="B114" s="286" t="s">
        <v>399</v>
      </c>
      <c r="C114" s="250" t="s">
        <v>554</v>
      </c>
      <c r="D114" s="254">
        <v>1510043.79</v>
      </c>
      <c r="E114" s="254">
        <v>647874.02</v>
      </c>
      <c r="F114" s="254">
        <f t="shared" si="3"/>
        <v>3820725.98</v>
      </c>
      <c r="G114" s="254">
        <v>4468600</v>
      </c>
      <c r="H114" s="254">
        <v>4497280</v>
      </c>
      <c r="J114" s="287"/>
      <c r="K114" s="293"/>
    </row>
    <row r="115" spans="1:11" ht="15" customHeight="1" x14ac:dyDescent="0.25">
      <c r="A115" s="248" t="s">
        <v>57</v>
      </c>
      <c r="B115" s="286" t="s">
        <v>400</v>
      </c>
      <c r="C115" s="250" t="s">
        <v>554</v>
      </c>
      <c r="D115" s="254"/>
      <c r="E115" s="254"/>
      <c r="F115" s="254">
        <f t="shared" si="3"/>
        <v>50000</v>
      </c>
      <c r="G115" s="254">
        <v>50000</v>
      </c>
      <c r="H115" s="254">
        <v>50000</v>
      </c>
      <c r="J115" s="287"/>
      <c r="K115" s="293"/>
    </row>
    <row r="116" spans="1:11" ht="15" customHeight="1" x14ac:dyDescent="0.25">
      <c r="A116" s="248" t="s">
        <v>66</v>
      </c>
      <c r="B116" s="286" t="s">
        <v>401</v>
      </c>
      <c r="C116" s="250" t="s">
        <v>554</v>
      </c>
      <c r="D116" s="254">
        <v>112500</v>
      </c>
      <c r="E116" s="254">
        <v>51000</v>
      </c>
      <c r="F116" s="254">
        <f t="shared" si="3"/>
        <v>1367000</v>
      </c>
      <c r="G116" s="254">
        <v>1418000</v>
      </c>
      <c r="H116" s="254">
        <v>1445000</v>
      </c>
      <c r="J116" s="287"/>
      <c r="K116" s="293"/>
    </row>
    <row r="117" spans="1:11" ht="15" customHeight="1" x14ac:dyDescent="0.25">
      <c r="A117" s="248" t="s">
        <v>68</v>
      </c>
      <c r="B117" s="286" t="s">
        <v>402</v>
      </c>
      <c r="C117" s="250" t="s">
        <v>554</v>
      </c>
      <c r="D117" s="254">
        <v>4562582.0999999996</v>
      </c>
      <c r="E117" s="254">
        <v>110000</v>
      </c>
      <c r="F117" s="254">
        <f t="shared" si="3"/>
        <v>25965000</v>
      </c>
      <c r="G117" s="254">
        <v>26075000</v>
      </c>
      <c r="H117" s="254">
        <v>27443700</v>
      </c>
      <c r="J117" s="287"/>
      <c r="K117" s="293"/>
    </row>
    <row r="118" spans="1:11" ht="15" customHeight="1" x14ac:dyDescent="0.25">
      <c r="A118" s="248" t="s">
        <v>403</v>
      </c>
      <c r="B118" s="286" t="s">
        <v>404</v>
      </c>
      <c r="C118" s="250" t="s">
        <v>554</v>
      </c>
      <c r="D118" s="254"/>
      <c r="E118" s="254"/>
      <c r="F118" s="254">
        <f t="shared" si="3"/>
        <v>2000000</v>
      </c>
      <c r="G118" s="254">
        <v>2000000</v>
      </c>
      <c r="H118" s="254">
        <v>2000000</v>
      </c>
      <c r="J118" s="287"/>
      <c r="K118" s="293"/>
    </row>
    <row r="119" spans="1:11" ht="15" customHeight="1" x14ac:dyDescent="0.25">
      <c r="A119" s="248" t="s">
        <v>405</v>
      </c>
      <c r="B119" s="286" t="s">
        <v>406</v>
      </c>
      <c r="C119" s="250" t="s">
        <v>554</v>
      </c>
      <c r="D119" s="254">
        <v>67500</v>
      </c>
      <c r="E119" s="254">
        <v>78500</v>
      </c>
      <c r="F119" s="254">
        <f>G119-E119</f>
        <v>121500</v>
      </c>
      <c r="G119" s="254">
        <v>200000</v>
      </c>
      <c r="H119" s="254">
        <v>225000</v>
      </c>
      <c r="J119" s="287"/>
      <c r="K119" s="293"/>
    </row>
    <row r="120" spans="1:11" ht="15" customHeight="1" x14ac:dyDescent="0.25">
      <c r="A120" s="248" t="s">
        <v>83</v>
      </c>
      <c r="B120" s="286" t="s">
        <v>407</v>
      </c>
      <c r="C120" s="250" t="s">
        <v>554</v>
      </c>
      <c r="D120" s="254">
        <v>76000000</v>
      </c>
      <c r="E120" s="254">
        <v>35500000</v>
      </c>
      <c r="F120" s="254">
        <f t="shared" si="3"/>
        <v>41500000</v>
      </c>
      <c r="G120" s="254">
        <v>77000000</v>
      </c>
      <c r="H120" s="254">
        <v>78000000</v>
      </c>
      <c r="J120" s="287"/>
      <c r="K120" s="293"/>
    </row>
    <row r="121" spans="1:11" ht="15" customHeight="1" x14ac:dyDescent="0.25">
      <c r="A121" s="248" t="s">
        <v>86</v>
      </c>
      <c r="B121" s="286" t="s">
        <v>408</v>
      </c>
      <c r="C121" s="250" t="s">
        <v>554</v>
      </c>
      <c r="D121" s="254">
        <v>5428231.54</v>
      </c>
      <c r="E121" s="254">
        <v>2642525.71</v>
      </c>
      <c r="F121" s="254">
        <f t="shared" si="3"/>
        <v>3395986.8899999997</v>
      </c>
      <c r="G121" s="254">
        <v>6038512.5999999996</v>
      </c>
      <c r="H121" s="254">
        <v>6715883.3600000003</v>
      </c>
      <c r="J121" s="287"/>
      <c r="K121" s="293"/>
    </row>
    <row r="122" spans="1:11" ht="15" customHeight="1" x14ac:dyDescent="0.25">
      <c r="A122" s="248" t="s">
        <v>159</v>
      </c>
      <c r="B122" s="286" t="s">
        <v>409</v>
      </c>
      <c r="C122" s="250" t="s">
        <v>554</v>
      </c>
      <c r="D122" s="254">
        <v>89008.59</v>
      </c>
      <c r="E122" s="254">
        <v>44303.03</v>
      </c>
      <c r="F122" s="254">
        <f t="shared" si="3"/>
        <v>270696.96999999997</v>
      </c>
      <c r="G122" s="254">
        <v>315000</v>
      </c>
      <c r="H122" s="254"/>
      <c r="J122" s="287"/>
      <c r="K122" s="293"/>
    </row>
    <row r="123" spans="1:11" ht="15" customHeight="1" x14ac:dyDescent="0.25">
      <c r="A123" s="248" t="s">
        <v>69</v>
      </c>
      <c r="B123" s="286" t="s">
        <v>410</v>
      </c>
      <c r="C123" s="250" t="s">
        <v>554</v>
      </c>
      <c r="D123" s="254">
        <v>35463715.259999998</v>
      </c>
      <c r="E123" s="254">
        <v>17380736.649999999</v>
      </c>
      <c r="F123" s="254">
        <f t="shared" si="3"/>
        <v>31582923.350000001</v>
      </c>
      <c r="G123" s="254">
        <v>48963660</v>
      </c>
      <c r="H123" s="254">
        <v>56449908</v>
      </c>
      <c r="J123" s="287"/>
      <c r="K123" s="293"/>
    </row>
    <row r="124" spans="1:11" ht="15" customHeight="1" x14ac:dyDescent="0.25">
      <c r="A124" s="248" t="s">
        <v>72</v>
      </c>
      <c r="B124" s="286" t="s">
        <v>411</v>
      </c>
      <c r="C124" s="250" t="s">
        <v>554</v>
      </c>
      <c r="D124" s="254">
        <v>4736795.76</v>
      </c>
      <c r="E124" s="254">
        <v>266103</v>
      </c>
      <c r="F124" s="254">
        <f t="shared" si="3"/>
        <v>5492297</v>
      </c>
      <c r="G124" s="254">
        <v>5758400</v>
      </c>
      <c r="H124" s="254">
        <v>6087000</v>
      </c>
      <c r="J124" s="287"/>
      <c r="K124" s="293"/>
    </row>
    <row r="125" spans="1:11" ht="15" customHeight="1" x14ac:dyDescent="0.25">
      <c r="A125" s="248" t="s">
        <v>160</v>
      </c>
      <c r="B125" s="286" t="s">
        <v>412</v>
      </c>
      <c r="C125" s="250" t="s">
        <v>554</v>
      </c>
      <c r="D125" s="254">
        <v>2129575.5</v>
      </c>
      <c r="E125" s="254">
        <v>866651</v>
      </c>
      <c r="F125" s="254">
        <f t="shared" si="3"/>
        <v>3593349</v>
      </c>
      <c r="G125" s="254">
        <v>4460000</v>
      </c>
      <c r="H125" s="254">
        <v>4850000</v>
      </c>
      <c r="J125" s="287"/>
      <c r="K125" s="293"/>
    </row>
    <row r="126" spans="1:11" ht="15" customHeight="1" x14ac:dyDescent="0.25">
      <c r="A126" s="248" t="s">
        <v>71</v>
      </c>
      <c r="B126" s="286" t="s">
        <v>413</v>
      </c>
      <c r="C126" s="250" t="s">
        <v>554</v>
      </c>
      <c r="D126" s="254">
        <v>17790531.260000002</v>
      </c>
      <c r="E126" s="254">
        <v>4575890.6399999997</v>
      </c>
      <c r="F126" s="254">
        <f t="shared" si="3"/>
        <v>17842590.359999999</v>
      </c>
      <c r="G126" s="254">
        <v>22418481</v>
      </c>
      <c r="H126" s="254">
        <v>28540741.079999998</v>
      </c>
      <c r="J126" s="287"/>
      <c r="K126" s="293"/>
    </row>
    <row r="127" spans="1:11" ht="15" customHeight="1" x14ac:dyDescent="0.25">
      <c r="A127" s="248" t="s">
        <v>563</v>
      </c>
      <c r="B127" s="286" t="s">
        <v>414</v>
      </c>
      <c r="C127" s="250" t="s">
        <v>554</v>
      </c>
      <c r="D127" s="254">
        <v>54835847.520000003</v>
      </c>
      <c r="E127" s="254">
        <f>268778.63+78140</f>
        <v>346918.63</v>
      </c>
      <c r="F127" s="254">
        <f t="shared" si="3"/>
        <v>17523081.370000001</v>
      </c>
      <c r="G127" s="254">
        <v>17870000</v>
      </c>
      <c r="H127" s="254">
        <v>170320000</v>
      </c>
      <c r="J127" s="287"/>
      <c r="K127" s="293"/>
    </row>
    <row r="128" spans="1:11" ht="15" customHeight="1" x14ac:dyDescent="0.25">
      <c r="A128" s="248" t="s">
        <v>564</v>
      </c>
      <c r="B128" s="286" t="s">
        <v>415</v>
      </c>
      <c r="C128" s="250" t="s">
        <v>554</v>
      </c>
      <c r="D128" s="254">
        <v>9780249.4100000001</v>
      </c>
      <c r="E128" s="254">
        <v>2110310.89</v>
      </c>
      <c r="F128" s="254">
        <f t="shared" si="3"/>
        <v>91693354.859999999</v>
      </c>
      <c r="G128" s="254">
        <v>93803665.75</v>
      </c>
      <c r="H128" s="254">
        <v>45365258.5</v>
      </c>
      <c r="J128" s="287"/>
      <c r="K128" s="293"/>
    </row>
    <row r="129" spans="1:11" ht="15" customHeight="1" x14ac:dyDescent="0.25">
      <c r="A129" s="248" t="s">
        <v>565</v>
      </c>
      <c r="B129" s="286" t="s">
        <v>416</v>
      </c>
      <c r="C129" s="250" t="s">
        <v>554</v>
      </c>
      <c r="D129" s="254">
        <v>3469576.7</v>
      </c>
      <c r="E129" s="254">
        <v>974275</v>
      </c>
      <c r="F129" s="254">
        <f t="shared" si="3"/>
        <v>7455725</v>
      </c>
      <c r="G129" s="254">
        <v>8430000</v>
      </c>
      <c r="H129" s="254">
        <v>8751750</v>
      </c>
      <c r="J129" s="287"/>
      <c r="K129" s="293"/>
    </row>
    <row r="130" spans="1:11" ht="15" customHeight="1" x14ac:dyDescent="0.25">
      <c r="A130" s="294" t="s">
        <v>566</v>
      </c>
      <c r="B130" s="295" t="s">
        <v>418</v>
      </c>
      <c r="C130" s="296" t="s">
        <v>554</v>
      </c>
      <c r="D130" s="297">
        <v>4303495.96</v>
      </c>
      <c r="E130" s="297">
        <v>967758.86</v>
      </c>
      <c r="F130" s="297">
        <f t="shared" si="3"/>
        <v>6732241.1399999997</v>
      </c>
      <c r="G130" s="297">
        <v>7700000</v>
      </c>
      <c r="H130" s="297">
        <v>7750000</v>
      </c>
      <c r="J130" s="287"/>
      <c r="K130" s="293"/>
    </row>
    <row r="131" spans="1:11" ht="26.25" customHeight="1" x14ac:dyDescent="0.25">
      <c r="A131" s="231"/>
      <c r="B131" s="232" t="s">
        <v>112</v>
      </c>
      <c r="C131" s="232" t="s">
        <v>470</v>
      </c>
      <c r="D131" s="233" t="s">
        <v>471</v>
      </c>
      <c r="E131" s="234" t="s">
        <v>472</v>
      </c>
      <c r="F131" s="235"/>
      <c r="G131" s="236"/>
      <c r="H131" s="233" t="s">
        <v>473</v>
      </c>
      <c r="J131" s="287"/>
      <c r="K131" s="293"/>
    </row>
    <row r="132" spans="1:11" ht="15" customHeight="1" x14ac:dyDescent="0.25">
      <c r="A132" s="237" t="s">
        <v>474</v>
      </c>
      <c r="B132" s="238"/>
      <c r="C132" s="238"/>
      <c r="D132" s="239" t="s">
        <v>124</v>
      </c>
      <c r="E132" s="264" t="s">
        <v>124</v>
      </c>
      <c r="F132" s="264" t="s">
        <v>126</v>
      </c>
      <c r="G132" s="241" t="s">
        <v>127</v>
      </c>
      <c r="H132" s="239" t="s">
        <v>126</v>
      </c>
      <c r="J132" s="287"/>
      <c r="K132" s="293"/>
    </row>
    <row r="133" spans="1:11" ht="15" customHeight="1" x14ac:dyDescent="0.25">
      <c r="A133" s="242" t="s">
        <v>3</v>
      </c>
      <c r="B133" s="242" t="s">
        <v>4</v>
      </c>
      <c r="C133" s="242" t="s">
        <v>5</v>
      </c>
      <c r="D133" s="242" t="s">
        <v>128</v>
      </c>
      <c r="E133" s="242" t="s">
        <v>129</v>
      </c>
      <c r="F133" s="242" t="s">
        <v>130</v>
      </c>
      <c r="G133" s="242" t="s">
        <v>131</v>
      </c>
      <c r="H133" s="242" t="s">
        <v>475</v>
      </c>
      <c r="J133" s="287"/>
      <c r="K133" s="293"/>
    </row>
    <row r="134" spans="1:11" ht="15" customHeight="1" x14ac:dyDescent="0.25">
      <c r="A134" s="300" t="s">
        <v>567</v>
      </c>
      <c r="B134" s="292" t="s">
        <v>417</v>
      </c>
      <c r="C134" s="301" t="s">
        <v>554</v>
      </c>
      <c r="D134" s="302">
        <v>6250</v>
      </c>
      <c r="E134" s="302"/>
      <c r="F134" s="302">
        <f>G134-E134</f>
        <v>661000</v>
      </c>
      <c r="G134" s="302">
        <v>661000</v>
      </c>
      <c r="H134" s="302">
        <v>490000</v>
      </c>
      <c r="J134" s="287"/>
      <c r="K134" s="293"/>
    </row>
    <row r="135" spans="1:11" ht="15" customHeight="1" x14ac:dyDescent="0.25">
      <c r="A135" s="303" t="s">
        <v>568</v>
      </c>
      <c r="B135" s="286" t="s">
        <v>419</v>
      </c>
      <c r="C135" s="250" t="s">
        <v>554</v>
      </c>
      <c r="D135" s="254">
        <v>9790</v>
      </c>
      <c r="E135" s="254"/>
      <c r="F135" s="254">
        <f>G135-E135</f>
        <v>970000</v>
      </c>
      <c r="G135" s="254">
        <v>970000</v>
      </c>
      <c r="H135" s="254">
        <v>420000</v>
      </c>
      <c r="J135" s="287"/>
      <c r="K135" s="293"/>
    </row>
    <row r="136" spans="1:11" ht="15" customHeight="1" x14ac:dyDescent="0.25">
      <c r="A136" s="248" t="s">
        <v>307</v>
      </c>
      <c r="B136" s="286" t="s">
        <v>420</v>
      </c>
      <c r="C136" s="250" t="s">
        <v>554</v>
      </c>
      <c r="D136" s="254">
        <v>405381.95</v>
      </c>
      <c r="E136" s="254">
        <v>149664.04</v>
      </c>
      <c r="F136" s="254">
        <f>G136-E136</f>
        <v>30380335.960000001</v>
      </c>
      <c r="G136" s="254">
        <v>30530000</v>
      </c>
      <c r="H136" s="254">
        <v>37080000</v>
      </c>
      <c r="J136" s="287"/>
      <c r="K136" s="293"/>
    </row>
    <row r="137" spans="1:11" ht="15" customHeight="1" x14ac:dyDescent="0.25">
      <c r="A137" s="248" t="s">
        <v>80</v>
      </c>
      <c r="B137" s="286" t="s">
        <v>421</v>
      </c>
      <c r="C137" s="250" t="s">
        <v>554</v>
      </c>
      <c r="D137" s="254">
        <v>13203620</v>
      </c>
      <c r="E137" s="254">
        <v>29472500</v>
      </c>
      <c r="F137" s="254">
        <f t="shared" si="3"/>
        <v>263716500</v>
      </c>
      <c r="G137" s="254">
        <v>293189000</v>
      </c>
      <c r="H137" s="254">
        <v>337439000</v>
      </c>
      <c r="J137" s="287"/>
      <c r="K137" s="293"/>
    </row>
    <row r="138" spans="1:11" ht="27.75" customHeight="1" x14ac:dyDescent="0.25">
      <c r="A138" s="304" t="s">
        <v>569</v>
      </c>
      <c r="B138" s="286" t="s">
        <v>422</v>
      </c>
      <c r="C138" s="250" t="s">
        <v>554</v>
      </c>
      <c r="D138" s="254">
        <v>60414910.590000004</v>
      </c>
      <c r="E138" s="254"/>
      <c r="F138" s="254"/>
      <c r="G138" s="254"/>
      <c r="H138" s="254"/>
      <c r="J138" s="287"/>
      <c r="K138" s="293"/>
    </row>
    <row r="139" spans="1:11" ht="15" customHeight="1" x14ac:dyDescent="0.25">
      <c r="A139" s="248" t="s">
        <v>570</v>
      </c>
      <c r="B139" s="286" t="s">
        <v>423</v>
      </c>
      <c r="C139" s="250" t="s">
        <v>554</v>
      </c>
      <c r="D139" s="254">
        <v>4524891.96</v>
      </c>
      <c r="E139" s="254">
        <v>286616.42</v>
      </c>
      <c r="F139" s="254">
        <f t="shared" si="3"/>
        <v>8807251.4100000001</v>
      </c>
      <c r="G139" s="254">
        <v>9093867.8300000001</v>
      </c>
      <c r="H139" s="254">
        <v>8982629.6600000001</v>
      </c>
      <c r="J139" s="287"/>
      <c r="K139" s="293"/>
    </row>
    <row r="140" spans="1:11" ht="15" customHeight="1" x14ac:dyDescent="0.25">
      <c r="A140" s="248" t="s">
        <v>424</v>
      </c>
      <c r="B140" s="286" t="s">
        <v>425</v>
      </c>
      <c r="C140" s="250" t="s">
        <v>554</v>
      </c>
      <c r="D140" s="254">
        <v>199878.75</v>
      </c>
      <c r="E140" s="254">
        <v>119179.05</v>
      </c>
      <c r="F140" s="254">
        <f t="shared" si="3"/>
        <v>130820.95</v>
      </c>
      <c r="G140" s="254">
        <v>250000</v>
      </c>
      <c r="H140" s="254">
        <v>300000</v>
      </c>
      <c r="J140" s="287"/>
      <c r="K140" s="293"/>
    </row>
    <row r="141" spans="1:11" ht="15" customHeight="1" x14ac:dyDescent="0.25">
      <c r="A141" s="248" t="s">
        <v>87</v>
      </c>
      <c r="B141" s="286" t="s">
        <v>426</v>
      </c>
      <c r="C141" s="250" t="s">
        <v>554</v>
      </c>
      <c r="D141" s="254">
        <v>3673715.47</v>
      </c>
      <c r="E141" s="254">
        <v>615579.46</v>
      </c>
      <c r="F141" s="254">
        <f t="shared" si="3"/>
        <v>6738246.71</v>
      </c>
      <c r="G141" s="254">
        <v>7353826.1699999999</v>
      </c>
      <c r="H141" s="254">
        <v>7195811.6699999999</v>
      </c>
      <c r="J141" s="287"/>
      <c r="K141" s="293"/>
    </row>
    <row r="142" spans="1:11" ht="15" customHeight="1" x14ac:dyDescent="0.25">
      <c r="A142" s="248" t="s">
        <v>61</v>
      </c>
      <c r="B142" s="286" t="s">
        <v>427</v>
      </c>
      <c r="C142" s="250" t="s">
        <v>554</v>
      </c>
      <c r="D142" s="254">
        <v>1086468.96</v>
      </c>
      <c r="E142" s="254">
        <v>86888</v>
      </c>
      <c r="F142" s="254">
        <f t="shared" si="3"/>
        <v>4423112</v>
      </c>
      <c r="G142" s="254">
        <v>4510000</v>
      </c>
      <c r="H142" s="254">
        <v>4510000</v>
      </c>
      <c r="J142" s="287"/>
      <c r="K142" s="293"/>
    </row>
    <row r="143" spans="1:11" ht="15" customHeight="1" x14ac:dyDescent="0.25">
      <c r="A143" s="248" t="s">
        <v>62</v>
      </c>
      <c r="B143" s="286" t="s">
        <v>428</v>
      </c>
      <c r="C143" s="250" t="s">
        <v>554</v>
      </c>
      <c r="D143" s="254">
        <v>179500</v>
      </c>
      <c r="E143" s="254"/>
      <c r="F143" s="254">
        <f>G143-E143</f>
        <v>3547000</v>
      </c>
      <c r="G143" s="254">
        <v>3547000</v>
      </c>
      <c r="H143" s="254">
        <v>2820000</v>
      </c>
      <c r="J143" s="287"/>
      <c r="K143" s="293"/>
    </row>
    <row r="144" spans="1:11" ht="15" customHeight="1" x14ac:dyDescent="0.25">
      <c r="A144" s="248" t="s">
        <v>156</v>
      </c>
      <c r="B144" s="286" t="s">
        <v>429</v>
      </c>
      <c r="C144" s="250" t="s">
        <v>554</v>
      </c>
      <c r="D144" s="254"/>
      <c r="E144" s="254"/>
      <c r="F144" s="254"/>
      <c r="G144" s="254"/>
      <c r="H144" s="254">
        <v>300000</v>
      </c>
      <c r="J144" s="287"/>
      <c r="K144" s="293"/>
    </row>
    <row r="145" spans="1:11" ht="15" customHeight="1" x14ac:dyDescent="0.25">
      <c r="A145" s="248" t="s">
        <v>63</v>
      </c>
      <c r="B145" s="286" t="s">
        <v>430</v>
      </c>
      <c r="C145" s="250" t="s">
        <v>554</v>
      </c>
      <c r="D145" s="254">
        <v>874900</v>
      </c>
      <c r="E145" s="254">
        <v>430288.73</v>
      </c>
      <c r="F145" s="254">
        <f t="shared" si="3"/>
        <v>4184631.27</v>
      </c>
      <c r="G145" s="254">
        <v>4614920</v>
      </c>
      <c r="H145" s="254">
        <v>2099920</v>
      </c>
      <c r="J145" s="287"/>
      <c r="K145" s="293"/>
    </row>
    <row r="146" spans="1:11" ht="15" customHeight="1" x14ac:dyDescent="0.25">
      <c r="A146" s="248" t="s">
        <v>571</v>
      </c>
      <c r="B146" s="286" t="s">
        <v>431</v>
      </c>
      <c r="C146" s="250" t="s">
        <v>554</v>
      </c>
      <c r="D146" s="254">
        <v>100000</v>
      </c>
      <c r="E146" s="254">
        <v>100000</v>
      </c>
      <c r="F146" s="254">
        <f t="shared" si="3"/>
        <v>420000</v>
      </c>
      <c r="G146" s="254">
        <v>520000</v>
      </c>
      <c r="H146" s="254">
        <v>1170000</v>
      </c>
      <c r="J146" s="287"/>
      <c r="K146" s="293"/>
    </row>
    <row r="147" spans="1:11" ht="15" customHeight="1" x14ac:dyDescent="0.25">
      <c r="A147" s="248" t="s">
        <v>65</v>
      </c>
      <c r="B147" s="286" t="s">
        <v>432</v>
      </c>
      <c r="C147" s="250" t="s">
        <v>554</v>
      </c>
      <c r="D147" s="254">
        <v>54416</v>
      </c>
      <c r="E147" s="254">
        <v>22670</v>
      </c>
      <c r="F147" s="254">
        <f t="shared" si="3"/>
        <v>428330</v>
      </c>
      <c r="G147" s="254">
        <v>451000</v>
      </c>
      <c r="H147" s="254">
        <v>245000</v>
      </c>
      <c r="J147" s="305"/>
      <c r="K147" s="293"/>
    </row>
    <row r="148" spans="1:11" ht="15" customHeight="1" x14ac:dyDescent="0.25">
      <c r="A148" s="248" t="s">
        <v>81</v>
      </c>
      <c r="B148" s="286" t="s">
        <v>433</v>
      </c>
      <c r="C148" s="250" t="s">
        <v>554</v>
      </c>
      <c r="D148" s="254">
        <v>22701156</v>
      </c>
      <c r="E148" s="254">
        <v>44680356.5</v>
      </c>
      <c r="F148" s="254">
        <f t="shared" si="3"/>
        <v>140201643.5</v>
      </c>
      <c r="G148" s="254">
        <v>184882000</v>
      </c>
      <c r="H148" s="254">
        <v>362407746.22000003</v>
      </c>
      <c r="J148" s="287"/>
      <c r="K148" s="293"/>
    </row>
    <row r="149" spans="1:11" ht="15" customHeight="1" x14ac:dyDescent="0.25">
      <c r="A149" s="248" t="s">
        <v>434</v>
      </c>
      <c r="B149" s="286" t="s">
        <v>435</v>
      </c>
      <c r="C149" s="250" t="s">
        <v>554</v>
      </c>
      <c r="D149" s="254">
        <v>113665884.17</v>
      </c>
      <c r="E149" s="254">
        <v>46328260.340000004</v>
      </c>
      <c r="F149" s="254">
        <f t="shared" si="3"/>
        <v>341437196.25999999</v>
      </c>
      <c r="G149" s="254">
        <v>387765456.60000002</v>
      </c>
      <c r="H149" s="254">
        <v>293786520.06</v>
      </c>
      <c r="J149" s="287"/>
      <c r="K149" s="293"/>
    </row>
    <row r="150" spans="1:11" ht="24" customHeight="1" x14ac:dyDescent="0.25">
      <c r="A150" s="306" t="s">
        <v>572</v>
      </c>
      <c r="B150" s="307"/>
      <c r="C150" s="307"/>
      <c r="D150" s="260">
        <f>SUM(D92:D149)</f>
        <v>768495468.34000027</v>
      </c>
      <c r="E150" s="260">
        <f>SUM(E92:E149)</f>
        <v>284004504.88</v>
      </c>
      <c r="F150" s="260">
        <f>SUM(F92:F149)</f>
        <v>1504879434.6500001</v>
      </c>
      <c r="G150" s="260">
        <f>SUM(G92:G149)</f>
        <v>1788883939.5299997</v>
      </c>
      <c r="H150" s="260">
        <f>SUM(H92:H149)</f>
        <v>2120551719.5500002</v>
      </c>
      <c r="I150" s="287"/>
      <c r="J150" s="287"/>
      <c r="K150" s="308"/>
    </row>
    <row r="151" spans="1:11" ht="15" customHeight="1" x14ac:dyDescent="0.25">
      <c r="A151" s="309" t="s">
        <v>573</v>
      </c>
      <c r="B151" s="292"/>
      <c r="C151" s="292"/>
      <c r="D151" s="302"/>
      <c r="E151" s="310"/>
      <c r="F151" s="302"/>
      <c r="G151" s="311"/>
      <c r="H151" s="310"/>
      <c r="I151" s="287"/>
      <c r="J151" s="287"/>
      <c r="K151" s="308"/>
    </row>
    <row r="152" spans="1:11" ht="15" hidden="1" customHeight="1" x14ac:dyDescent="0.25">
      <c r="A152" s="312" t="s">
        <v>574</v>
      </c>
      <c r="B152" s="286" t="s">
        <v>462</v>
      </c>
      <c r="C152" s="250" t="s">
        <v>554</v>
      </c>
      <c r="D152" s="254">
        <v>0</v>
      </c>
      <c r="E152" s="254">
        <v>0</v>
      </c>
      <c r="F152" s="254">
        <f>G152-E152</f>
        <v>0</v>
      </c>
      <c r="G152" s="254">
        <v>0</v>
      </c>
      <c r="H152" s="254"/>
      <c r="I152" s="287"/>
      <c r="J152" s="287"/>
      <c r="K152" s="308"/>
    </row>
    <row r="153" spans="1:11" ht="15" customHeight="1" x14ac:dyDescent="0.25">
      <c r="A153" s="313" t="s">
        <v>109</v>
      </c>
      <c r="B153" s="286" t="s">
        <v>463</v>
      </c>
      <c r="C153" s="250" t="s">
        <v>554</v>
      </c>
      <c r="D153" s="254">
        <v>68295</v>
      </c>
      <c r="E153" s="254">
        <v>21285</v>
      </c>
      <c r="F153" s="314">
        <f>G153-E153</f>
        <v>178715</v>
      </c>
      <c r="G153" s="254">
        <v>200000</v>
      </c>
      <c r="H153" s="254">
        <v>220000</v>
      </c>
      <c r="I153" s="287"/>
      <c r="J153" s="287"/>
      <c r="K153" s="308"/>
    </row>
    <row r="154" spans="1:11" ht="15" customHeight="1" x14ac:dyDescent="0.25">
      <c r="A154" s="313" t="s">
        <v>181</v>
      </c>
      <c r="B154" s="286" t="s">
        <v>575</v>
      </c>
      <c r="C154" s="250" t="s">
        <v>554</v>
      </c>
      <c r="D154" s="254">
        <v>1064540.72</v>
      </c>
      <c r="E154" s="254"/>
      <c r="F154" s="254">
        <f>G154-E154</f>
        <v>3000000</v>
      </c>
      <c r="G154" s="254">
        <v>3000000</v>
      </c>
      <c r="H154" s="254">
        <v>3300000</v>
      </c>
      <c r="I154" s="287"/>
      <c r="J154" s="287"/>
      <c r="K154" s="308"/>
    </row>
    <row r="155" spans="1:11" ht="18" customHeight="1" x14ac:dyDescent="0.25">
      <c r="A155" s="306" t="s">
        <v>185</v>
      </c>
      <c r="B155" s="315"/>
      <c r="C155" s="315"/>
      <c r="D155" s="260">
        <f>SUM(D152:D154)</f>
        <v>1132835.72</v>
      </c>
      <c r="E155" s="260">
        <f>SUM(E152:E154)</f>
        <v>21285</v>
      </c>
      <c r="F155" s="260">
        <f>SUM(F152:F154)</f>
        <v>3178715</v>
      </c>
      <c r="G155" s="260">
        <f>SUM(G152:G154)</f>
        <v>3200000</v>
      </c>
      <c r="H155" s="260">
        <f>SUM(H152:H154)</f>
        <v>3520000</v>
      </c>
      <c r="I155" s="287"/>
      <c r="J155" s="287"/>
      <c r="K155" s="308"/>
    </row>
    <row r="156" spans="1:11" ht="15" customHeight="1" x14ac:dyDescent="0.25">
      <c r="A156" s="316" t="s">
        <v>576</v>
      </c>
      <c r="B156" s="286"/>
      <c r="C156" s="286"/>
      <c r="D156" s="254"/>
      <c r="E156" s="254"/>
      <c r="F156" s="254"/>
      <c r="G156" s="317"/>
      <c r="H156" s="270"/>
      <c r="K156" s="308"/>
    </row>
    <row r="157" spans="1:11" ht="15" customHeight="1" x14ac:dyDescent="0.25">
      <c r="A157" s="248" t="s">
        <v>90</v>
      </c>
      <c r="B157" s="286" t="s">
        <v>436</v>
      </c>
      <c r="C157" s="250" t="s">
        <v>554</v>
      </c>
      <c r="D157" s="254"/>
      <c r="E157" s="254"/>
      <c r="F157" s="254">
        <f>G157-E157</f>
        <v>865000</v>
      </c>
      <c r="G157" s="254">
        <v>865000</v>
      </c>
      <c r="H157" s="254">
        <v>2625000</v>
      </c>
      <c r="K157" s="308"/>
    </row>
    <row r="158" spans="1:11" ht="15" customHeight="1" x14ac:dyDescent="0.25">
      <c r="A158" s="248" t="s">
        <v>92</v>
      </c>
      <c r="B158" s="286" t="s">
        <v>437</v>
      </c>
      <c r="C158" s="250" t="s">
        <v>554</v>
      </c>
      <c r="D158" s="254"/>
      <c r="E158" s="254"/>
      <c r="F158" s="254">
        <f>G158-E158</f>
        <v>100000000</v>
      </c>
      <c r="G158" s="254">
        <v>100000000</v>
      </c>
      <c r="H158" s="254"/>
      <c r="K158" s="308"/>
    </row>
    <row r="159" spans="1:11" ht="15" customHeight="1" x14ac:dyDescent="0.25">
      <c r="A159" s="248" t="s">
        <v>283</v>
      </c>
      <c r="B159" s="286" t="s">
        <v>453</v>
      </c>
      <c r="C159" s="250" t="s">
        <v>554</v>
      </c>
      <c r="D159" s="254">
        <v>13703089.810000001</v>
      </c>
      <c r="E159" s="254">
        <v>3264751.32</v>
      </c>
      <c r="F159" s="254">
        <f>G159-E159</f>
        <v>28224770.969999999</v>
      </c>
      <c r="G159" s="254">
        <v>31489522.289999999</v>
      </c>
      <c r="H159" s="254">
        <v>12311000</v>
      </c>
      <c r="K159" s="308"/>
    </row>
    <row r="160" spans="1:11" ht="15" customHeight="1" x14ac:dyDescent="0.25">
      <c r="A160" s="294" t="s">
        <v>94</v>
      </c>
      <c r="B160" s="295" t="s">
        <v>458</v>
      </c>
      <c r="C160" s="296" t="s">
        <v>554</v>
      </c>
      <c r="D160" s="297">
        <v>1494323.12</v>
      </c>
      <c r="E160" s="297"/>
      <c r="F160" s="297"/>
      <c r="G160" s="297"/>
      <c r="H160" s="297">
        <v>533375000</v>
      </c>
      <c r="K160" s="308"/>
    </row>
    <row r="161" spans="1:11" ht="26.25" customHeight="1" x14ac:dyDescent="0.25">
      <c r="A161" s="231"/>
      <c r="B161" s="232" t="s">
        <v>112</v>
      </c>
      <c r="C161" s="232" t="s">
        <v>470</v>
      </c>
      <c r="D161" s="233" t="s">
        <v>471</v>
      </c>
      <c r="E161" s="234" t="s">
        <v>472</v>
      </c>
      <c r="F161" s="235"/>
      <c r="G161" s="236"/>
      <c r="H161" s="233" t="s">
        <v>473</v>
      </c>
      <c r="K161" s="308"/>
    </row>
    <row r="162" spans="1:11" ht="15" customHeight="1" x14ac:dyDescent="0.25">
      <c r="A162" s="237" t="s">
        <v>474</v>
      </c>
      <c r="B162" s="238"/>
      <c r="C162" s="238"/>
      <c r="D162" s="239" t="s">
        <v>124</v>
      </c>
      <c r="E162" s="264" t="s">
        <v>124</v>
      </c>
      <c r="F162" s="264" t="s">
        <v>126</v>
      </c>
      <c r="G162" s="241" t="s">
        <v>127</v>
      </c>
      <c r="H162" s="239" t="s">
        <v>126</v>
      </c>
      <c r="K162" s="308"/>
    </row>
    <row r="163" spans="1:11" ht="15" customHeight="1" x14ac:dyDescent="0.25">
      <c r="A163" s="242" t="s">
        <v>3</v>
      </c>
      <c r="B163" s="242" t="s">
        <v>4</v>
      </c>
      <c r="C163" s="242" t="s">
        <v>5</v>
      </c>
      <c r="D163" s="242" t="s">
        <v>128</v>
      </c>
      <c r="E163" s="242" t="s">
        <v>129</v>
      </c>
      <c r="F163" s="242" t="s">
        <v>130</v>
      </c>
      <c r="G163" s="242" t="s">
        <v>131</v>
      </c>
      <c r="H163" s="242" t="s">
        <v>475</v>
      </c>
      <c r="K163" s="308"/>
    </row>
    <row r="164" spans="1:11" ht="15" customHeight="1" x14ac:dyDescent="0.25">
      <c r="A164" s="300" t="s">
        <v>241</v>
      </c>
      <c r="B164" s="292" t="s">
        <v>459</v>
      </c>
      <c r="C164" s="301" t="s">
        <v>554</v>
      </c>
      <c r="D164" s="302">
        <v>76832.539999999994</v>
      </c>
      <c r="E164" s="302"/>
      <c r="F164" s="302">
        <f>G164-E164</f>
        <v>9680000</v>
      </c>
      <c r="G164" s="302">
        <v>9680000</v>
      </c>
      <c r="H164" s="302">
        <v>34734000</v>
      </c>
      <c r="K164" s="308"/>
    </row>
    <row r="165" spans="1:11" ht="15" customHeight="1" x14ac:dyDescent="0.25">
      <c r="A165" s="248" t="s">
        <v>577</v>
      </c>
      <c r="B165" s="286" t="s">
        <v>460</v>
      </c>
      <c r="C165" s="250" t="s">
        <v>554</v>
      </c>
      <c r="D165" s="254">
        <v>327233.55</v>
      </c>
      <c r="E165" s="254">
        <v>1328931.78</v>
      </c>
      <c r="F165" s="254">
        <f t="shared" ref="F165:F189" si="4">G165-E165</f>
        <v>2671068.2199999997</v>
      </c>
      <c r="G165" s="254">
        <v>4000000</v>
      </c>
      <c r="H165" s="254">
        <v>200000000</v>
      </c>
      <c r="K165" s="308"/>
    </row>
    <row r="166" spans="1:11" ht="15" customHeight="1" x14ac:dyDescent="0.25">
      <c r="A166" s="248" t="s">
        <v>95</v>
      </c>
      <c r="B166" s="286" t="s">
        <v>461</v>
      </c>
      <c r="C166" s="250" t="s">
        <v>554</v>
      </c>
      <c r="D166" s="254">
        <v>2780711.27</v>
      </c>
      <c r="E166" s="254">
        <v>14627105.48</v>
      </c>
      <c r="F166" s="254">
        <f t="shared" si="4"/>
        <v>256933735.58000001</v>
      </c>
      <c r="G166" s="254">
        <v>271560841.06</v>
      </c>
      <c r="H166" s="254">
        <v>332031268.87</v>
      </c>
      <c r="K166" s="308"/>
    </row>
    <row r="167" spans="1:11" ht="15" hidden="1" customHeight="1" x14ac:dyDescent="0.25">
      <c r="A167" s="248" t="s">
        <v>578</v>
      </c>
      <c r="B167" s="286" t="s">
        <v>579</v>
      </c>
      <c r="C167" s="250" t="s">
        <v>554</v>
      </c>
      <c r="D167" s="254">
        <v>0</v>
      </c>
      <c r="E167" s="254">
        <v>0</v>
      </c>
      <c r="F167" s="254">
        <f t="shared" si="4"/>
        <v>0</v>
      </c>
      <c r="G167" s="254">
        <v>0</v>
      </c>
      <c r="H167" s="254"/>
      <c r="K167" s="308"/>
    </row>
    <row r="168" spans="1:11" ht="15" customHeight="1" x14ac:dyDescent="0.25">
      <c r="A168" s="248" t="s">
        <v>96</v>
      </c>
      <c r="B168" s="286" t="s">
        <v>438</v>
      </c>
      <c r="C168" s="250" t="s">
        <v>554</v>
      </c>
      <c r="D168" s="254">
        <v>4252224</v>
      </c>
      <c r="E168" s="254"/>
      <c r="F168" s="254">
        <f t="shared" si="4"/>
        <v>2715000</v>
      </c>
      <c r="G168" s="254">
        <v>2715000</v>
      </c>
      <c r="H168" s="254">
        <v>11760000</v>
      </c>
      <c r="K168" s="293"/>
    </row>
    <row r="169" spans="1:11" ht="15" customHeight="1" x14ac:dyDescent="0.25">
      <c r="A169" s="248" t="s">
        <v>580</v>
      </c>
      <c r="B169" s="286" t="s">
        <v>439</v>
      </c>
      <c r="C169" s="250" t="s">
        <v>554</v>
      </c>
      <c r="D169" s="254"/>
      <c r="E169" s="254">
        <v>113860</v>
      </c>
      <c r="F169" s="254">
        <f t="shared" si="4"/>
        <v>15886140</v>
      </c>
      <c r="G169" s="254">
        <v>16000000</v>
      </c>
      <c r="H169" s="254">
        <v>5820000</v>
      </c>
      <c r="K169" s="293"/>
    </row>
    <row r="170" spans="1:11" ht="15" customHeight="1" x14ac:dyDescent="0.25">
      <c r="A170" s="248" t="s">
        <v>100</v>
      </c>
      <c r="B170" s="286" t="s">
        <v>440</v>
      </c>
      <c r="C170" s="250" t="s">
        <v>554</v>
      </c>
      <c r="D170" s="254">
        <v>38000</v>
      </c>
      <c r="E170" s="254"/>
      <c r="F170" s="254">
        <f t="shared" si="4"/>
        <v>2261500</v>
      </c>
      <c r="G170" s="254">
        <v>2261500</v>
      </c>
      <c r="H170" s="254"/>
      <c r="K170" s="293"/>
    </row>
    <row r="171" spans="1:11" ht="15" customHeight="1" x14ac:dyDescent="0.25">
      <c r="A171" s="248" t="s">
        <v>175</v>
      </c>
      <c r="B171" s="286" t="s">
        <v>442</v>
      </c>
      <c r="C171" s="250" t="s">
        <v>554</v>
      </c>
      <c r="D171" s="254">
        <v>7250000</v>
      </c>
      <c r="E171" s="254"/>
      <c r="F171" s="254"/>
      <c r="G171" s="254"/>
      <c r="H171" s="254">
        <v>15000000</v>
      </c>
      <c r="K171" s="293"/>
    </row>
    <row r="172" spans="1:11" ht="15" customHeight="1" x14ac:dyDescent="0.25">
      <c r="A172" s="248" t="s">
        <v>581</v>
      </c>
      <c r="B172" s="286" t="s">
        <v>441</v>
      </c>
      <c r="C172" s="250" t="s">
        <v>554</v>
      </c>
      <c r="D172" s="254">
        <v>2904762</v>
      </c>
      <c r="E172" s="254"/>
      <c r="F172" s="254">
        <f t="shared" si="4"/>
        <v>1651994.5500000007</v>
      </c>
      <c r="G172" s="254">
        <f>14151994.55-12500000</f>
        <v>1651994.5500000007</v>
      </c>
      <c r="H172" s="254">
        <v>21920000</v>
      </c>
      <c r="K172" s="293"/>
    </row>
    <row r="173" spans="1:11" ht="15" customHeight="1" x14ac:dyDescent="0.25">
      <c r="A173" s="248" t="s">
        <v>443</v>
      </c>
      <c r="B173" s="286" t="s">
        <v>444</v>
      </c>
      <c r="C173" s="250" t="s">
        <v>554</v>
      </c>
      <c r="D173" s="254">
        <v>3247200</v>
      </c>
      <c r="E173" s="254"/>
      <c r="F173" s="254">
        <f t="shared" si="4"/>
        <v>28630000</v>
      </c>
      <c r="G173" s="254">
        <v>28630000</v>
      </c>
      <c r="H173" s="254">
        <v>3000000</v>
      </c>
      <c r="K173" s="293"/>
    </row>
    <row r="174" spans="1:11" ht="15" customHeight="1" x14ac:dyDescent="0.25">
      <c r="A174" s="303" t="s">
        <v>177</v>
      </c>
      <c r="B174" s="288" t="s">
        <v>445</v>
      </c>
      <c r="C174" s="250" t="s">
        <v>554</v>
      </c>
      <c r="D174" s="254">
        <v>1680000</v>
      </c>
      <c r="E174" s="254"/>
      <c r="F174" s="254">
        <f t="shared" si="4"/>
        <v>20000000</v>
      </c>
      <c r="G174" s="254">
        <v>20000000</v>
      </c>
      <c r="H174" s="254">
        <v>25662033</v>
      </c>
      <c r="K174" s="293"/>
    </row>
    <row r="175" spans="1:11" ht="15" hidden="1" customHeight="1" x14ac:dyDescent="0.25">
      <c r="A175" s="303" t="s">
        <v>582</v>
      </c>
      <c r="B175" s="288" t="s">
        <v>583</v>
      </c>
      <c r="C175" s="250" t="s">
        <v>554</v>
      </c>
      <c r="D175" s="254">
        <v>0</v>
      </c>
      <c r="E175" s="254"/>
      <c r="F175" s="254">
        <f>G175-E175</f>
        <v>0</v>
      </c>
      <c r="G175" s="254">
        <v>0</v>
      </c>
      <c r="H175" s="254"/>
      <c r="K175" s="293"/>
    </row>
    <row r="176" spans="1:11" ht="15" customHeight="1" x14ac:dyDescent="0.25">
      <c r="A176" s="248" t="s">
        <v>105</v>
      </c>
      <c r="B176" s="286" t="s">
        <v>446</v>
      </c>
      <c r="C176" s="250" t="s">
        <v>554</v>
      </c>
      <c r="D176" s="254">
        <v>3750</v>
      </c>
      <c r="E176" s="254"/>
      <c r="F176" s="254">
        <f t="shared" si="4"/>
        <v>1070000</v>
      </c>
      <c r="G176" s="254">
        <v>1070000</v>
      </c>
      <c r="H176" s="254">
        <v>1935000</v>
      </c>
      <c r="K176" s="293"/>
    </row>
    <row r="177" spans="1:11" ht="15" customHeight="1" x14ac:dyDescent="0.25">
      <c r="A177" s="248" t="s">
        <v>106</v>
      </c>
      <c r="B177" s="286" t="s">
        <v>447</v>
      </c>
      <c r="C177" s="250" t="s">
        <v>554</v>
      </c>
      <c r="D177" s="254">
        <v>5155000</v>
      </c>
      <c r="E177" s="254"/>
      <c r="F177" s="254">
        <f t="shared" si="4"/>
        <v>17350000</v>
      </c>
      <c r="G177" s="254">
        <v>17350000</v>
      </c>
      <c r="H177" s="254">
        <v>28500000</v>
      </c>
      <c r="K177" s="293"/>
    </row>
    <row r="178" spans="1:11" ht="15" hidden="1" customHeight="1" x14ac:dyDescent="0.25">
      <c r="A178" s="248" t="s">
        <v>280</v>
      </c>
      <c r="B178" s="286" t="s">
        <v>584</v>
      </c>
      <c r="C178" s="250" t="s">
        <v>554</v>
      </c>
      <c r="D178" s="254">
        <v>0</v>
      </c>
      <c r="E178" s="254"/>
      <c r="F178" s="254">
        <f t="shared" si="4"/>
        <v>0</v>
      </c>
      <c r="G178" s="254">
        <v>0</v>
      </c>
      <c r="H178" s="254"/>
      <c r="K178" s="293"/>
    </row>
    <row r="179" spans="1:11" ht="15" hidden="1" customHeight="1" x14ac:dyDescent="0.25">
      <c r="A179" s="248" t="s">
        <v>585</v>
      </c>
      <c r="B179" s="286" t="s">
        <v>586</v>
      </c>
      <c r="C179" s="250" t="s">
        <v>554</v>
      </c>
      <c r="D179" s="254">
        <v>0</v>
      </c>
      <c r="E179" s="254"/>
      <c r="F179" s="254">
        <f>G179-E179</f>
        <v>0</v>
      </c>
      <c r="G179" s="254">
        <v>0</v>
      </c>
      <c r="H179" s="254"/>
      <c r="K179" s="293"/>
    </row>
    <row r="180" spans="1:11" ht="15" customHeight="1" x14ac:dyDescent="0.25">
      <c r="A180" s="248" t="s">
        <v>97</v>
      </c>
      <c r="B180" s="286" t="s">
        <v>448</v>
      </c>
      <c r="C180" s="250" t="s">
        <v>554</v>
      </c>
      <c r="D180" s="254"/>
      <c r="E180" s="254"/>
      <c r="F180" s="254">
        <f t="shared" si="4"/>
        <v>3990000</v>
      </c>
      <c r="G180" s="254">
        <v>3990000</v>
      </c>
      <c r="H180" s="254">
        <v>4040000</v>
      </c>
      <c r="K180" s="308"/>
    </row>
    <row r="181" spans="1:11" ht="15" customHeight="1" x14ac:dyDescent="0.25">
      <c r="A181" s="248" t="s">
        <v>449</v>
      </c>
      <c r="B181" s="286" t="s">
        <v>450</v>
      </c>
      <c r="C181" s="250" t="s">
        <v>554</v>
      </c>
      <c r="D181" s="254"/>
      <c r="E181" s="254"/>
      <c r="F181" s="254">
        <f t="shared" si="4"/>
        <v>360000</v>
      </c>
      <c r="G181" s="254">
        <v>360000</v>
      </c>
      <c r="H181" s="254">
        <v>1119000</v>
      </c>
      <c r="K181" s="308"/>
    </row>
    <row r="182" spans="1:11" ht="15" customHeight="1" x14ac:dyDescent="0.25">
      <c r="A182" s="248" t="s">
        <v>107</v>
      </c>
      <c r="B182" s="286" t="s">
        <v>451</v>
      </c>
      <c r="C182" s="250" t="s">
        <v>554</v>
      </c>
      <c r="D182" s="254">
        <v>283026</v>
      </c>
      <c r="E182" s="254"/>
      <c r="F182" s="254">
        <f t="shared" si="4"/>
        <v>17180000</v>
      </c>
      <c r="G182" s="254">
        <v>17180000</v>
      </c>
      <c r="H182" s="254">
        <v>25160000</v>
      </c>
    </row>
    <row r="183" spans="1:11" ht="15" customHeight="1" x14ac:dyDescent="0.25">
      <c r="A183" s="248" t="s">
        <v>290</v>
      </c>
      <c r="B183" s="286" t="s">
        <v>452</v>
      </c>
      <c r="C183" s="250" t="s">
        <v>554</v>
      </c>
      <c r="D183" s="254"/>
      <c r="E183" s="254"/>
      <c r="F183" s="254">
        <f t="shared" si="4"/>
        <v>35000000</v>
      </c>
      <c r="G183" s="254">
        <v>35000000</v>
      </c>
      <c r="H183" s="254"/>
    </row>
    <row r="184" spans="1:11" ht="15" customHeight="1" x14ac:dyDescent="0.25">
      <c r="A184" s="318" t="s">
        <v>587</v>
      </c>
      <c r="B184" s="286"/>
      <c r="C184" s="286"/>
      <c r="D184" s="254"/>
      <c r="E184" s="254"/>
      <c r="F184" s="254"/>
      <c r="G184" s="254"/>
      <c r="H184" s="254"/>
    </row>
    <row r="185" spans="1:11" ht="15" customHeight="1" x14ac:dyDescent="0.25">
      <c r="A185" s="248" t="s">
        <v>178</v>
      </c>
      <c r="B185" s="286" t="s">
        <v>454</v>
      </c>
      <c r="C185" s="250" t="s">
        <v>554</v>
      </c>
      <c r="D185" s="254">
        <v>85942095.950000003</v>
      </c>
      <c r="E185" s="254">
        <v>7778670.8600000003</v>
      </c>
      <c r="F185" s="254">
        <f t="shared" si="4"/>
        <v>549843870.87</v>
      </c>
      <c r="G185" s="254">
        <v>557622541.73000002</v>
      </c>
      <c r="H185" s="254">
        <v>118200000</v>
      </c>
      <c r="K185" s="287"/>
    </row>
    <row r="186" spans="1:11" ht="15" hidden="1" customHeight="1" x14ac:dyDescent="0.25">
      <c r="A186" s="248" t="s">
        <v>179</v>
      </c>
      <c r="B186" s="286" t="s">
        <v>454</v>
      </c>
      <c r="C186" s="250" t="s">
        <v>554</v>
      </c>
      <c r="D186" s="254">
        <v>0</v>
      </c>
      <c r="E186" s="254">
        <v>0</v>
      </c>
      <c r="F186" s="254">
        <f t="shared" si="4"/>
        <v>0</v>
      </c>
      <c r="G186" s="254">
        <v>0</v>
      </c>
      <c r="H186" s="254"/>
    </row>
    <row r="187" spans="1:11" ht="15" customHeight="1" x14ac:dyDescent="0.25">
      <c r="A187" s="248" t="s">
        <v>246</v>
      </c>
      <c r="B187" s="288" t="s">
        <v>455</v>
      </c>
      <c r="C187" s="250" t="s">
        <v>554</v>
      </c>
      <c r="D187" s="254">
        <v>82243304.760000005</v>
      </c>
      <c r="E187" s="254"/>
      <c r="F187" s="254">
        <f>G187-E187</f>
        <v>246713146.81999999</v>
      </c>
      <c r="G187" s="254">
        <f>234213146.82+12500000</f>
        <v>246713146.81999999</v>
      </c>
      <c r="H187" s="254">
        <v>103295409.8</v>
      </c>
      <c r="K187" s="287"/>
    </row>
    <row r="188" spans="1:11" ht="15" customHeight="1" x14ac:dyDescent="0.25">
      <c r="A188" s="248" t="s">
        <v>242</v>
      </c>
      <c r="B188" s="288" t="s">
        <v>456</v>
      </c>
      <c r="C188" s="250" t="s">
        <v>554</v>
      </c>
      <c r="D188" s="254">
        <v>4608616.41</v>
      </c>
      <c r="E188" s="254"/>
      <c r="F188" s="254">
        <f t="shared" si="4"/>
        <v>5046360.18</v>
      </c>
      <c r="G188" s="254">
        <v>5046360.18</v>
      </c>
      <c r="H188" s="254">
        <v>13900000</v>
      </c>
      <c r="K188" s="287"/>
    </row>
    <row r="189" spans="1:11" ht="15" customHeight="1" x14ac:dyDescent="0.25">
      <c r="A189" s="294" t="s">
        <v>243</v>
      </c>
      <c r="B189" s="295" t="s">
        <v>457</v>
      </c>
      <c r="C189" s="250" t="s">
        <v>554</v>
      </c>
      <c r="D189" s="297">
        <v>97665988.530000001</v>
      </c>
      <c r="E189" s="297"/>
      <c r="F189" s="254">
        <f t="shared" si="4"/>
        <v>74948364.769999996</v>
      </c>
      <c r="G189" s="297">
        <v>74948364.769999996</v>
      </c>
      <c r="H189" s="297">
        <v>36830000</v>
      </c>
      <c r="K189" s="287"/>
    </row>
    <row r="190" spans="1:11" ht="15" customHeight="1" x14ac:dyDescent="0.25">
      <c r="A190" s="318" t="s">
        <v>588</v>
      </c>
      <c r="B190" s="319"/>
      <c r="C190" s="292"/>
      <c r="D190" s="254"/>
      <c r="E190" s="254"/>
      <c r="F190" s="302"/>
      <c r="G190" s="254"/>
      <c r="H190" s="254"/>
      <c r="K190" s="287"/>
    </row>
    <row r="191" spans="1:11" ht="15" customHeight="1" x14ac:dyDescent="0.25">
      <c r="A191" s="294" t="s">
        <v>589</v>
      </c>
      <c r="B191" s="320" t="s">
        <v>590</v>
      </c>
      <c r="C191" s="296" t="s">
        <v>554</v>
      </c>
      <c r="D191" s="297">
        <v>0</v>
      </c>
      <c r="E191" s="297">
        <v>0</v>
      </c>
      <c r="F191" s="297">
        <v>0</v>
      </c>
      <c r="G191" s="321">
        <v>0</v>
      </c>
      <c r="H191" s="297">
        <v>0</v>
      </c>
      <c r="K191" s="287"/>
    </row>
    <row r="192" spans="1:11" ht="18" customHeight="1" x14ac:dyDescent="0.25">
      <c r="A192" s="322" t="s">
        <v>108</v>
      </c>
      <c r="B192" s="295"/>
      <c r="C192" s="295"/>
      <c r="D192" s="323">
        <f>SUM(D157:D189)</f>
        <v>313656157.94</v>
      </c>
      <c r="E192" s="323">
        <f>SUM(E159:E191)</f>
        <v>27113319.439999998</v>
      </c>
      <c r="F192" s="323">
        <f>G192-E192</f>
        <v>1421020951.96</v>
      </c>
      <c r="G192" s="323">
        <f>SUM(G157:G191)</f>
        <v>1448134271.4000001</v>
      </c>
      <c r="H192" s="323">
        <f>SUM(H157:H191)</f>
        <v>1531217711.6699998</v>
      </c>
      <c r="J192" s="324"/>
      <c r="K192" s="287"/>
    </row>
    <row r="193" spans="1:8" ht="19.5" customHeight="1" thickBot="1" x14ac:dyDescent="0.3">
      <c r="A193" s="276" t="s">
        <v>591</v>
      </c>
      <c r="B193" s="325"/>
      <c r="C193" s="325"/>
      <c r="D193" s="326">
        <f>D192+D155+D150+D90</f>
        <v>1800095629.7000003</v>
      </c>
      <c r="E193" s="326">
        <f>E192+E155+E150+E90</f>
        <v>627340959.7299999</v>
      </c>
      <c r="F193" s="326">
        <f>F192+F155+F150+F90</f>
        <v>3622659040.27</v>
      </c>
      <c r="G193" s="326">
        <f>G192+G155+G150+G90</f>
        <v>4250000000</v>
      </c>
      <c r="H193" s="326">
        <f>H192+H155+H150+H90</f>
        <v>4813731314.1599998</v>
      </c>
    </row>
    <row r="194" spans="1:8" ht="14.25" customHeight="1" thickTop="1" x14ac:dyDescent="0.25">
      <c r="A194" s="327"/>
      <c r="B194" s="328"/>
      <c r="C194" s="328"/>
      <c r="D194" s="329"/>
      <c r="E194" s="329"/>
      <c r="F194" s="329"/>
      <c r="G194" s="330"/>
      <c r="H194" s="330"/>
    </row>
    <row r="195" spans="1:8" s="196" customFormat="1" ht="11.25" x14ac:dyDescent="0.2">
      <c r="A195" s="331" t="s">
        <v>592</v>
      </c>
      <c r="B195" s="197"/>
      <c r="C195" s="197"/>
      <c r="D195" s="197"/>
      <c r="E195" s="197"/>
      <c r="F195" s="197"/>
      <c r="G195" s="197"/>
      <c r="H195" s="197"/>
    </row>
    <row r="196" spans="1:8" s="196" customFormat="1" ht="11.25" x14ac:dyDescent="0.2">
      <c r="A196" s="197"/>
      <c r="B196" s="197"/>
      <c r="C196" s="197"/>
      <c r="D196" s="197"/>
      <c r="E196" s="197"/>
      <c r="F196" s="197"/>
      <c r="G196" s="197"/>
      <c r="H196" s="197"/>
    </row>
    <row r="197" spans="1:8" s="196" customFormat="1" ht="18.75" x14ac:dyDescent="0.2">
      <c r="A197" s="332" t="s">
        <v>593</v>
      </c>
      <c r="B197" s="333" t="s">
        <v>594</v>
      </c>
      <c r="C197" s="333"/>
      <c r="D197" s="334"/>
      <c r="E197" s="333" t="s">
        <v>595</v>
      </c>
      <c r="F197" s="333"/>
      <c r="G197" s="333" t="s">
        <v>596</v>
      </c>
      <c r="H197" s="333"/>
    </row>
    <row r="198" spans="1:8" s="196" customFormat="1" ht="11.25" x14ac:dyDescent="0.2">
      <c r="A198" s="197"/>
      <c r="B198" s="197"/>
      <c r="C198" s="197"/>
      <c r="D198" s="197"/>
      <c r="E198" s="197"/>
      <c r="F198" s="197"/>
      <c r="G198" s="197"/>
      <c r="H198" s="197"/>
    </row>
    <row r="199" spans="1:8" s="196" customFormat="1" ht="11.25" x14ac:dyDescent="0.2">
      <c r="A199" s="335" t="s">
        <v>135</v>
      </c>
      <c r="B199" s="335"/>
      <c r="C199" s="197"/>
      <c r="D199" s="197"/>
      <c r="E199" s="197"/>
      <c r="F199" s="335"/>
      <c r="G199" s="197"/>
      <c r="H199" s="197"/>
    </row>
    <row r="200" spans="1:8" s="196" customFormat="1" ht="24" customHeight="1" x14ac:dyDescent="0.2">
      <c r="A200" s="332" t="s">
        <v>597</v>
      </c>
      <c r="B200" s="332"/>
      <c r="C200" s="332"/>
      <c r="D200" s="332"/>
      <c r="E200" s="332"/>
      <c r="F200" s="333"/>
      <c r="G200" s="333"/>
      <c r="H200" s="333"/>
    </row>
    <row r="201" spans="1:8" s="196" customFormat="1" ht="11.25" x14ac:dyDescent="0.2">
      <c r="A201" s="197"/>
      <c r="B201" s="198"/>
      <c r="C201" s="198"/>
      <c r="D201" s="198"/>
      <c r="E201" s="197"/>
      <c r="F201" s="197"/>
      <c r="G201" s="197"/>
      <c r="H201" s="197"/>
    </row>
  </sheetData>
  <mergeCells count="25">
    <mergeCell ref="F200:H200"/>
    <mergeCell ref="B161:B162"/>
    <mergeCell ref="C161:C162"/>
    <mergeCell ref="E161:G161"/>
    <mergeCell ref="B197:C197"/>
    <mergeCell ref="E197:F197"/>
    <mergeCell ref="G197:H197"/>
    <mergeCell ref="A4:H4"/>
    <mergeCell ref="A6:H6"/>
    <mergeCell ref="A7:H7"/>
    <mergeCell ref="B9:B10"/>
    <mergeCell ref="C9:C10"/>
    <mergeCell ref="E9:G9"/>
    <mergeCell ref="B31:B32"/>
    <mergeCell ref="C31:C32"/>
    <mergeCell ref="E31:G31"/>
    <mergeCell ref="B64:B65"/>
    <mergeCell ref="C64:C65"/>
    <mergeCell ref="E64:G64"/>
    <mergeCell ref="B97:B98"/>
    <mergeCell ref="C97:C98"/>
    <mergeCell ref="E97:G97"/>
    <mergeCell ref="B131:B132"/>
    <mergeCell ref="C131:C132"/>
    <mergeCell ref="E131:G13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autoPageBreaks="0"/>
  </sheetPr>
  <dimension ref="A1:S93"/>
  <sheetViews>
    <sheetView view="pageBreakPreview" zoomScaleNormal="100" zoomScaleSheetLayoutView="100" workbookViewId="0">
      <pane xSplit="1" ySplit="14" topLeftCell="B67" activePane="bottomRight" state="frozen"/>
      <selection pane="topRight" activeCell="B1" sqref="B1"/>
      <selection pane="bottomLeft" activeCell="A15" sqref="A15"/>
      <selection pane="bottomRight" activeCell="F80" sqref="F80"/>
    </sheetView>
  </sheetViews>
  <sheetFormatPr defaultRowHeight="12.75" x14ac:dyDescent="0.2"/>
  <cols>
    <col min="1" max="1" width="16.77734375" style="1" customWidth="1"/>
    <col min="2" max="2" width="1.21875" style="1" customWidth="1"/>
    <col min="3" max="3" width="26.77734375" style="1" customWidth="1"/>
    <col min="4" max="4" width="1" style="1" customWidth="1"/>
    <col min="5" max="7" width="2.88671875" style="1" customWidth="1"/>
    <col min="8" max="8" width="3.77734375" style="1" customWidth="1"/>
    <col min="9" max="9" width="0.88671875" style="1" customWidth="1"/>
    <col min="10" max="10" width="13.77734375" style="1" customWidth="1"/>
    <col min="11" max="11" width="0.88671875" style="1" customWidth="1"/>
    <col min="12" max="12" width="13.77734375" style="1" customWidth="1"/>
    <col min="13" max="13" width="0.88671875" style="1" customWidth="1"/>
    <col min="14" max="14" width="13.77734375" style="1" customWidth="1"/>
    <col min="15" max="15" width="0.88671875" style="1" customWidth="1"/>
    <col min="16" max="16" width="13.77734375" style="1" customWidth="1"/>
    <col min="17" max="17" width="0.88671875" style="1" customWidth="1"/>
    <col min="18" max="18" width="13.77734375" style="1" customWidth="1"/>
    <col min="19" max="19" width="8.88671875" style="1"/>
    <col min="20" max="20" width="24.21875" style="1" customWidth="1"/>
    <col min="21" max="16384" width="8.88671875" style="1"/>
  </cols>
  <sheetData>
    <row r="1" spans="1:19" ht="15.75" x14ac:dyDescent="0.25">
      <c r="A1" s="203" t="s">
        <v>111</v>
      </c>
      <c r="B1" s="203"/>
      <c r="C1" s="203"/>
      <c r="D1" s="203"/>
      <c r="E1" s="203"/>
      <c r="F1" s="203"/>
      <c r="G1" s="203"/>
      <c r="H1" s="203"/>
      <c r="I1" s="203"/>
      <c r="J1" s="203"/>
      <c r="K1" s="203"/>
      <c r="L1" s="203"/>
      <c r="M1" s="203"/>
      <c r="N1" s="203"/>
      <c r="O1" s="203"/>
      <c r="P1" s="203"/>
      <c r="Q1" s="203"/>
      <c r="R1" s="203"/>
      <c r="S1" s="203"/>
    </row>
    <row r="2" spans="1:19" ht="15.75" customHeight="1" x14ac:dyDescent="0.2">
      <c r="A2" s="204" t="s">
        <v>0</v>
      </c>
      <c r="B2" s="204"/>
      <c r="C2" s="204"/>
      <c r="D2" s="204"/>
      <c r="E2" s="204"/>
      <c r="F2" s="204"/>
      <c r="G2" s="204"/>
      <c r="H2" s="204"/>
      <c r="I2" s="204"/>
      <c r="J2" s="204"/>
      <c r="K2" s="204"/>
      <c r="L2" s="204"/>
      <c r="M2" s="204"/>
      <c r="N2" s="204"/>
      <c r="O2" s="204"/>
      <c r="P2" s="204"/>
      <c r="Q2" s="204"/>
      <c r="R2" s="204"/>
      <c r="S2" s="204"/>
    </row>
    <row r="3" spans="1:19" ht="9" customHeight="1" x14ac:dyDescent="0.2"/>
    <row r="4" spans="1:19" ht="15" customHeight="1" x14ac:dyDescent="0.25">
      <c r="A4" s="2" t="s">
        <v>118</v>
      </c>
      <c r="B4" s="2" t="s">
        <v>113</v>
      </c>
      <c r="C4" s="73" t="s">
        <v>114</v>
      </c>
      <c r="H4" s="3"/>
      <c r="I4" s="3"/>
      <c r="R4" s="4" t="s">
        <v>1</v>
      </c>
    </row>
    <row r="5" spans="1:19" ht="15" customHeight="1" x14ac:dyDescent="0.2">
      <c r="A5" s="5" t="s">
        <v>119</v>
      </c>
      <c r="B5" s="2" t="s">
        <v>113</v>
      </c>
      <c r="C5" s="5" t="s">
        <v>218</v>
      </c>
    </row>
    <row r="6" spans="1:19" ht="15" customHeight="1" x14ac:dyDescent="0.2">
      <c r="A6" s="5" t="s">
        <v>120</v>
      </c>
      <c r="B6" s="2" t="s">
        <v>113</v>
      </c>
      <c r="C6" s="5" t="s">
        <v>116</v>
      </c>
    </row>
    <row r="7" spans="1:19" ht="15" customHeight="1" x14ac:dyDescent="0.2">
      <c r="A7" s="6" t="s">
        <v>121</v>
      </c>
      <c r="B7" s="2" t="s">
        <v>113</v>
      </c>
      <c r="C7" s="6" t="s">
        <v>117</v>
      </c>
    </row>
    <row r="8" spans="1:19" ht="9" customHeight="1" x14ac:dyDescent="0.2">
      <c r="A8" s="6"/>
      <c r="B8" s="2"/>
      <c r="C8" s="6"/>
    </row>
    <row r="9" spans="1:19" ht="15" customHeight="1" x14ac:dyDescent="0.2">
      <c r="L9" s="207" t="s">
        <v>122</v>
      </c>
      <c r="M9" s="207"/>
      <c r="N9" s="207"/>
      <c r="O9" s="207"/>
      <c r="P9" s="207"/>
      <c r="Q9" s="184"/>
    </row>
    <row r="10" spans="1:19" ht="15" customHeight="1" x14ac:dyDescent="0.2">
      <c r="H10" s="8"/>
      <c r="I10" s="8"/>
      <c r="J10" s="8" t="s">
        <v>287</v>
      </c>
      <c r="K10" s="8"/>
      <c r="L10" s="62" t="s">
        <v>123</v>
      </c>
      <c r="M10" s="62"/>
      <c r="N10" s="62" t="s">
        <v>125</v>
      </c>
      <c r="O10" s="62"/>
      <c r="P10" s="209" t="s">
        <v>127</v>
      </c>
      <c r="Q10" s="45"/>
      <c r="R10" s="184" t="s">
        <v>132</v>
      </c>
    </row>
    <row r="11" spans="1:19" ht="15" customHeight="1" x14ac:dyDescent="0.2">
      <c r="A11" s="205" t="s">
        <v>186</v>
      </c>
      <c r="B11" s="205"/>
      <c r="C11" s="205"/>
      <c r="D11" s="9"/>
      <c r="E11" s="205" t="s">
        <v>112</v>
      </c>
      <c r="F11" s="205"/>
      <c r="G11" s="205"/>
      <c r="H11" s="205"/>
      <c r="I11" s="8"/>
      <c r="J11" s="93" t="s">
        <v>305</v>
      </c>
      <c r="K11" s="44"/>
      <c r="L11" s="44" t="s">
        <v>318</v>
      </c>
      <c r="M11" s="44"/>
      <c r="N11" s="44" t="s">
        <v>318</v>
      </c>
      <c r="O11" s="44"/>
      <c r="P11" s="210"/>
      <c r="Q11" s="45"/>
      <c r="R11" s="44">
        <v>2020</v>
      </c>
    </row>
    <row r="12" spans="1:19" ht="15" customHeight="1" x14ac:dyDescent="0.2">
      <c r="A12" s="183"/>
      <c r="B12" s="183"/>
      <c r="C12" s="183"/>
      <c r="D12" s="9"/>
      <c r="E12" s="183"/>
      <c r="F12" s="183"/>
      <c r="G12" s="183"/>
      <c r="H12" s="183"/>
      <c r="I12" s="8"/>
      <c r="J12" s="44" t="s">
        <v>124</v>
      </c>
      <c r="K12" s="44"/>
      <c r="L12" s="44" t="s">
        <v>124</v>
      </c>
      <c r="M12" s="44"/>
      <c r="N12" s="44" t="s">
        <v>126</v>
      </c>
      <c r="O12" s="44"/>
      <c r="P12" s="210"/>
      <c r="Q12" s="45"/>
      <c r="R12" s="185" t="s">
        <v>2</v>
      </c>
    </row>
    <row r="13" spans="1:19" ht="15" customHeight="1" x14ac:dyDescent="0.2">
      <c r="A13" s="206" t="s">
        <v>3</v>
      </c>
      <c r="B13" s="206"/>
      <c r="C13" s="206"/>
      <c r="D13" s="7"/>
      <c r="E13" s="208" t="s">
        <v>4</v>
      </c>
      <c r="F13" s="208"/>
      <c r="G13" s="208"/>
      <c r="H13" s="208"/>
      <c r="J13" s="10" t="s">
        <v>5</v>
      </c>
      <c r="K13" s="61"/>
      <c r="L13" s="10" t="s">
        <v>128</v>
      </c>
      <c r="M13" s="61"/>
      <c r="N13" s="10" t="s">
        <v>129</v>
      </c>
      <c r="O13" s="61"/>
      <c r="P13" s="10" t="s">
        <v>130</v>
      </c>
      <c r="Q13" s="61"/>
      <c r="R13" s="10" t="s">
        <v>131</v>
      </c>
    </row>
    <row r="14" spans="1:19" ht="6" customHeight="1" x14ac:dyDescent="0.2">
      <c r="K14" s="7"/>
      <c r="M14" s="7"/>
      <c r="O14" s="7"/>
      <c r="Q14" s="7"/>
    </row>
    <row r="15" spans="1:19" s="7" customFormat="1" ht="12.75" customHeight="1" x14ac:dyDescent="0.2">
      <c r="A15" s="68" t="s">
        <v>187</v>
      </c>
      <c r="B15" s="12"/>
      <c r="C15" s="12"/>
      <c r="J15" s="13"/>
      <c r="K15" s="13"/>
    </row>
    <row r="16" spans="1:19" s="7" customFormat="1" ht="12.75" customHeight="1" x14ac:dyDescent="0.2">
      <c r="A16" s="92" t="s">
        <v>6</v>
      </c>
      <c r="B16" s="137"/>
      <c r="C16" s="137"/>
      <c r="D16" s="138"/>
      <c r="E16" s="138">
        <v>5</v>
      </c>
      <c r="F16" s="139" t="s">
        <v>7</v>
      </c>
      <c r="G16" s="138" t="s">
        <v>7</v>
      </c>
      <c r="H16" s="138" t="s">
        <v>8</v>
      </c>
      <c r="I16" s="138"/>
      <c r="K16" s="13"/>
      <c r="R16" s="7">
        <v>801445.54</v>
      </c>
    </row>
    <row r="17" spans="1:18" s="7" customFormat="1" ht="12.75" hidden="1" customHeight="1" x14ac:dyDescent="0.2">
      <c r="A17" s="156" t="s">
        <v>9</v>
      </c>
      <c r="B17" s="157"/>
      <c r="C17" s="157"/>
      <c r="E17" s="158">
        <v>5</v>
      </c>
      <c r="F17" s="159" t="s">
        <v>7</v>
      </c>
      <c r="G17" s="158" t="s">
        <v>7</v>
      </c>
      <c r="H17" s="158" t="s">
        <v>10</v>
      </c>
      <c r="K17" s="39"/>
    </row>
    <row r="18" spans="1:18" s="7" customFormat="1" ht="12.75" customHeight="1" x14ac:dyDescent="0.2">
      <c r="A18" s="92" t="s">
        <v>11</v>
      </c>
      <c r="B18" s="137"/>
      <c r="C18" s="137"/>
      <c r="D18" s="138"/>
      <c r="E18" s="138">
        <v>5</v>
      </c>
      <c r="F18" s="139" t="s">
        <v>7</v>
      </c>
      <c r="G18" s="138" t="s">
        <v>12</v>
      </c>
      <c r="H18" s="138" t="s">
        <v>8</v>
      </c>
      <c r="K18" s="13"/>
      <c r="R18" s="7">
        <v>24000</v>
      </c>
    </row>
    <row r="19" spans="1:18" s="7" customFormat="1" ht="12.75" hidden="1" customHeight="1" x14ac:dyDescent="0.2">
      <c r="A19" s="92" t="s">
        <v>13</v>
      </c>
      <c r="B19" s="137"/>
      <c r="C19" s="137"/>
      <c r="D19" s="138"/>
      <c r="E19" s="138">
        <v>5</v>
      </c>
      <c r="F19" s="139" t="s">
        <v>7</v>
      </c>
      <c r="G19" s="138" t="s">
        <v>12</v>
      </c>
      <c r="H19" s="138" t="s">
        <v>10</v>
      </c>
      <c r="K19" s="13"/>
    </row>
    <row r="20" spans="1:18" s="7" customFormat="1" ht="12.75" hidden="1" customHeight="1" x14ac:dyDescent="0.2">
      <c r="A20" s="92" t="s">
        <v>14</v>
      </c>
      <c r="B20" s="137"/>
      <c r="C20" s="137"/>
      <c r="D20" s="138"/>
      <c r="E20" s="138">
        <v>5</v>
      </c>
      <c r="F20" s="139" t="s">
        <v>7</v>
      </c>
      <c r="G20" s="138" t="s">
        <v>12</v>
      </c>
      <c r="H20" s="138" t="s">
        <v>15</v>
      </c>
      <c r="K20" s="13"/>
    </row>
    <row r="21" spans="1:18" s="7" customFormat="1" ht="12.75" customHeight="1" x14ac:dyDescent="0.2">
      <c r="A21" s="92" t="s">
        <v>16</v>
      </c>
      <c r="B21" s="137"/>
      <c r="C21" s="137"/>
      <c r="D21" s="138"/>
      <c r="E21" s="138">
        <v>5</v>
      </c>
      <c r="F21" s="139" t="s">
        <v>7</v>
      </c>
      <c r="G21" s="138" t="s">
        <v>12</v>
      </c>
      <c r="H21" s="138" t="s">
        <v>17</v>
      </c>
      <c r="K21" s="13"/>
      <c r="R21" s="7">
        <v>6000</v>
      </c>
    </row>
    <row r="22" spans="1:18" s="7" customFormat="1" ht="12.75" hidden="1" customHeight="1" x14ac:dyDescent="0.2">
      <c r="A22" s="92" t="s">
        <v>141</v>
      </c>
      <c r="B22" s="137"/>
      <c r="C22" s="137"/>
      <c r="D22" s="138"/>
      <c r="E22" s="138">
        <v>5</v>
      </c>
      <c r="F22" s="139" t="s">
        <v>7</v>
      </c>
      <c r="G22" s="138" t="s">
        <v>12</v>
      </c>
      <c r="H22" s="138" t="s">
        <v>64</v>
      </c>
      <c r="K22" s="13"/>
    </row>
    <row r="23" spans="1:18" s="7" customFormat="1" ht="12.75" hidden="1" customHeight="1" x14ac:dyDescent="0.2">
      <c r="A23" s="92" t="s">
        <v>18</v>
      </c>
      <c r="B23" s="137"/>
      <c r="C23" s="137"/>
      <c r="D23" s="138"/>
      <c r="E23" s="138">
        <v>5</v>
      </c>
      <c r="F23" s="139" t="s">
        <v>7</v>
      </c>
      <c r="G23" s="138" t="s">
        <v>12</v>
      </c>
      <c r="H23" s="138" t="s">
        <v>19</v>
      </c>
      <c r="K23" s="13"/>
    </row>
    <row r="24" spans="1:18" s="7" customFormat="1" ht="12.75" hidden="1" customHeight="1" x14ac:dyDescent="0.2">
      <c r="A24" s="92" t="s">
        <v>23</v>
      </c>
      <c r="B24" s="137"/>
      <c r="C24" s="137"/>
      <c r="D24" s="138"/>
      <c r="E24" s="138">
        <v>5</v>
      </c>
      <c r="F24" s="139" t="s">
        <v>7</v>
      </c>
      <c r="G24" s="138" t="s">
        <v>12</v>
      </c>
      <c r="H24" s="140" t="s">
        <v>24</v>
      </c>
    </row>
    <row r="25" spans="1:18" s="7" customFormat="1" ht="12.75" customHeight="1" x14ac:dyDescent="0.2">
      <c r="A25" s="92" t="s">
        <v>27</v>
      </c>
      <c r="B25" s="137"/>
      <c r="C25" s="137"/>
      <c r="D25" s="138"/>
      <c r="E25" s="138">
        <v>5</v>
      </c>
      <c r="F25" s="139" t="s">
        <v>7</v>
      </c>
      <c r="G25" s="138" t="s">
        <v>12</v>
      </c>
      <c r="H25" s="140" t="s">
        <v>28</v>
      </c>
      <c r="R25" s="7">
        <v>67469</v>
      </c>
    </row>
    <row r="26" spans="1:18" s="7" customFormat="1" ht="12.75" customHeight="1" x14ac:dyDescent="0.2">
      <c r="A26" s="92" t="s">
        <v>25</v>
      </c>
      <c r="B26" s="137"/>
      <c r="C26" s="137"/>
      <c r="D26" s="138"/>
      <c r="E26" s="138">
        <v>5</v>
      </c>
      <c r="F26" s="139" t="s">
        <v>7</v>
      </c>
      <c r="G26" s="138" t="s">
        <v>12</v>
      </c>
      <c r="H26" s="140" t="s">
        <v>26</v>
      </c>
      <c r="R26" s="7">
        <v>5000</v>
      </c>
    </row>
    <row r="27" spans="1:18" s="7" customFormat="1" ht="12.75" customHeight="1" x14ac:dyDescent="0.2">
      <c r="A27" s="92" t="s">
        <v>140</v>
      </c>
      <c r="B27" s="137"/>
      <c r="C27" s="137"/>
      <c r="D27" s="138"/>
      <c r="E27" s="138">
        <v>5</v>
      </c>
      <c r="F27" s="139" t="s">
        <v>7</v>
      </c>
      <c r="G27" s="138" t="s">
        <v>12</v>
      </c>
      <c r="H27" s="140" t="s">
        <v>49</v>
      </c>
      <c r="K27" s="13"/>
      <c r="R27" s="7">
        <v>67469</v>
      </c>
    </row>
    <row r="28" spans="1:18" s="7" customFormat="1" ht="12.75" customHeight="1" x14ac:dyDescent="0.2">
      <c r="A28" s="92" t="s">
        <v>282</v>
      </c>
      <c r="B28" s="137"/>
      <c r="C28" s="137"/>
      <c r="D28" s="138"/>
      <c r="E28" s="138">
        <v>5</v>
      </c>
      <c r="F28" s="139" t="s">
        <v>7</v>
      </c>
      <c r="G28" s="138" t="s">
        <v>29</v>
      </c>
      <c r="H28" s="138" t="s">
        <v>8</v>
      </c>
      <c r="R28" s="7">
        <v>97155.36</v>
      </c>
    </row>
    <row r="29" spans="1:18" s="7" customFormat="1" ht="12.75" customHeight="1" x14ac:dyDescent="0.2">
      <c r="A29" s="92" t="s">
        <v>30</v>
      </c>
      <c r="B29" s="137"/>
      <c r="C29" s="137"/>
      <c r="D29" s="138"/>
      <c r="E29" s="138">
        <v>5</v>
      </c>
      <c r="F29" s="139" t="s">
        <v>7</v>
      </c>
      <c r="G29" s="138" t="s">
        <v>29</v>
      </c>
      <c r="H29" s="138" t="s">
        <v>10</v>
      </c>
      <c r="R29" s="7">
        <v>1200</v>
      </c>
    </row>
    <row r="30" spans="1:18" s="7" customFormat="1" ht="12.75" customHeight="1" x14ac:dyDescent="0.2">
      <c r="A30" s="92" t="s">
        <v>31</v>
      </c>
      <c r="B30" s="137"/>
      <c r="C30" s="137"/>
      <c r="D30" s="138"/>
      <c r="E30" s="138">
        <v>5</v>
      </c>
      <c r="F30" s="139" t="s">
        <v>7</v>
      </c>
      <c r="G30" s="138" t="s">
        <v>29</v>
      </c>
      <c r="H30" s="138" t="s">
        <v>15</v>
      </c>
      <c r="R30" s="7">
        <v>10800</v>
      </c>
    </row>
    <row r="31" spans="1:18" s="7" customFormat="1" ht="12.75" customHeight="1" x14ac:dyDescent="0.2">
      <c r="A31" s="92" t="s">
        <v>32</v>
      </c>
      <c r="B31" s="137"/>
      <c r="C31" s="137"/>
      <c r="D31" s="138"/>
      <c r="E31" s="138">
        <v>5</v>
      </c>
      <c r="F31" s="139" t="s">
        <v>7</v>
      </c>
      <c r="G31" s="138" t="s">
        <v>29</v>
      </c>
      <c r="H31" s="138" t="s">
        <v>17</v>
      </c>
      <c r="R31" s="7">
        <v>1200</v>
      </c>
    </row>
    <row r="32" spans="1:18" s="7" customFormat="1" ht="12.75" hidden="1" customHeight="1" x14ac:dyDescent="0.2">
      <c r="A32" s="92" t="s">
        <v>33</v>
      </c>
      <c r="B32" s="137"/>
      <c r="C32" s="137"/>
      <c r="D32" s="138"/>
      <c r="E32" s="138">
        <v>5</v>
      </c>
      <c r="F32" s="139" t="s">
        <v>7</v>
      </c>
      <c r="G32" s="138" t="s">
        <v>34</v>
      </c>
      <c r="H32" s="138" t="s">
        <v>15</v>
      </c>
    </row>
    <row r="33" spans="1:18" s="7" customFormat="1" ht="12.75" customHeight="1" x14ac:dyDescent="0.2">
      <c r="A33" s="92" t="s">
        <v>35</v>
      </c>
      <c r="B33" s="137"/>
      <c r="C33" s="137"/>
      <c r="D33" s="138"/>
      <c r="E33" s="138">
        <v>5</v>
      </c>
      <c r="F33" s="139" t="s">
        <v>7</v>
      </c>
      <c r="G33" s="138" t="s">
        <v>34</v>
      </c>
      <c r="H33" s="138" t="s">
        <v>49</v>
      </c>
      <c r="R33" s="7">
        <v>5000</v>
      </c>
    </row>
    <row r="34" spans="1:18" s="7" customFormat="1" ht="18.95" customHeight="1" x14ac:dyDescent="0.2">
      <c r="A34" s="124" t="s">
        <v>36</v>
      </c>
      <c r="B34" s="26"/>
      <c r="C34" s="26"/>
      <c r="J34" s="192">
        <f>SUM(J16:J33)</f>
        <v>0</v>
      </c>
      <c r="K34" s="193"/>
      <c r="L34" s="192">
        <f>SUM(L16:L33)</f>
        <v>0</v>
      </c>
      <c r="M34" s="36"/>
      <c r="N34" s="192">
        <f>SUM(N16:N33)</f>
        <v>0</v>
      </c>
      <c r="O34" s="36"/>
      <c r="P34" s="192">
        <f>SUM(P16:P33)</f>
        <v>0</v>
      </c>
      <c r="R34" s="22">
        <f>SUM(R16:R33)</f>
        <v>1086738.9000000001</v>
      </c>
    </row>
    <row r="35" spans="1:18" s="7" customFormat="1" ht="6" customHeight="1" x14ac:dyDescent="0.2">
      <c r="A35" s="17"/>
      <c r="B35" s="17"/>
      <c r="C35" s="17"/>
      <c r="J35" s="18"/>
      <c r="K35" s="18"/>
    </row>
    <row r="36" spans="1:18" s="7" customFormat="1" ht="12.75" customHeight="1" x14ac:dyDescent="0.2">
      <c r="A36" s="68" t="s">
        <v>188</v>
      </c>
      <c r="B36" s="12"/>
      <c r="C36" s="12"/>
    </row>
    <row r="37" spans="1:18" s="7" customFormat="1" ht="12.75" customHeight="1" x14ac:dyDescent="0.2">
      <c r="A37" s="92" t="s">
        <v>37</v>
      </c>
      <c r="B37" s="137"/>
      <c r="C37" s="137"/>
      <c r="D37" s="138"/>
      <c r="E37" s="138">
        <v>5</v>
      </c>
      <c r="F37" s="139" t="s">
        <v>12</v>
      </c>
      <c r="G37" s="138" t="s">
        <v>7</v>
      </c>
      <c r="H37" s="138" t="s">
        <v>8</v>
      </c>
      <c r="R37" s="7">
        <v>76000</v>
      </c>
    </row>
    <row r="38" spans="1:18" s="7" customFormat="1" ht="12.75" hidden="1" customHeight="1" x14ac:dyDescent="0.2">
      <c r="A38" s="92" t="s">
        <v>38</v>
      </c>
      <c r="B38" s="137"/>
      <c r="C38" s="137"/>
      <c r="E38" s="138">
        <v>5</v>
      </c>
      <c r="F38" s="139" t="s">
        <v>12</v>
      </c>
      <c r="G38" s="138" t="s">
        <v>7</v>
      </c>
      <c r="H38" s="138" t="s">
        <v>10</v>
      </c>
    </row>
    <row r="39" spans="1:18" s="7" customFormat="1" ht="12.75" hidden="1" customHeight="1" x14ac:dyDescent="0.2">
      <c r="A39" s="92" t="s">
        <v>39</v>
      </c>
      <c r="B39" s="137"/>
      <c r="C39" s="137"/>
      <c r="E39" s="138">
        <v>5</v>
      </c>
      <c r="F39" s="139" t="s">
        <v>12</v>
      </c>
      <c r="G39" s="138" t="s">
        <v>12</v>
      </c>
      <c r="H39" s="138" t="s">
        <v>8</v>
      </c>
    </row>
    <row r="40" spans="1:18" s="7" customFormat="1" ht="12.75" customHeight="1" x14ac:dyDescent="0.2">
      <c r="A40" s="92" t="s">
        <v>142</v>
      </c>
      <c r="B40" s="137"/>
      <c r="C40" s="137"/>
      <c r="D40" s="138"/>
      <c r="E40" s="138">
        <v>5</v>
      </c>
      <c r="F40" s="139" t="s">
        <v>12</v>
      </c>
      <c r="G40" s="138" t="s">
        <v>12</v>
      </c>
      <c r="H40" s="138" t="s">
        <v>10</v>
      </c>
      <c r="R40" s="7">
        <v>26000000</v>
      </c>
    </row>
    <row r="41" spans="1:18" s="7" customFormat="1" ht="12.75" hidden="1" customHeight="1" x14ac:dyDescent="0.2">
      <c r="A41" s="92" t="s">
        <v>40</v>
      </c>
      <c r="B41" s="137"/>
      <c r="C41" s="137"/>
      <c r="D41" s="138"/>
      <c r="E41" s="138">
        <v>5</v>
      </c>
      <c r="F41" s="139" t="s">
        <v>12</v>
      </c>
      <c r="G41" s="138" t="s">
        <v>29</v>
      </c>
      <c r="H41" s="138" t="s">
        <v>8</v>
      </c>
    </row>
    <row r="42" spans="1:18" s="7" customFormat="1" ht="12.75" hidden="1" customHeight="1" x14ac:dyDescent="0.2">
      <c r="A42" s="92" t="s">
        <v>88</v>
      </c>
      <c r="B42" s="137"/>
      <c r="C42" s="137"/>
      <c r="E42" s="138">
        <v>5</v>
      </c>
      <c r="F42" s="139" t="s">
        <v>12</v>
      </c>
      <c r="G42" s="138" t="s">
        <v>29</v>
      </c>
      <c r="H42" s="138" t="s">
        <v>60</v>
      </c>
    </row>
    <row r="43" spans="1:18" s="7" customFormat="1" ht="12.75" customHeight="1" x14ac:dyDescent="0.2">
      <c r="A43" s="92" t="s">
        <v>44</v>
      </c>
      <c r="B43" s="137"/>
      <c r="C43" s="137"/>
      <c r="D43" s="138"/>
      <c r="E43" s="138">
        <v>5</v>
      </c>
      <c r="F43" s="139" t="s">
        <v>12</v>
      </c>
      <c r="G43" s="138" t="s">
        <v>29</v>
      </c>
      <c r="H43" s="138" t="s">
        <v>45</v>
      </c>
      <c r="K43" s="19"/>
      <c r="R43" s="7">
        <v>60000</v>
      </c>
    </row>
    <row r="44" spans="1:18" s="7" customFormat="1" ht="12.75" hidden="1" customHeight="1" x14ac:dyDescent="0.2">
      <c r="A44" s="92" t="s">
        <v>46</v>
      </c>
      <c r="B44" s="137"/>
      <c r="C44" s="137"/>
      <c r="D44" s="138"/>
      <c r="E44" s="138">
        <v>5</v>
      </c>
      <c r="F44" s="139" t="s">
        <v>12</v>
      </c>
      <c r="G44" s="138" t="s">
        <v>29</v>
      </c>
      <c r="H44" s="138" t="s">
        <v>47</v>
      </c>
    </row>
    <row r="45" spans="1:18" s="7" customFormat="1" ht="12.75" customHeight="1" x14ac:dyDescent="0.2">
      <c r="A45" s="92" t="s">
        <v>48</v>
      </c>
      <c r="B45" s="137"/>
      <c r="C45" s="137"/>
      <c r="E45" s="138">
        <v>5</v>
      </c>
      <c r="F45" s="139" t="s">
        <v>12</v>
      </c>
      <c r="G45" s="138" t="s">
        <v>29</v>
      </c>
      <c r="H45" s="140" t="s">
        <v>49</v>
      </c>
      <c r="R45" s="7">
        <v>1400000</v>
      </c>
    </row>
    <row r="46" spans="1:18" s="7" customFormat="1" ht="12.75" hidden="1" customHeight="1" x14ac:dyDescent="0.2">
      <c r="A46" s="92" t="s">
        <v>53</v>
      </c>
      <c r="B46" s="137"/>
      <c r="C46" s="137"/>
      <c r="E46" s="138">
        <v>5</v>
      </c>
      <c r="F46" s="139" t="s">
        <v>12</v>
      </c>
      <c r="G46" s="138" t="s">
        <v>54</v>
      </c>
      <c r="H46" s="138" t="s">
        <v>8</v>
      </c>
    </row>
    <row r="47" spans="1:18" s="7" customFormat="1" ht="12.75" hidden="1" customHeight="1" x14ac:dyDescent="0.2">
      <c r="A47" s="92" t="s">
        <v>55</v>
      </c>
      <c r="B47" s="137"/>
      <c r="C47" s="137"/>
      <c r="E47" s="138">
        <v>5</v>
      </c>
      <c r="F47" s="139" t="s">
        <v>12</v>
      </c>
      <c r="G47" s="138" t="s">
        <v>54</v>
      </c>
      <c r="H47" s="138" t="s">
        <v>10</v>
      </c>
    </row>
    <row r="48" spans="1:18" s="7" customFormat="1" ht="12.75" hidden="1" customHeight="1" x14ac:dyDescent="0.2">
      <c r="A48" s="92" t="s">
        <v>56</v>
      </c>
      <c r="B48" s="137"/>
      <c r="C48" s="137"/>
      <c r="E48" s="138">
        <v>5</v>
      </c>
      <c r="F48" s="139" t="s">
        <v>12</v>
      </c>
      <c r="G48" s="138" t="s">
        <v>54</v>
      </c>
      <c r="H48" s="138" t="s">
        <v>15</v>
      </c>
    </row>
    <row r="49" spans="1:18" s="7" customFormat="1" ht="12.75" hidden="1" customHeight="1" x14ac:dyDescent="0.2">
      <c r="A49" s="92" t="s">
        <v>57</v>
      </c>
      <c r="B49" s="137"/>
      <c r="C49" s="137"/>
      <c r="E49" s="138">
        <v>5</v>
      </c>
      <c r="F49" s="139" t="s">
        <v>12</v>
      </c>
      <c r="G49" s="138" t="s">
        <v>54</v>
      </c>
      <c r="H49" s="138" t="s">
        <v>17</v>
      </c>
    </row>
    <row r="50" spans="1:18" s="7" customFormat="1" ht="12.75" hidden="1" customHeight="1" x14ac:dyDescent="0.2">
      <c r="A50" s="92" t="s">
        <v>66</v>
      </c>
      <c r="B50" s="137"/>
      <c r="C50" s="137"/>
      <c r="E50" s="138">
        <v>5</v>
      </c>
      <c r="F50" s="139" t="s">
        <v>12</v>
      </c>
      <c r="G50" s="138" t="s">
        <v>67</v>
      </c>
      <c r="H50" s="138" t="s">
        <v>8</v>
      </c>
    </row>
    <row r="51" spans="1:18" s="7" customFormat="1" ht="12.75" hidden="1" customHeight="1" x14ac:dyDescent="0.2">
      <c r="A51" s="92" t="s">
        <v>61</v>
      </c>
      <c r="B51" s="137"/>
      <c r="C51" s="137"/>
      <c r="E51" s="138">
        <v>5</v>
      </c>
      <c r="F51" s="139" t="s">
        <v>12</v>
      </c>
      <c r="G51" s="138" t="s">
        <v>59</v>
      </c>
      <c r="H51" s="138" t="s">
        <v>8</v>
      </c>
    </row>
    <row r="52" spans="1:18" s="7" customFormat="1" ht="12.75" hidden="1" customHeight="1" x14ac:dyDescent="0.2">
      <c r="A52" s="92" t="s">
        <v>62</v>
      </c>
      <c r="B52" s="137"/>
      <c r="C52" s="137"/>
      <c r="E52" s="138">
        <v>5</v>
      </c>
      <c r="F52" s="139" t="s">
        <v>12</v>
      </c>
      <c r="G52" s="138" t="s">
        <v>59</v>
      </c>
      <c r="H52" s="138" t="s">
        <v>10</v>
      </c>
    </row>
    <row r="53" spans="1:18" s="7" customFormat="1" ht="12.75" hidden="1" customHeight="1" x14ac:dyDescent="0.2">
      <c r="A53" s="92" t="s">
        <v>63</v>
      </c>
      <c r="B53" s="137"/>
      <c r="C53" s="137"/>
      <c r="E53" s="138">
        <v>5</v>
      </c>
      <c r="F53" s="139" t="s">
        <v>12</v>
      </c>
      <c r="G53" s="138" t="s">
        <v>59</v>
      </c>
      <c r="H53" s="138" t="s">
        <v>64</v>
      </c>
    </row>
    <row r="54" spans="1:18" s="7" customFormat="1" ht="12.75" hidden="1" customHeight="1" x14ac:dyDescent="0.2">
      <c r="A54" s="92" t="s">
        <v>65</v>
      </c>
      <c r="B54" s="137"/>
      <c r="C54" s="137"/>
      <c r="E54" s="138">
        <v>5</v>
      </c>
      <c r="F54" s="139" t="s">
        <v>12</v>
      </c>
      <c r="G54" s="138" t="s">
        <v>59</v>
      </c>
      <c r="H54" s="138" t="s">
        <v>19</v>
      </c>
    </row>
    <row r="55" spans="1:18" s="7" customFormat="1" ht="12.75" customHeight="1" x14ac:dyDescent="0.2">
      <c r="A55" s="92" t="s">
        <v>68</v>
      </c>
      <c r="B55" s="137"/>
      <c r="C55" s="137"/>
      <c r="E55" s="138">
        <v>5</v>
      </c>
      <c r="F55" s="139" t="s">
        <v>12</v>
      </c>
      <c r="G55" s="138" t="s">
        <v>67</v>
      </c>
      <c r="H55" s="138" t="s">
        <v>10</v>
      </c>
      <c r="R55" s="7">
        <v>25000000</v>
      </c>
    </row>
    <row r="56" spans="1:18" s="7" customFormat="1" ht="12.75" customHeight="1" x14ac:dyDescent="0.2">
      <c r="A56" s="92" t="s">
        <v>69</v>
      </c>
      <c r="B56" s="137"/>
      <c r="C56" s="137"/>
      <c r="E56" s="138">
        <v>5</v>
      </c>
      <c r="F56" s="139" t="s">
        <v>12</v>
      </c>
      <c r="G56" s="138" t="s">
        <v>70</v>
      </c>
      <c r="H56" s="138" t="s">
        <v>15</v>
      </c>
      <c r="R56" s="7">
        <v>823056</v>
      </c>
    </row>
    <row r="57" spans="1:18" s="7" customFormat="1" ht="12.75" hidden="1" customHeight="1" x14ac:dyDescent="0.2">
      <c r="A57" s="92" t="s">
        <v>72</v>
      </c>
      <c r="B57" s="137"/>
      <c r="C57" s="137"/>
      <c r="E57" s="138">
        <v>5</v>
      </c>
      <c r="F57" s="139" t="s">
        <v>12</v>
      </c>
      <c r="G57" s="138" t="s">
        <v>70</v>
      </c>
      <c r="H57" s="138" t="s">
        <v>49</v>
      </c>
    </row>
    <row r="58" spans="1:18" s="7" customFormat="1" ht="12.75" hidden="1" customHeight="1" x14ac:dyDescent="0.2">
      <c r="A58" s="92" t="s">
        <v>73</v>
      </c>
      <c r="B58" s="137"/>
      <c r="C58" s="137"/>
      <c r="E58" s="138">
        <v>5</v>
      </c>
      <c r="F58" s="139" t="s">
        <v>12</v>
      </c>
      <c r="G58" s="138" t="s">
        <v>74</v>
      </c>
      <c r="H58" s="138" t="s">
        <v>64</v>
      </c>
    </row>
    <row r="59" spans="1:18" s="7" customFormat="1" ht="12.75" hidden="1" customHeight="1" x14ac:dyDescent="0.2">
      <c r="A59" s="92" t="s">
        <v>75</v>
      </c>
      <c r="B59" s="137"/>
      <c r="C59" s="137"/>
      <c r="E59" s="138">
        <v>5</v>
      </c>
      <c r="F59" s="139" t="s">
        <v>12</v>
      </c>
      <c r="G59" s="138" t="s">
        <v>74</v>
      </c>
      <c r="H59" s="138" t="s">
        <v>19</v>
      </c>
    </row>
    <row r="60" spans="1:18" s="7" customFormat="1" ht="12.75" hidden="1" customHeight="1" x14ac:dyDescent="0.2">
      <c r="A60" s="92" t="s">
        <v>77</v>
      </c>
      <c r="B60" s="137"/>
      <c r="C60" s="137"/>
      <c r="E60" s="138">
        <v>5</v>
      </c>
      <c r="F60" s="139" t="s">
        <v>12</v>
      </c>
      <c r="G60" s="138" t="s">
        <v>74</v>
      </c>
      <c r="H60" s="138" t="s">
        <v>49</v>
      </c>
    </row>
    <row r="61" spans="1:18" s="7" customFormat="1" ht="12.75" customHeight="1" x14ac:dyDescent="0.2">
      <c r="A61" s="92" t="s">
        <v>78</v>
      </c>
      <c r="B61" s="137"/>
      <c r="C61" s="137"/>
      <c r="E61" s="138">
        <v>5</v>
      </c>
      <c r="F61" s="139" t="s">
        <v>12</v>
      </c>
      <c r="G61" s="138" t="s">
        <v>79</v>
      </c>
      <c r="H61" s="138" t="s">
        <v>10</v>
      </c>
      <c r="R61" s="7">
        <f>800000+50000</f>
        <v>850000</v>
      </c>
    </row>
    <row r="62" spans="1:18" s="7" customFormat="1" ht="12.75" customHeight="1" x14ac:dyDescent="0.2">
      <c r="A62" s="92" t="s">
        <v>80</v>
      </c>
      <c r="B62" s="137"/>
      <c r="C62" s="137"/>
      <c r="E62" s="138">
        <v>5</v>
      </c>
      <c r="F62" s="139" t="s">
        <v>12</v>
      </c>
      <c r="G62" s="138" t="s">
        <v>79</v>
      </c>
      <c r="H62" s="138" t="s">
        <v>15</v>
      </c>
      <c r="R62" s="7">
        <f>6000000+8000000</f>
        <v>14000000</v>
      </c>
    </row>
    <row r="63" spans="1:18" s="7" customFormat="1" ht="12.75" hidden="1" customHeight="1" x14ac:dyDescent="0.2">
      <c r="A63" s="92" t="s">
        <v>83</v>
      </c>
      <c r="B63" s="137"/>
      <c r="C63" s="137"/>
      <c r="E63" s="138">
        <v>5</v>
      </c>
      <c r="F63" s="139" t="s">
        <v>12</v>
      </c>
      <c r="G63" s="138" t="s">
        <v>84</v>
      </c>
      <c r="H63" s="139" t="s">
        <v>8</v>
      </c>
    </row>
    <row r="64" spans="1:18" s="7" customFormat="1" ht="12.75" hidden="1" customHeight="1" x14ac:dyDescent="0.2">
      <c r="A64" s="92" t="s">
        <v>86</v>
      </c>
      <c r="B64" s="137"/>
      <c r="C64" s="137"/>
      <c r="E64" s="138">
        <v>5</v>
      </c>
      <c r="F64" s="139" t="s">
        <v>12</v>
      </c>
      <c r="G64" s="138" t="s">
        <v>84</v>
      </c>
      <c r="H64" s="139" t="s">
        <v>15</v>
      </c>
    </row>
    <row r="65" spans="1:18" s="7" customFormat="1" ht="12.75" hidden="1" customHeight="1" x14ac:dyDescent="0.2">
      <c r="A65" s="92" t="s">
        <v>156</v>
      </c>
      <c r="B65" s="137"/>
      <c r="C65" s="137"/>
      <c r="E65" s="138">
        <v>5</v>
      </c>
      <c r="F65" s="139" t="s">
        <v>12</v>
      </c>
      <c r="G65" s="140" t="s">
        <v>59</v>
      </c>
      <c r="H65" s="154" t="s">
        <v>17</v>
      </c>
    </row>
    <row r="66" spans="1:18" s="7" customFormat="1" ht="12.75" hidden="1" customHeight="1" x14ac:dyDescent="0.2">
      <c r="A66" s="92" t="s">
        <v>342</v>
      </c>
      <c r="B66" s="137"/>
      <c r="C66" s="137"/>
      <c r="E66" s="138">
        <v>5</v>
      </c>
      <c r="F66" s="139" t="s">
        <v>12</v>
      </c>
      <c r="G66" s="140" t="s">
        <v>59</v>
      </c>
      <c r="H66" s="154" t="s">
        <v>60</v>
      </c>
    </row>
    <row r="67" spans="1:18" s="7" customFormat="1" ht="12.75" customHeight="1" x14ac:dyDescent="0.2">
      <c r="A67" s="92" t="s">
        <v>81</v>
      </c>
      <c r="B67" s="137"/>
      <c r="C67" s="137"/>
      <c r="E67" s="138">
        <v>5</v>
      </c>
      <c r="F67" s="139" t="s">
        <v>12</v>
      </c>
      <c r="G67" s="138" t="s">
        <v>59</v>
      </c>
      <c r="H67" s="139" t="s">
        <v>82</v>
      </c>
      <c r="R67" s="7">
        <f>281800000+10000000+4000000+10000000</f>
        <v>305800000</v>
      </c>
    </row>
    <row r="68" spans="1:18" s="7" customFormat="1" ht="12.75" customHeight="1" x14ac:dyDescent="0.2">
      <c r="A68" s="92" t="s">
        <v>279</v>
      </c>
      <c r="B68" s="137"/>
      <c r="C68" s="137"/>
      <c r="E68" s="138">
        <v>5</v>
      </c>
      <c r="F68" s="139" t="s">
        <v>12</v>
      </c>
      <c r="G68" s="160">
        <v>99</v>
      </c>
      <c r="H68" s="161">
        <v>990</v>
      </c>
      <c r="R68" s="7">
        <f>3760000+936336+44840400+97548052.8+11145856.4</f>
        <v>158230645.20000002</v>
      </c>
    </row>
    <row r="69" spans="1:18" s="7" customFormat="1" ht="18.95" customHeight="1" x14ac:dyDescent="0.2">
      <c r="A69" s="202" t="s">
        <v>191</v>
      </c>
      <c r="B69" s="202"/>
      <c r="C69" s="202"/>
      <c r="J69" s="192">
        <f>SUM(J37:J68)</f>
        <v>0</v>
      </c>
      <c r="K69" s="193"/>
      <c r="L69" s="192">
        <f>SUM(L37:L68)</f>
        <v>0</v>
      </c>
      <c r="M69" s="36"/>
      <c r="N69" s="192">
        <f>SUM(N37:N68)</f>
        <v>0</v>
      </c>
      <c r="O69" s="36"/>
      <c r="P69" s="192">
        <f>SUM(P37:P68)</f>
        <v>0</v>
      </c>
      <c r="R69" s="22">
        <f>SUM(R37:R68)</f>
        <v>532239701.20000005</v>
      </c>
    </row>
    <row r="70" spans="1:18" s="7" customFormat="1" ht="6" customHeight="1" x14ac:dyDescent="0.2">
      <c r="A70" s="20"/>
      <c r="B70" s="20"/>
      <c r="C70" s="20"/>
      <c r="J70" s="18"/>
      <c r="K70" s="18"/>
    </row>
    <row r="71" spans="1:18" s="7" customFormat="1" ht="12.75" customHeight="1" x14ac:dyDescent="0.2">
      <c r="A71" s="68" t="s">
        <v>190</v>
      </c>
      <c r="B71" s="11"/>
      <c r="C71" s="11"/>
    </row>
    <row r="72" spans="1:18" s="7" customFormat="1" ht="12.75" hidden="1" customHeight="1" x14ac:dyDescent="0.2">
      <c r="A72" s="92" t="s">
        <v>92</v>
      </c>
      <c r="B72" s="137"/>
      <c r="C72" s="137"/>
      <c r="E72" s="138">
        <v>1</v>
      </c>
      <c r="F72" s="139" t="s">
        <v>93</v>
      </c>
      <c r="G72" s="138" t="s">
        <v>7</v>
      </c>
      <c r="H72" s="138" t="s">
        <v>8</v>
      </c>
    </row>
    <row r="73" spans="1:18" s="7" customFormat="1" ht="12.75" hidden="1" customHeight="1" x14ac:dyDescent="0.2">
      <c r="A73" s="92" t="s">
        <v>94</v>
      </c>
      <c r="B73" s="137"/>
      <c r="C73" s="137"/>
      <c r="E73" s="138">
        <v>1</v>
      </c>
      <c r="F73" s="139" t="s">
        <v>93</v>
      </c>
      <c r="G73" s="138" t="s">
        <v>34</v>
      </c>
      <c r="H73" s="138" t="s">
        <v>8</v>
      </c>
    </row>
    <row r="74" spans="1:18" s="7" customFormat="1" ht="12.75" hidden="1" customHeight="1" x14ac:dyDescent="0.2">
      <c r="A74" s="92" t="s">
        <v>96</v>
      </c>
      <c r="B74" s="137"/>
      <c r="C74" s="137"/>
      <c r="E74" s="138">
        <v>1</v>
      </c>
      <c r="F74" s="139" t="s">
        <v>93</v>
      </c>
      <c r="G74" s="138" t="s">
        <v>54</v>
      </c>
      <c r="H74" s="140" t="s">
        <v>10</v>
      </c>
    </row>
    <row r="75" spans="1:18" s="7" customFormat="1" ht="12.75" hidden="1" customHeight="1" x14ac:dyDescent="0.2">
      <c r="A75" s="92" t="s">
        <v>98</v>
      </c>
      <c r="B75" s="142"/>
      <c r="C75" s="142"/>
      <c r="E75" s="138">
        <v>1</v>
      </c>
      <c r="F75" s="139" t="s">
        <v>93</v>
      </c>
      <c r="G75" s="138" t="s">
        <v>54</v>
      </c>
      <c r="H75" s="138" t="s">
        <v>15</v>
      </c>
    </row>
    <row r="76" spans="1:18" s="7" customFormat="1" ht="12.75" hidden="1" customHeight="1" x14ac:dyDescent="0.2">
      <c r="A76" s="92" t="s">
        <v>100</v>
      </c>
      <c r="B76" s="137"/>
      <c r="C76" s="137"/>
      <c r="E76" s="138">
        <v>1</v>
      </c>
      <c r="F76" s="139" t="s">
        <v>93</v>
      </c>
      <c r="G76" s="138" t="s">
        <v>54</v>
      </c>
      <c r="H76" s="138" t="s">
        <v>19</v>
      </c>
    </row>
    <row r="77" spans="1:18" s="7" customFormat="1" ht="12.75" hidden="1" customHeight="1" x14ac:dyDescent="0.2">
      <c r="A77" s="92" t="s">
        <v>101</v>
      </c>
      <c r="B77" s="137"/>
      <c r="C77" s="137"/>
      <c r="E77" s="138">
        <v>1</v>
      </c>
      <c r="F77" s="139" t="s">
        <v>93</v>
      </c>
      <c r="G77" s="138" t="s">
        <v>54</v>
      </c>
      <c r="H77" s="138" t="s">
        <v>102</v>
      </c>
    </row>
    <row r="78" spans="1:18" s="7" customFormat="1" ht="12.75" customHeight="1" x14ac:dyDescent="0.2">
      <c r="A78" s="92" t="s">
        <v>105</v>
      </c>
      <c r="B78" s="137"/>
      <c r="C78" s="137"/>
      <c r="D78" s="139"/>
      <c r="E78" s="138">
        <v>1</v>
      </c>
      <c r="F78" s="139" t="s">
        <v>93</v>
      </c>
      <c r="G78" s="138" t="s">
        <v>54</v>
      </c>
      <c r="H78" s="140" t="s">
        <v>49</v>
      </c>
      <c r="R78" s="7">
        <v>1500000</v>
      </c>
    </row>
    <row r="79" spans="1:18" s="7" customFormat="1" ht="12.75" hidden="1" customHeight="1" x14ac:dyDescent="0.2">
      <c r="A79" s="92" t="s">
        <v>106</v>
      </c>
      <c r="B79" s="137"/>
      <c r="C79" s="137"/>
      <c r="D79" s="139"/>
      <c r="E79" s="138">
        <v>1</v>
      </c>
      <c r="F79" s="139" t="s">
        <v>93</v>
      </c>
      <c r="G79" s="140" t="s">
        <v>67</v>
      </c>
      <c r="H79" s="140" t="s">
        <v>8</v>
      </c>
    </row>
    <row r="80" spans="1:18" s="7" customFormat="1" ht="12.75" customHeight="1" x14ac:dyDescent="0.2">
      <c r="A80" s="92" t="s">
        <v>306</v>
      </c>
      <c r="B80" s="137"/>
      <c r="C80" s="137"/>
      <c r="D80" s="139"/>
      <c r="E80" s="138">
        <v>1</v>
      </c>
      <c r="F80" s="139" t="s">
        <v>93</v>
      </c>
      <c r="G80" s="140" t="s">
        <v>93</v>
      </c>
      <c r="H80" s="140" t="s">
        <v>8</v>
      </c>
      <c r="R80" s="7">
        <v>180000</v>
      </c>
    </row>
    <row r="81" spans="1:18" s="7" customFormat="1" ht="12.75" hidden="1" customHeight="1" x14ac:dyDescent="0.2">
      <c r="A81" s="92" t="s">
        <v>107</v>
      </c>
      <c r="B81" s="137"/>
      <c r="C81" s="137"/>
      <c r="D81" s="139"/>
      <c r="E81" s="138">
        <v>1</v>
      </c>
      <c r="F81" s="139" t="s">
        <v>93</v>
      </c>
      <c r="G81" s="138" t="s">
        <v>59</v>
      </c>
      <c r="H81" s="140" t="s">
        <v>49</v>
      </c>
    </row>
    <row r="82" spans="1:18" s="7" customFormat="1" ht="12.75" hidden="1" customHeight="1" x14ac:dyDescent="0.2">
      <c r="A82" s="92" t="s">
        <v>290</v>
      </c>
      <c r="B82" s="137"/>
      <c r="C82" s="137"/>
      <c r="D82" s="139"/>
      <c r="E82" s="138">
        <v>1</v>
      </c>
      <c r="F82" s="154" t="s">
        <v>291</v>
      </c>
      <c r="G82" s="140" t="s">
        <v>7</v>
      </c>
      <c r="H82" s="140" t="s">
        <v>10</v>
      </c>
    </row>
    <row r="83" spans="1:18" s="27" customFormat="1" ht="18.95" customHeight="1" x14ac:dyDescent="0.2">
      <c r="A83" s="124" t="s">
        <v>108</v>
      </c>
      <c r="B83" s="26"/>
      <c r="C83" s="26"/>
      <c r="J83" s="21">
        <f>SUM(J72:J81)</f>
        <v>0</v>
      </c>
      <c r="K83" s="23"/>
      <c r="L83" s="21">
        <f>SUM(L72:L78)</f>
        <v>0</v>
      </c>
      <c r="N83" s="21">
        <f>SUM(N72:N82)</f>
        <v>0</v>
      </c>
      <c r="P83" s="21">
        <f>SUM(P72:P82)</f>
        <v>0</v>
      </c>
      <c r="R83" s="21">
        <f>SUM(R72:R82)</f>
        <v>1680000</v>
      </c>
    </row>
    <row r="84" spans="1:18" s="7" customFormat="1" ht="6" customHeight="1" x14ac:dyDescent="0.2"/>
    <row r="85" spans="1:18" s="7" customFormat="1" ht="20.100000000000001" customHeight="1" thickBot="1" x14ac:dyDescent="0.25">
      <c r="A85" s="11" t="s">
        <v>110</v>
      </c>
      <c r="B85" s="28"/>
      <c r="C85" s="28"/>
      <c r="J85" s="29">
        <f>J34+J69+J83</f>
        <v>0</v>
      </c>
      <c r="K85" s="23"/>
      <c r="L85" s="29">
        <f>L34+L69+L83</f>
        <v>0</v>
      </c>
      <c r="N85" s="29">
        <f>N34+N69+N83</f>
        <v>0</v>
      </c>
      <c r="P85" s="29">
        <f>P34+P69+P83</f>
        <v>0</v>
      </c>
      <c r="R85" s="29">
        <f>R34+R69+R83</f>
        <v>535006440.10000002</v>
      </c>
    </row>
    <row r="86" spans="1:18" s="7" customFormat="1" ht="13.5" thickTop="1" x14ac:dyDescent="0.2">
      <c r="A86" s="31"/>
      <c r="B86" s="31"/>
      <c r="C86" s="31"/>
      <c r="D86" s="34"/>
      <c r="E86" s="31"/>
      <c r="F86" s="31"/>
      <c r="H86" s="35"/>
      <c r="I86" s="35"/>
      <c r="J86" s="35"/>
      <c r="K86" s="35"/>
      <c r="L86" s="35"/>
      <c r="M86" s="35"/>
    </row>
    <row r="87" spans="1:18" s="7" customFormat="1" ht="8.1" customHeight="1" x14ac:dyDescent="0.2">
      <c r="A87" s="31"/>
      <c r="B87" s="31"/>
      <c r="C87" s="31"/>
      <c r="D87" s="34"/>
      <c r="E87" s="31"/>
      <c r="F87" s="31"/>
      <c r="H87" s="35"/>
      <c r="I87" s="35"/>
      <c r="J87" s="35"/>
      <c r="K87" s="35"/>
      <c r="L87" s="35"/>
      <c r="M87" s="35"/>
    </row>
    <row r="88" spans="1:18" x14ac:dyDescent="0.2">
      <c r="A88" s="46"/>
      <c r="C88" s="185" t="s">
        <v>297</v>
      </c>
      <c r="D88" s="33"/>
      <c r="E88" s="32"/>
      <c r="G88" s="31"/>
      <c r="I88" s="31"/>
      <c r="M88" s="47"/>
      <c r="N88" s="199" t="s">
        <v>135</v>
      </c>
      <c r="O88" s="199"/>
      <c r="P88" s="199"/>
    </row>
    <row r="89" spans="1:18" ht="9.9499999999999993" customHeight="1" x14ac:dyDescent="0.2">
      <c r="A89" s="46"/>
      <c r="C89" s="185"/>
      <c r="D89" s="33"/>
      <c r="E89" s="32"/>
      <c r="G89" s="31"/>
      <c r="I89" s="31"/>
      <c r="M89" s="47"/>
      <c r="N89" s="182"/>
      <c r="O89" s="182"/>
      <c r="P89" s="182"/>
    </row>
    <row r="90" spans="1:18" x14ac:dyDescent="0.2">
      <c r="A90" s="50"/>
      <c r="C90" s="185"/>
      <c r="D90" s="33"/>
      <c r="E90" s="51"/>
      <c r="G90" s="31"/>
      <c r="I90" s="31"/>
      <c r="M90" s="185"/>
      <c r="N90" s="36"/>
      <c r="O90" s="36"/>
      <c r="P90" s="51"/>
    </row>
    <row r="91" spans="1:18" x14ac:dyDescent="0.2">
      <c r="A91" s="52"/>
      <c r="C91" s="31"/>
      <c r="D91" s="31"/>
      <c r="E91" s="53"/>
      <c r="G91" s="31"/>
      <c r="I91" s="31"/>
      <c r="M91" s="31"/>
      <c r="P91" s="53"/>
    </row>
    <row r="92" spans="1:18" x14ac:dyDescent="0.2">
      <c r="A92" s="54"/>
      <c r="C92" s="186" t="s">
        <v>319</v>
      </c>
      <c r="D92" s="55"/>
      <c r="E92" s="56"/>
      <c r="G92" s="31"/>
      <c r="I92" s="31"/>
      <c r="M92" s="57"/>
      <c r="N92" s="200" t="s">
        <v>137</v>
      </c>
      <c r="O92" s="200"/>
      <c r="P92" s="200"/>
    </row>
    <row r="93" spans="1:18" x14ac:dyDescent="0.2">
      <c r="A93" s="52"/>
      <c r="C93" s="185" t="s">
        <v>288</v>
      </c>
      <c r="D93" s="31"/>
      <c r="E93" s="32"/>
      <c r="G93" s="31"/>
      <c r="I93" s="31"/>
      <c r="M93" s="33"/>
      <c r="N93" s="201" t="s">
        <v>139</v>
      </c>
      <c r="O93" s="201"/>
      <c r="P93" s="201"/>
    </row>
  </sheetData>
  <customSheetViews>
    <customSheetView guid="{1998FCB8-1FEB-4076-ACE6-A225EE4366B3}" printArea="1" hiddenRows="1" view="pageBreakPreview">
      <pane xSplit="1" ySplit="14" topLeftCell="B67" activePane="bottomRight" state="frozen"/>
      <selection pane="bottomRight" activeCell="F80" sqref="F80"/>
      <rowBreaks count="1" manualBreakCount="1">
        <brk id="70" max="18" man="1"/>
      </rowBreaks>
      <pageMargins left="0.75" right="0.5" top="1" bottom="1" header="0.75" footer="0.5"/>
      <printOptions horizontalCentered="1"/>
      <pageSetup paperSize="5" scale="90" orientation="landscape" horizontalDpi="4294967293" verticalDpi="300" r:id="rId1"/>
      <headerFooter alignWithMargins="0">
        <oddHeader xml:space="preserve">&amp;L&amp;"Arial,Regular"&amp;9               LBP Form No. 2&amp;R&amp;"Arial,Bold"&amp;10Annex E                         </oddHeader>
        <oddFooter>&amp;C&amp;10Page &amp;P of &amp;N</oddFooter>
      </headerFooter>
    </customSheetView>
    <customSheetView guid="{EE975321-C15E-44A7-AFC6-A307116A4F6E}" printArea="1" hiddenRows="1" view="pageBreakPreview">
      <pane xSplit="1" ySplit="14" topLeftCell="B67" activePane="bottomRight" state="frozen"/>
      <selection pane="bottomRight" activeCell="F80" sqref="F80"/>
      <rowBreaks count="1" manualBreakCount="1">
        <brk id="70" max="18" man="1"/>
      </rowBreaks>
      <pageMargins left="0.75" right="0.5" top="1" bottom="1" header="0.75" footer="0.5"/>
      <printOptions horizontalCentered="1"/>
      <pageSetup paperSize="5" scale="90" orientation="landscape" horizontalDpi="4294967293" verticalDpi="300" r:id="rId2"/>
      <headerFooter alignWithMargins="0">
        <oddHeader xml:space="preserve">&amp;L&amp;"Arial,Regular"&amp;9               LBP Form No. 2&amp;R&amp;"Arial,Bold"&amp;10Annex E                         </oddHeader>
        <oddFooter>&amp;C&amp;10Page &amp;P of &amp;N</oddFooter>
      </headerFooter>
    </customSheetView>
  </customSheetViews>
  <mergeCells count="12">
    <mergeCell ref="N93:P93"/>
    <mergeCell ref="A1:S1"/>
    <mergeCell ref="A2:S2"/>
    <mergeCell ref="L9:P9"/>
    <mergeCell ref="P10:P12"/>
    <mergeCell ref="A11:C11"/>
    <mergeCell ref="E11:H11"/>
    <mergeCell ref="A13:C13"/>
    <mergeCell ref="E13:H13"/>
    <mergeCell ref="A69:C69"/>
    <mergeCell ref="N88:P88"/>
    <mergeCell ref="N92:P92"/>
  </mergeCells>
  <printOptions horizontalCentered="1"/>
  <pageMargins left="0.75" right="0.5" top="1" bottom="1" header="0.75" footer="0.5"/>
  <pageSetup paperSize="5" scale="90" orientation="landscape" horizontalDpi="4294967293" verticalDpi="300" r:id="rId3"/>
  <headerFooter alignWithMargins="0">
    <oddHeader xml:space="preserve">&amp;L&amp;"Arial,Regular"&amp;9               LBP Form No. 2&amp;R&amp;"Arial,Bold"&amp;10Annex E                         </oddHeader>
    <oddFooter>&amp;C&amp;10Page &amp;P of &amp;N</oddFooter>
  </headerFooter>
  <rowBreaks count="1" manualBreakCount="1">
    <brk id="70" max="18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U166"/>
  <sheetViews>
    <sheetView view="pageBreakPreview" zoomScaleNormal="100" zoomScaleSheetLayoutView="100" workbookViewId="0">
      <pane xSplit="4" ySplit="15" topLeftCell="J108" activePane="bottomRight" state="frozen"/>
      <selection pane="topRight" activeCell="E1" sqref="E1"/>
      <selection pane="bottomLeft" activeCell="A16" sqref="A16"/>
      <selection pane="bottomRight" activeCell="R132" sqref="R132"/>
    </sheetView>
  </sheetViews>
  <sheetFormatPr defaultRowHeight="12.75" x14ac:dyDescent="0.2"/>
  <cols>
    <col min="1" max="1" width="16.77734375" style="1" customWidth="1"/>
    <col min="2" max="2" width="1.21875" style="1" customWidth="1"/>
    <col min="3" max="3" width="26.77734375" style="1" customWidth="1"/>
    <col min="4" max="4" width="1" style="1" customWidth="1"/>
    <col min="5" max="7" width="2.88671875" style="1" customWidth="1"/>
    <col min="8" max="8" width="3.77734375" style="1" customWidth="1"/>
    <col min="9" max="9" width="0.88671875" style="1" customWidth="1"/>
    <col min="10" max="10" width="13.77734375" style="1" customWidth="1"/>
    <col min="11" max="11" width="0.88671875" style="1" customWidth="1"/>
    <col min="12" max="12" width="13.77734375" style="1" customWidth="1"/>
    <col min="13" max="13" width="0.88671875" style="1" customWidth="1"/>
    <col min="14" max="14" width="13.77734375" style="1" customWidth="1"/>
    <col min="15" max="15" width="0.88671875" style="1" customWidth="1"/>
    <col min="16" max="16" width="13.77734375" style="1" customWidth="1"/>
    <col min="17" max="17" width="0.88671875" style="1" customWidth="1"/>
    <col min="18" max="18" width="13.77734375" style="1" customWidth="1"/>
    <col min="19" max="19" width="8.88671875" style="1"/>
    <col min="20" max="20" width="10.44140625" style="1" bestFit="1" customWidth="1"/>
    <col min="21" max="21" width="11.109375" style="1" bestFit="1" customWidth="1"/>
    <col min="22" max="16384" width="8.88671875" style="1"/>
  </cols>
  <sheetData>
    <row r="1" spans="1:19" ht="15.75" x14ac:dyDescent="0.25">
      <c r="A1" s="203" t="s">
        <v>111</v>
      </c>
      <c r="B1" s="203"/>
      <c r="C1" s="203"/>
      <c r="D1" s="203"/>
      <c r="E1" s="203"/>
      <c r="F1" s="203"/>
      <c r="G1" s="203"/>
      <c r="H1" s="203"/>
      <c r="I1" s="203"/>
      <c r="J1" s="203"/>
      <c r="K1" s="203"/>
      <c r="L1" s="203"/>
      <c r="M1" s="203"/>
      <c r="N1" s="203"/>
      <c r="O1" s="203"/>
      <c r="P1" s="203"/>
      <c r="Q1" s="203"/>
      <c r="R1" s="203"/>
      <c r="S1" s="203"/>
    </row>
    <row r="2" spans="1:19" ht="15.75" customHeight="1" x14ac:dyDescent="0.2">
      <c r="A2" s="204" t="s">
        <v>0</v>
      </c>
      <c r="B2" s="204"/>
      <c r="C2" s="204"/>
      <c r="D2" s="204"/>
      <c r="E2" s="204"/>
      <c r="F2" s="204"/>
      <c r="G2" s="204"/>
      <c r="H2" s="204"/>
      <c r="I2" s="204"/>
      <c r="J2" s="204"/>
      <c r="K2" s="204"/>
      <c r="L2" s="204"/>
      <c r="M2" s="204"/>
      <c r="N2" s="204"/>
      <c r="O2" s="204"/>
      <c r="P2" s="204"/>
      <c r="Q2" s="204"/>
      <c r="R2" s="204"/>
      <c r="S2" s="204"/>
    </row>
    <row r="3" spans="1:19" ht="9" customHeight="1" x14ac:dyDescent="0.2"/>
    <row r="4" spans="1:19" ht="15" customHeight="1" x14ac:dyDescent="0.25">
      <c r="A4" s="2" t="s">
        <v>118</v>
      </c>
      <c r="B4" s="2" t="s">
        <v>113</v>
      </c>
      <c r="C4" s="73" t="s">
        <v>193</v>
      </c>
      <c r="H4" s="3"/>
      <c r="I4" s="3"/>
      <c r="R4" s="4" t="s">
        <v>192</v>
      </c>
    </row>
    <row r="5" spans="1:19" ht="15" customHeight="1" x14ac:dyDescent="0.2">
      <c r="A5" s="5" t="s">
        <v>119</v>
      </c>
      <c r="B5" s="2" t="s">
        <v>113</v>
      </c>
      <c r="C5" s="5" t="s">
        <v>115</v>
      </c>
    </row>
    <row r="6" spans="1:19" ht="15" customHeight="1" x14ac:dyDescent="0.2">
      <c r="A6" s="5" t="s">
        <v>120</v>
      </c>
      <c r="B6" s="2" t="s">
        <v>113</v>
      </c>
      <c r="C6" s="5" t="s">
        <v>194</v>
      </c>
    </row>
    <row r="7" spans="1:19" ht="15" customHeight="1" x14ac:dyDescent="0.2">
      <c r="A7" s="6" t="s">
        <v>121</v>
      </c>
      <c r="B7" s="2" t="s">
        <v>113</v>
      </c>
      <c r="C7" s="6" t="s">
        <v>117</v>
      </c>
    </row>
    <row r="8" spans="1:19" ht="9" customHeight="1" x14ac:dyDescent="0.2">
      <c r="A8" s="6"/>
      <c r="B8" s="2"/>
      <c r="C8" s="6"/>
    </row>
    <row r="9" spans="1:19" ht="15" customHeight="1" x14ac:dyDescent="0.2">
      <c r="L9" s="207" t="s">
        <v>122</v>
      </c>
      <c r="M9" s="207"/>
      <c r="N9" s="207"/>
      <c r="O9" s="207"/>
      <c r="P9" s="207"/>
      <c r="Q9" s="65"/>
    </row>
    <row r="10" spans="1:19" ht="15" customHeight="1" x14ac:dyDescent="0.2">
      <c r="H10" s="8"/>
      <c r="I10" s="8"/>
      <c r="J10" s="8" t="s">
        <v>287</v>
      </c>
      <c r="K10" s="8"/>
      <c r="L10" s="62" t="s">
        <v>123</v>
      </c>
      <c r="M10" s="62"/>
      <c r="N10" s="62" t="s">
        <v>125</v>
      </c>
      <c r="O10" s="62"/>
      <c r="P10" s="209" t="s">
        <v>127</v>
      </c>
      <c r="Q10" s="45"/>
      <c r="R10" s="129" t="s">
        <v>132</v>
      </c>
    </row>
    <row r="11" spans="1:19" ht="15" customHeight="1" x14ac:dyDescent="0.2">
      <c r="A11" s="205" t="s">
        <v>186</v>
      </c>
      <c r="B11" s="205"/>
      <c r="C11" s="205"/>
      <c r="D11" s="9"/>
      <c r="E11" s="205" t="s">
        <v>112</v>
      </c>
      <c r="F11" s="205"/>
      <c r="G11" s="205"/>
      <c r="H11" s="205"/>
      <c r="I11" s="8"/>
      <c r="J11" s="93" t="s">
        <v>305</v>
      </c>
      <c r="K11" s="44"/>
      <c r="L11" s="44" t="s">
        <v>318</v>
      </c>
      <c r="M11" s="44"/>
      <c r="N11" s="44" t="s">
        <v>318</v>
      </c>
      <c r="O11" s="44"/>
      <c r="P11" s="210"/>
      <c r="Q11" s="45"/>
      <c r="R11" s="44">
        <v>2020</v>
      </c>
    </row>
    <row r="12" spans="1:19" ht="15" customHeight="1" x14ac:dyDescent="0.2">
      <c r="A12" s="91"/>
      <c r="B12" s="91"/>
      <c r="C12" s="91"/>
      <c r="D12" s="9"/>
      <c r="E12" s="91"/>
      <c r="F12" s="91"/>
      <c r="G12" s="91"/>
      <c r="H12" s="91"/>
      <c r="I12" s="8"/>
      <c r="J12" s="44" t="s">
        <v>124</v>
      </c>
      <c r="K12" s="44"/>
      <c r="L12" s="44" t="s">
        <v>124</v>
      </c>
      <c r="M12" s="44"/>
      <c r="N12" s="44" t="s">
        <v>126</v>
      </c>
      <c r="O12" s="44"/>
      <c r="P12" s="210"/>
      <c r="Q12" s="45"/>
      <c r="R12" s="130" t="s">
        <v>2</v>
      </c>
    </row>
    <row r="13" spans="1:19" ht="15" customHeight="1" x14ac:dyDescent="0.2">
      <c r="A13" s="206" t="s">
        <v>3</v>
      </c>
      <c r="B13" s="206"/>
      <c r="C13" s="206"/>
      <c r="D13" s="7"/>
      <c r="E13" s="208" t="s">
        <v>4</v>
      </c>
      <c r="F13" s="208"/>
      <c r="G13" s="208"/>
      <c r="H13" s="208"/>
      <c r="J13" s="10" t="s">
        <v>5</v>
      </c>
      <c r="K13" s="61"/>
      <c r="L13" s="10" t="s">
        <v>128</v>
      </c>
      <c r="M13" s="61"/>
      <c r="N13" s="10" t="s">
        <v>129</v>
      </c>
      <c r="O13" s="61"/>
      <c r="P13" s="10" t="s">
        <v>130</v>
      </c>
      <c r="Q13" s="61"/>
      <c r="R13" s="10" t="s">
        <v>131</v>
      </c>
    </row>
    <row r="14" spans="1:19" ht="6" customHeight="1" x14ac:dyDescent="0.2">
      <c r="K14" s="7"/>
      <c r="M14" s="7"/>
      <c r="O14" s="7"/>
      <c r="Q14" s="7"/>
    </row>
    <row r="15" spans="1:19" s="7" customFormat="1" ht="12.75" customHeight="1" x14ac:dyDescent="0.2">
      <c r="A15" s="68" t="s">
        <v>187</v>
      </c>
      <c r="B15" s="12"/>
      <c r="C15" s="12"/>
      <c r="J15" s="13"/>
      <c r="K15" s="13"/>
    </row>
    <row r="16" spans="1:19" s="7" customFormat="1" ht="12.75" customHeight="1" x14ac:dyDescent="0.2">
      <c r="A16" s="66" t="s">
        <v>6</v>
      </c>
      <c r="B16" s="40"/>
      <c r="C16" s="40"/>
      <c r="D16" s="14"/>
      <c r="E16" s="14">
        <v>5</v>
      </c>
      <c r="F16" s="15" t="s">
        <v>7</v>
      </c>
      <c r="G16" s="14" t="s">
        <v>7</v>
      </c>
      <c r="H16" s="14" t="s">
        <v>8</v>
      </c>
      <c r="I16" s="14"/>
      <c r="J16" s="7">
        <v>15326596.99</v>
      </c>
      <c r="K16" s="13"/>
      <c r="L16" s="7">
        <v>9126221.5</v>
      </c>
      <c r="N16" s="7">
        <f>P16-L16</f>
        <v>11652624.5</v>
      </c>
      <c r="P16" s="7">
        <v>20778846</v>
      </c>
      <c r="R16" s="7">
        <v>22285080</v>
      </c>
    </row>
    <row r="17" spans="1:18" s="7" customFormat="1" ht="12.75" customHeight="1" x14ac:dyDescent="0.2">
      <c r="A17" s="67" t="s">
        <v>9</v>
      </c>
      <c r="B17" s="41"/>
      <c r="C17" s="41"/>
      <c r="E17" s="38">
        <v>5</v>
      </c>
      <c r="F17" s="37" t="s">
        <v>7</v>
      </c>
      <c r="G17" s="38" t="s">
        <v>7</v>
      </c>
      <c r="H17" s="38" t="s">
        <v>10</v>
      </c>
      <c r="J17" s="7">
        <v>3786913.14</v>
      </c>
      <c r="K17" s="39"/>
      <c r="L17" s="7">
        <v>1860753.96</v>
      </c>
      <c r="N17" s="7">
        <f t="shared" ref="N17:N39" si="0">P17-L17</f>
        <v>2893382.04</v>
      </c>
      <c r="P17" s="7">
        <v>4754136</v>
      </c>
      <c r="R17" s="7">
        <v>4434840</v>
      </c>
    </row>
    <row r="18" spans="1:18" s="7" customFormat="1" ht="12.75" customHeight="1" x14ac:dyDescent="0.2">
      <c r="A18" s="66" t="s">
        <v>11</v>
      </c>
      <c r="B18" s="40"/>
      <c r="C18" s="40"/>
      <c r="D18" s="14"/>
      <c r="E18" s="14">
        <v>5</v>
      </c>
      <c r="F18" s="15" t="s">
        <v>7</v>
      </c>
      <c r="G18" s="14" t="s">
        <v>12</v>
      </c>
      <c r="H18" s="14" t="s">
        <v>8</v>
      </c>
      <c r="J18" s="7">
        <v>909427.27</v>
      </c>
      <c r="K18" s="13"/>
      <c r="L18" s="7">
        <v>439363.64</v>
      </c>
      <c r="N18" s="7">
        <f t="shared" si="0"/>
        <v>592636.36</v>
      </c>
      <c r="P18" s="7">
        <f>1032000</f>
        <v>1032000</v>
      </c>
      <c r="R18" s="7">
        <v>1008000</v>
      </c>
    </row>
    <row r="19" spans="1:18" s="7" customFormat="1" ht="12.75" customHeight="1" x14ac:dyDescent="0.2">
      <c r="A19" s="66" t="s">
        <v>13</v>
      </c>
      <c r="B19" s="40"/>
      <c r="C19" s="40"/>
      <c r="D19" s="14"/>
      <c r="E19" s="14">
        <v>5</v>
      </c>
      <c r="F19" s="15" t="s">
        <v>7</v>
      </c>
      <c r="G19" s="14" t="s">
        <v>12</v>
      </c>
      <c r="H19" s="14" t="s">
        <v>10</v>
      </c>
      <c r="J19" s="7">
        <v>1269625</v>
      </c>
      <c r="K19" s="13"/>
      <c r="L19" s="7">
        <v>672000</v>
      </c>
      <c r="N19" s="7">
        <f t="shared" si="0"/>
        <v>774000</v>
      </c>
      <c r="P19" s="7">
        <v>1446000</v>
      </c>
      <c r="R19" s="7">
        <v>1548000</v>
      </c>
    </row>
    <row r="20" spans="1:18" s="7" customFormat="1" ht="12.75" customHeight="1" x14ac:dyDescent="0.2">
      <c r="A20" s="66" t="s">
        <v>14</v>
      </c>
      <c r="B20" s="40"/>
      <c r="C20" s="40"/>
      <c r="D20" s="14"/>
      <c r="E20" s="14">
        <v>5</v>
      </c>
      <c r="F20" s="15" t="s">
        <v>7</v>
      </c>
      <c r="G20" s="14" t="s">
        <v>12</v>
      </c>
      <c r="H20" s="14" t="s">
        <v>15</v>
      </c>
      <c r="K20" s="13"/>
      <c r="N20" s="7">
        <f t="shared" si="0"/>
        <v>357000</v>
      </c>
      <c r="P20" s="7">
        <v>357000</v>
      </c>
      <c r="R20" s="7">
        <v>387000</v>
      </c>
    </row>
    <row r="21" spans="1:18" s="7" customFormat="1" ht="12.75" customHeight="1" x14ac:dyDescent="0.2">
      <c r="A21" s="66" t="s">
        <v>16</v>
      </c>
      <c r="B21" s="40"/>
      <c r="C21" s="40"/>
      <c r="D21" s="14"/>
      <c r="E21" s="14">
        <v>5</v>
      </c>
      <c r="F21" s="15" t="s">
        <v>7</v>
      </c>
      <c r="G21" s="14" t="s">
        <v>12</v>
      </c>
      <c r="H21" s="14" t="s">
        <v>17</v>
      </c>
      <c r="J21" s="7">
        <v>232000</v>
      </c>
      <c r="K21" s="13"/>
      <c r="L21" s="7">
        <v>234000</v>
      </c>
      <c r="N21" s="7">
        <f t="shared" si="0"/>
        <v>8000</v>
      </c>
      <c r="P21" s="7">
        <v>242000</v>
      </c>
      <c r="R21" s="7">
        <v>252000</v>
      </c>
    </row>
    <row r="22" spans="1:18" s="7" customFormat="1" ht="12.75" hidden="1" customHeight="1" x14ac:dyDescent="0.2">
      <c r="A22" s="66" t="s">
        <v>141</v>
      </c>
      <c r="B22" s="40"/>
      <c r="C22" s="40"/>
      <c r="D22" s="14"/>
      <c r="E22" s="14">
        <v>5</v>
      </c>
      <c r="F22" s="15" t="s">
        <v>7</v>
      </c>
      <c r="G22" s="14" t="s">
        <v>12</v>
      </c>
      <c r="H22" s="14" t="s">
        <v>64</v>
      </c>
      <c r="K22" s="13"/>
      <c r="N22" s="7">
        <f t="shared" si="0"/>
        <v>0</v>
      </c>
    </row>
    <row r="23" spans="1:18" s="7" customFormat="1" ht="12.75" hidden="1" customHeight="1" x14ac:dyDescent="0.2">
      <c r="A23" s="66" t="s">
        <v>143</v>
      </c>
      <c r="B23" s="40"/>
      <c r="C23" s="40"/>
      <c r="E23" s="14">
        <v>5</v>
      </c>
      <c r="F23" s="15" t="s">
        <v>7</v>
      </c>
      <c r="G23" s="14" t="s">
        <v>12</v>
      </c>
      <c r="H23" s="14" t="s">
        <v>45</v>
      </c>
      <c r="K23" s="13"/>
      <c r="N23" s="7">
        <f t="shared" si="0"/>
        <v>0</v>
      </c>
    </row>
    <row r="24" spans="1:18" s="7" customFormat="1" ht="12.75" hidden="1" customHeight="1" x14ac:dyDescent="0.2">
      <c r="A24" s="66" t="s">
        <v>144</v>
      </c>
      <c r="B24" s="40"/>
      <c r="C24" s="40"/>
      <c r="D24" s="14"/>
      <c r="E24" s="14">
        <v>5</v>
      </c>
      <c r="F24" s="15" t="s">
        <v>7</v>
      </c>
      <c r="G24" s="14" t="s">
        <v>12</v>
      </c>
      <c r="H24" s="14" t="s">
        <v>60</v>
      </c>
      <c r="K24" s="13"/>
      <c r="N24" s="7">
        <f t="shared" si="0"/>
        <v>0</v>
      </c>
    </row>
    <row r="25" spans="1:18" s="7" customFormat="1" ht="12.75" hidden="1" customHeight="1" x14ac:dyDescent="0.2">
      <c r="A25" s="66" t="s">
        <v>18</v>
      </c>
      <c r="B25" s="40"/>
      <c r="C25" s="40"/>
      <c r="D25" s="14"/>
      <c r="E25" s="14">
        <v>5</v>
      </c>
      <c r="F25" s="15" t="s">
        <v>7</v>
      </c>
      <c r="G25" s="14" t="s">
        <v>12</v>
      </c>
      <c r="H25" s="14" t="s">
        <v>19</v>
      </c>
      <c r="K25" s="13"/>
      <c r="N25" s="7">
        <f t="shared" si="0"/>
        <v>0</v>
      </c>
    </row>
    <row r="26" spans="1:18" s="7" customFormat="1" ht="12.75" hidden="1" customHeight="1" x14ac:dyDescent="0.2">
      <c r="A26" s="66" t="s">
        <v>21</v>
      </c>
      <c r="B26" s="40"/>
      <c r="C26" s="40"/>
      <c r="D26" s="14"/>
      <c r="E26" s="14">
        <v>5</v>
      </c>
      <c r="F26" s="15" t="s">
        <v>7</v>
      </c>
      <c r="G26" s="14" t="s">
        <v>12</v>
      </c>
      <c r="H26" s="14" t="s">
        <v>102</v>
      </c>
      <c r="K26" s="13"/>
      <c r="N26" s="7">
        <f t="shared" si="0"/>
        <v>0</v>
      </c>
    </row>
    <row r="27" spans="1:18" s="7" customFormat="1" ht="12.75" hidden="1" customHeight="1" x14ac:dyDescent="0.2">
      <c r="A27" s="66" t="s">
        <v>22</v>
      </c>
      <c r="B27" s="40"/>
      <c r="C27" s="40"/>
      <c r="D27" s="14"/>
      <c r="E27" s="14">
        <v>5</v>
      </c>
      <c r="F27" s="15" t="s">
        <v>7</v>
      </c>
      <c r="G27" s="14" t="s">
        <v>12</v>
      </c>
      <c r="H27" s="16" t="s">
        <v>146</v>
      </c>
      <c r="K27" s="13"/>
      <c r="N27" s="7">
        <f t="shared" si="0"/>
        <v>0</v>
      </c>
    </row>
    <row r="28" spans="1:18" s="7" customFormat="1" ht="12.75" hidden="1" customHeight="1" x14ac:dyDescent="0.2">
      <c r="A28" s="66" t="s">
        <v>145</v>
      </c>
      <c r="B28" s="40"/>
      <c r="C28" s="40"/>
      <c r="D28" s="14"/>
      <c r="E28" s="14">
        <v>5</v>
      </c>
      <c r="F28" s="15" t="s">
        <v>7</v>
      </c>
      <c r="G28" s="14" t="s">
        <v>12</v>
      </c>
      <c r="H28" s="16" t="s">
        <v>47</v>
      </c>
      <c r="N28" s="7">
        <f t="shared" si="0"/>
        <v>0</v>
      </c>
    </row>
    <row r="29" spans="1:18" s="7" customFormat="1" ht="12.75" hidden="1" customHeight="1" x14ac:dyDescent="0.2">
      <c r="A29" s="66" t="s">
        <v>23</v>
      </c>
      <c r="B29" s="40"/>
      <c r="C29" s="40"/>
      <c r="D29" s="14"/>
      <c r="E29" s="14">
        <v>5</v>
      </c>
      <c r="F29" s="15" t="s">
        <v>7</v>
      </c>
      <c r="G29" s="14" t="s">
        <v>12</v>
      </c>
      <c r="H29" s="16" t="s">
        <v>24</v>
      </c>
      <c r="N29" s="7">
        <f t="shared" si="0"/>
        <v>0</v>
      </c>
    </row>
    <row r="30" spans="1:18" s="7" customFormat="1" ht="12.75" customHeight="1" x14ac:dyDescent="0.2">
      <c r="A30" s="66" t="s">
        <v>27</v>
      </c>
      <c r="B30" s="40"/>
      <c r="C30" s="40"/>
      <c r="D30" s="14"/>
      <c r="E30" s="14">
        <v>5</v>
      </c>
      <c r="F30" s="15" t="s">
        <v>7</v>
      </c>
      <c r="G30" s="14" t="s">
        <v>12</v>
      </c>
      <c r="H30" s="16" t="s">
        <v>28</v>
      </c>
      <c r="J30" s="7">
        <v>1618423</v>
      </c>
      <c r="N30" s="7">
        <f>P30-L30</f>
        <v>2137803</v>
      </c>
      <c r="P30" s="7">
        <v>2137803</v>
      </c>
      <c r="R30" s="7">
        <v>2226660</v>
      </c>
    </row>
    <row r="31" spans="1:18" s="7" customFormat="1" ht="12.75" customHeight="1" x14ac:dyDescent="0.2">
      <c r="A31" s="66" t="s">
        <v>25</v>
      </c>
      <c r="B31" s="40"/>
      <c r="C31" s="40"/>
      <c r="D31" s="14"/>
      <c r="E31" s="14">
        <v>5</v>
      </c>
      <c r="F31" s="15" t="s">
        <v>7</v>
      </c>
      <c r="G31" s="14" t="s">
        <v>12</v>
      </c>
      <c r="H31" s="16" t="s">
        <v>26</v>
      </c>
      <c r="J31" s="7">
        <v>185000</v>
      </c>
      <c r="N31" s="7">
        <f t="shared" si="0"/>
        <v>215000</v>
      </c>
      <c r="P31" s="7">
        <v>215000</v>
      </c>
      <c r="R31" s="7">
        <v>210000</v>
      </c>
    </row>
    <row r="32" spans="1:18" s="7" customFormat="1" ht="12.75" customHeight="1" x14ac:dyDescent="0.2">
      <c r="A32" s="66" t="s">
        <v>140</v>
      </c>
      <c r="B32" s="40"/>
      <c r="C32" s="40"/>
      <c r="D32" s="14"/>
      <c r="E32" s="14">
        <v>5</v>
      </c>
      <c r="F32" s="15" t="s">
        <v>7</v>
      </c>
      <c r="G32" s="14" t="s">
        <v>12</v>
      </c>
      <c r="H32" s="16" t="s">
        <v>49</v>
      </c>
      <c r="J32" s="7">
        <v>1647049</v>
      </c>
      <c r="K32" s="13"/>
      <c r="L32" s="7">
        <v>2017122</v>
      </c>
      <c r="N32" s="7">
        <f>P32-L32</f>
        <v>120681</v>
      </c>
      <c r="P32" s="7">
        <v>2137803</v>
      </c>
      <c r="R32" s="7">
        <v>2226660</v>
      </c>
    </row>
    <row r="33" spans="1:21" s="7" customFormat="1" ht="12.75" customHeight="1" x14ac:dyDescent="0.2">
      <c r="A33" s="66" t="s">
        <v>282</v>
      </c>
      <c r="B33" s="40"/>
      <c r="C33" s="40"/>
      <c r="D33" s="14"/>
      <c r="E33" s="14">
        <v>5</v>
      </c>
      <c r="F33" s="15" t="s">
        <v>7</v>
      </c>
      <c r="G33" s="14" t="s">
        <v>29</v>
      </c>
      <c r="H33" s="14" t="s">
        <v>8</v>
      </c>
      <c r="J33" s="7">
        <v>2170267.9900000002</v>
      </c>
      <c r="L33" s="7">
        <v>1188382.54</v>
      </c>
      <c r="N33" s="7">
        <f t="shared" si="0"/>
        <v>1890053.7799999998</v>
      </c>
      <c r="P33" s="7">
        <v>3078436.32</v>
      </c>
      <c r="R33" s="7">
        <v>3206390.4</v>
      </c>
    </row>
    <row r="34" spans="1:21" s="7" customFormat="1" ht="12.75" customHeight="1" x14ac:dyDescent="0.2">
      <c r="A34" s="66" t="s">
        <v>30</v>
      </c>
      <c r="B34" s="40"/>
      <c r="C34" s="40"/>
      <c r="D34" s="14"/>
      <c r="E34" s="14">
        <v>5</v>
      </c>
      <c r="F34" s="15" t="s">
        <v>7</v>
      </c>
      <c r="G34" s="14" t="s">
        <v>29</v>
      </c>
      <c r="H34" s="14" t="s">
        <v>10</v>
      </c>
      <c r="J34" s="7">
        <v>45700</v>
      </c>
      <c r="L34" s="7">
        <v>22300</v>
      </c>
      <c r="N34" s="7">
        <f t="shared" si="0"/>
        <v>29300</v>
      </c>
      <c r="P34" s="7">
        <v>51600</v>
      </c>
      <c r="R34" s="7">
        <v>50400</v>
      </c>
    </row>
    <row r="35" spans="1:21" s="7" customFormat="1" ht="12.75" customHeight="1" x14ac:dyDescent="0.2">
      <c r="A35" s="66" t="s">
        <v>31</v>
      </c>
      <c r="B35" s="40"/>
      <c r="C35" s="40"/>
      <c r="D35" s="14"/>
      <c r="E35" s="14">
        <v>5</v>
      </c>
      <c r="F35" s="15" t="s">
        <v>7</v>
      </c>
      <c r="G35" s="14" t="s">
        <v>29</v>
      </c>
      <c r="H35" s="14" t="s">
        <v>15</v>
      </c>
      <c r="J35" s="7">
        <v>138660.37</v>
      </c>
      <c r="L35" s="7">
        <v>65828.460000000006</v>
      </c>
      <c r="N35" s="7">
        <f t="shared" si="0"/>
        <v>119591.61</v>
      </c>
      <c r="P35" s="7">
        <v>185420.07</v>
      </c>
      <c r="R35" s="7">
        <v>228522.6</v>
      </c>
    </row>
    <row r="36" spans="1:21" s="7" customFormat="1" ht="12.75" customHeight="1" x14ac:dyDescent="0.2">
      <c r="A36" s="66" t="s">
        <v>32</v>
      </c>
      <c r="B36" s="40"/>
      <c r="C36" s="40"/>
      <c r="D36" s="14"/>
      <c r="E36" s="14">
        <v>5</v>
      </c>
      <c r="F36" s="15" t="s">
        <v>7</v>
      </c>
      <c r="G36" s="14" t="s">
        <v>29</v>
      </c>
      <c r="H36" s="14" t="s">
        <v>17</v>
      </c>
      <c r="J36" s="7">
        <v>45581.27</v>
      </c>
      <c r="L36" s="7">
        <v>22180.19</v>
      </c>
      <c r="N36" s="7">
        <f t="shared" si="0"/>
        <v>29419.81</v>
      </c>
      <c r="P36" s="7">
        <v>51600</v>
      </c>
      <c r="R36" s="7">
        <v>50400</v>
      </c>
    </row>
    <row r="37" spans="1:21" s="7" customFormat="1" ht="12.75" hidden="1" customHeight="1" x14ac:dyDescent="0.2">
      <c r="A37" s="66" t="s">
        <v>147</v>
      </c>
      <c r="B37" s="40"/>
      <c r="C37" s="40"/>
      <c r="D37" s="14"/>
      <c r="E37" s="14">
        <v>5</v>
      </c>
      <c r="F37" s="15" t="s">
        <v>7</v>
      </c>
      <c r="G37" s="14" t="s">
        <v>34</v>
      </c>
      <c r="H37" s="14" t="s">
        <v>8</v>
      </c>
      <c r="N37" s="7">
        <f t="shared" si="0"/>
        <v>0</v>
      </c>
    </row>
    <row r="38" spans="1:21" s="7" customFormat="1" ht="12.75" hidden="1" customHeight="1" x14ac:dyDescent="0.2">
      <c r="A38" s="66" t="s">
        <v>148</v>
      </c>
      <c r="B38" s="40"/>
      <c r="C38" s="40"/>
      <c r="D38" s="14"/>
      <c r="E38" s="14">
        <v>5</v>
      </c>
      <c r="F38" s="15" t="s">
        <v>7</v>
      </c>
      <c r="G38" s="14" t="s">
        <v>34</v>
      </c>
      <c r="H38" s="14" t="s">
        <v>10</v>
      </c>
      <c r="N38" s="7">
        <f t="shared" si="0"/>
        <v>0</v>
      </c>
    </row>
    <row r="39" spans="1:21" s="7" customFormat="1" ht="12.75" customHeight="1" x14ac:dyDescent="0.2">
      <c r="A39" s="66" t="s">
        <v>33</v>
      </c>
      <c r="B39" s="40"/>
      <c r="C39" s="40"/>
      <c r="D39" s="14"/>
      <c r="E39" s="14">
        <v>5</v>
      </c>
      <c r="F39" s="15" t="s">
        <v>7</v>
      </c>
      <c r="G39" s="14" t="s">
        <v>34</v>
      </c>
      <c r="H39" s="14" t="s">
        <v>15</v>
      </c>
      <c r="J39" s="7">
        <v>1925541.12</v>
      </c>
      <c r="N39" s="7">
        <f t="shared" si="0"/>
        <v>10140102.57</v>
      </c>
      <c r="P39" s="7">
        <v>10140102.57</v>
      </c>
      <c r="R39" s="7">
        <v>197197.92</v>
      </c>
    </row>
    <row r="40" spans="1:21" s="7" customFormat="1" ht="12.75" customHeight="1" x14ac:dyDescent="0.2">
      <c r="A40" s="66" t="s">
        <v>35</v>
      </c>
      <c r="B40" s="40"/>
      <c r="C40" s="40"/>
      <c r="D40" s="14"/>
      <c r="E40" s="14">
        <v>5</v>
      </c>
      <c r="F40" s="15" t="s">
        <v>7</v>
      </c>
      <c r="G40" s="14" t="s">
        <v>34</v>
      </c>
      <c r="H40" s="14" t="s">
        <v>49</v>
      </c>
      <c r="J40" s="7">
        <v>615405.17000000004</v>
      </c>
      <c r="P40" s="7">
        <v>215000</v>
      </c>
      <c r="R40" s="7">
        <v>210000</v>
      </c>
    </row>
    <row r="41" spans="1:21" s="7" customFormat="1" ht="12.75" hidden="1" customHeight="1" x14ac:dyDescent="0.2">
      <c r="A41" s="66" t="s">
        <v>149</v>
      </c>
      <c r="B41" s="40"/>
      <c r="C41" s="40"/>
      <c r="D41" s="14"/>
      <c r="E41" s="14">
        <v>5</v>
      </c>
      <c r="F41" s="15" t="s">
        <v>7</v>
      </c>
      <c r="G41" s="14" t="s">
        <v>29</v>
      </c>
      <c r="H41" s="14" t="s">
        <v>64</v>
      </c>
    </row>
    <row r="42" spans="1:21" s="7" customFormat="1" ht="18.95" customHeight="1" x14ac:dyDescent="0.2">
      <c r="A42" s="63" t="s">
        <v>36</v>
      </c>
      <c r="B42" s="26"/>
      <c r="C42" s="26"/>
      <c r="J42" s="22">
        <f>SUM(J16:J41)</f>
        <v>29916190.320000004</v>
      </c>
      <c r="K42" s="18"/>
      <c r="L42" s="22">
        <f>SUM(L16:L41)</f>
        <v>15648152.290000001</v>
      </c>
      <c r="N42" s="22">
        <f>SUM(N16:N41)</f>
        <v>30959594.669999998</v>
      </c>
      <c r="P42" s="22">
        <f>SUM(P16:P41)</f>
        <v>46822746.960000001</v>
      </c>
      <c r="R42" s="22">
        <f>SUM(R16:R41)</f>
        <v>38521150.920000002</v>
      </c>
      <c r="U42" s="7">
        <v>42453010.25</v>
      </c>
    </row>
    <row r="43" spans="1:21" s="7" customFormat="1" ht="6" customHeight="1" x14ac:dyDescent="0.2">
      <c r="A43" s="17"/>
      <c r="B43" s="17"/>
      <c r="C43" s="17"/>
      <c r="J43" s="18"/>
      <c r="K43" s="18"/>
    </row>
    <row r="44" spans="1:21" s="7" customFormat="1" ht="12.75" customHeight="1" x14ac:dyDescent="0.2">
      <c r="A44" s="68" t="s">
        <v>188</v>
      </c>
      <c r="B44" s="12"/>
      <c r="C44" s="12"/>
      <c r="U44" s="7">
        <f>U42-R42</f>
        <v>3931859.3299999982</v>
      </c>
    </row>
    <row r="45" spans="1:21" s="7" customFormat="1" ht="12.75" customHeight="1" x14ac:dyDescent="0.2">
      <c r="A45" s="66" t="s">
        <v>37</v>
      </c>
      <c r="B45" s="40"/>
      <c r="C45" s="40"/>
      <c r="D45" s="14"/>
      <c r="E45" s="14">
        <v>5</v>
      </c>
      <c r="F45" s="15" t="s">
        <v>12</v>
      </c>
      <c r="G45" s="14" t="s">
        <v>7</v>
      </c>
      <c r="H45" s="14" t="s">
        <v>8</v>
      </c>
      <c r="J45" s="7">
        <v>188240</v>
      </c>
      <c r="L45" s="7">
        <v>84670</v>
      </c>
      <c r="N45" s="7">
        <f t="shared" ref="N45:N105" si="1">P45-L45</f>
        <v>215330</v>
      </c>
      <c r="P45" s="7">
        <v>300000</v>
      </c>
      <c r="R45" s="7">
        <v>250000</v>
      </c>
    </row>
    <row r="46" spans="1:21" s="7" customFormat="1" ht="12.75" hidden="1" customHeight="1" x14ac:dyDescent="0.2">
      <c r="A46" s="66" t="s">
        <v>38</v>
      </c>
      <c r="B46" s="40"/>
      <c r="C46" s="40"/>
      <c r="E46" s="14">
        <v>5</v>
      </c>
      <c r="F46" s="15" t="s">
        <v>12</v>
      </c>
      <c r="G46" s="14" t="s">
        <v>7</v>
      </c>
      <c r="H46" s="14" t="s">
        <v>10</v>
      </c>
    </row>
    <row r="47" spans="1:21" s="7" customFormat="1" ht="12.75" customHeight="1" x14ac:dyDescent="0.2">
      <c r="A47" s="66" t="s">
        <v>39</v>
      </c>
      <c r="B47" s="40"/>
      <c r="C47" s="40"/>
      <c r="E47" s="14">
        <v>5</v>
      </c>
      <c r="F47" s="15" t="s">
        <v>12</v>
      </c>
      <c r="G47" s="14" t="s">
        <v>12</v>
      </c>
      <c r="H47" s="14" t="s">
        <v>8</v>
      </c>
      <c r="J47" s="7">
        <v>895285.46</v>
      </c>
      <c r="L47" s="7">
        <v>414300.85</v>
      </c>
      <c r="N47" s="7">
        <f t="shared" si="1"/>
        <v>2085699.15</v>
      </c>
      <c r="P47" s="7">
        <v>2500000</v>
      </c>
      <c r="R47" s="7">
        <v>2500000</v>
      </c>
    </row>
    <row r="48" spans="1:21" s="7" customFormat="1" ht="12.75" hidden="1" customHeight="1" x14ac:dyDescent="0.2">
      <c r="A48" s="66" t="s">
        <v>142</v>
      </c>
      <c r="B48" s="40"/>
      <c r="C48" s="40"/>
      <c r="D48" s="14"/>
      <c r="E48" s="14">
        <v>5</v>
      </c>
      <c r="F48" s="15" t="s">
        <v>12</v>
      </c>
      <c r="G48" s="14" t="s">
        <v>12</v>
      </c>
      <c r="H48" s="14" t="s">
        <v>10</v>
      </c>
      <c r="N48" s="7">
        <f t="shared" si="1"/>
        <v>0</v>
      </c>
    </row>
    <row r="49" spans="1:18" s="7" customFormat="1" ht="12.75" hidden="1" customHeight="1" x14ac:dyDescent="0.2">
      <c r="A49" s="66" t="s">
        <v>41</v>
      </c>
      <c r="B49" s="40"/>
      <c r="C49" s="40"/>
      <c r="D49" s="14"/>
      <c r="E49" s="14">
        <v>5</v>
      </c>
      <c r="F49" s="15" t="s">
        <v>12</v>
      </c>
      <c r="G49" s="14" t="s">
        <v>29</v>
      </c>
      <c r="H49" s="14" t="s">
        <v>10</v>
      </c>
      <c r="N49" s="7">
        <f t="shared" si="1"/>
        <v>0</v>
      </c>
    </row>
    <row r="50" spans="1:18" s="7" customFormat="1" ht="12.75" hidden="1" customHeight="1" x14ac:dyDescent="0.2">
      <c r="A50" s="66" t="s">
        <v>42</v>
      </c>
      <c r="B50" s="40"/>
      <c r="C50" s="40"/>
      <c r="D50" s="14"/>
      <c r="E50" s="14">
        <v>5</v>
      </c>
      <c r="F50" s="15" t="s">
        <v>12</v>
      </c>
      <c r="G50" s="14" t="s">
        <v>29</v>
      </c>
      <c r="H50" s="14" t="s">
        <v>17</v>
      </c>
      <c r="N50" s="7">
        <f t="shared" si="1"/>
        <v>0</v>
      </c>
    </row>
    <row r="51" spans="1:18" s="7" customFormat="1" ht="12.75" hidden="1" customHeight="1" x14ac:dyDescent="0.2">
      <c r="A51" s="66" t="s">
        <v>43</v>
      </c>
      <c r="B51" s="40"/>
      <c r="C51" s="40"/>
      <c r="D51" s="14"/>
      <c r="E51" s="14">
        <v>5</v>
      </c>
      <c r="F51" s="15" t="s">
        <v>12</v>
      </c>
      <c r="G51" s="14" t="s">
        <v>29</v>
      </c>
      <c r="H51" s="14" t="s">
        <v>64</v>
      </c>
      <c r="N51" s="7">
        <f t="shared" si="1"/>
        <v>0</v>
      </c>
    </row>
    <row r="52" spans="1:18" s="7" customFormat="1" ht="12.75" hidden="1" customHeight="1" x14ac:dyDescent="0.2">
      <c r="A52" s="66" t="s">
        <v>88</v>
      </c>
      <c r="B52" s="40"/>
      <c r="C52" s="40"/>
      <c r="E52" s="14">
        <v>5</v>
      </c>
      <c r="F52" s="15" t="s">
        <v>12</v>
      </c>
      <c r="G52" s="14" t="s">
        <v>29</v>
      </c>
      <c r="H52" s="14" t="s">
        <v>60</v>
      </c>
      <c r="N52" s="7">
        <f t="shared" si="1"/>
        <v>0</v>
      </c>
    </row>
    <row r="53" spans="1:18" s="7" customFormat="1" ht="12.75" hidden="1" customHeight="1" x14ac:dyDescent="0.2">
      <c r="A53" s="66" t="s">
        <v>150</v>
      </c>
      <c r="B53" s="40"/>
      <c r="C53" s="40"/>
      <c r="D53" s="14"/>
      <c r="E53" s="14">
        <v>5</v>
      </c>
      <c r="F53" s="15" t="s">
        <v>12</v>
      </c>
      <c r="G53" s="14" t="s">
        <v>29</v>
      </c>
      <c r="H53" s="14" t="s">
        <v>19</v>
      </c>
      <c r="K53" s="19"/>
      <c r="N53" s="7">
        <f t="shared" si="1"/>
        <v>0</v>
      </c>
    </row>
    <row r="54" spans="1:18" s="7" customFormat="1" ht="12.75" hidden="1" customHeight="1" x14ac:dyDescent="0.2">
      <c r="A54" s="66" t="s">
        <v>151</v>
      </c>
      <c r="B54" s="40"/>
      <c r="C54" s="40"/>
      <c r="D54" s="14"/>
      <c r="E54" s="14">
        <v>5</v>
      </c>
      <c r="F54" s="15" t="s">
        <v>12</v>
      </c>
      <c r="G54" s="14" t="s">
        <v>29</v>
      </c>
      <c r="H54" s="14" t="s">
        <v>82</v>
      </c>
      <c r="K54" s="19"/>
      <c r="N54" s="7">
        <f t="shared" si="1"/>
        <v>0</v>
      </c>
    </row>
    <row r="55" spans="1:18" s="7" customFormat="1" ht="12.75" customHeight="1" x14ac:dyDescent="0.2">
      <c r="A55" s="66" t="s">
        <v>44</v>
      </c>
      <c r="B55" s="40"/>
      <c r="C55" s="40"/>
      <c r="D55" s="14"/>
      <c r="E55" s="14">
        <v>5</v>
      </c>
      <c r="F55" s="15" t="s">
        <v>12</v>
      </c>
      <c r="G55" s="14" t="s">
        <v>29</v>
      </c>
      <c r="H55" s="14" t="s">
        <v>45</v>
      </c>
      <c r="J55" s="7">
        <v>1925289.8</v>
      </c>
      <c r="K55" s="19"/>
      <c r="L55" s="7">
        <v>862752.46</v>
      </c>
      <c r="N55" s="7">
        <f t="shared" si="1"/>
        <v>1585247.54</v>
      </c>
      <c r="P55" s="7">
        <v>2448000</v>
      </c>
      <c r="R55" s="7">
        <v>2592000</v>
      </c>
    </row>
    <row r="56" spans="1:18" s="7" customFormat="1" ht="12.75" hidden="1" customHeight="1" x14ac:dyDescent="0.2">
      <c r="A56" s="66" t="s">
        <v>152</v>
      </c>
      <c r="B56" s="40"/>
      <c r="C56" s="40"/>
      <c r="D56" s="14"/>
      <c r="E56" s="14">
        <v>5</v>
      </c>
      <c r="F56" s="15" t="s">
        <v>12</v>
      </c>
      <c r="G56" s="14" t="s">
        <v>29</v>
      </c>
      <c r="H56" s="14" t="s">
        <v>102</v>
      </c>
      <c r="N56" s="7">
        <f t="shared" si="1"/>
        <v>0</v>
      </c>
    </row>
    <row r="57" spans="1:18" s="7" customFormat="1" ht="12.75" hidden="1" customHeight="1" x14ac:dyDescent="0.2">
      <c r="A57" s="66" t="s">
        <v>153</v>
      </c>
      <c r="B57" s="40"/>
      <c r="C57" s="40"/>
      <c r="D57" s="14"/>
      <c r="E57" s="14">
        <v>5</v>
      </c>
      <c r="F57" s="15" t="s">
        <v>12</v>
      </c>
      <c r="G57" s="14" t="s">
        <v>29</v>
      </c>
      <c r="H57" s="14" t="s">
        <v>146</v>
      </c>
      <c r="N57" s="7">
        <f t="shared" si="1"/>
        <v>0</v>
      </c>
    </row>
    <row r="58" spans="1:18" s="7" customFormat="1" ht="12.75" hidden="1" customHeight="1" x14ac:dyDescent="0.2">
      <c r="A58" s="66" t="s">
        <v>46</v>
      </c>
      <c r="B58" s="40"/>
      <c r="C58" s="40"/>
      <c r="D58" s="14"/>
      <c r="E58" s="14">
        <v>5</v>
      </c>
      <c r="F58" s="15" t="s">
        <v>12</v>
      </c>
      <c r="G58" s="14" t="s">
        <v>29</v>
      </c>
      <c r="H58" s="14" t="s">
        <v>47</v>
      </c>
      <c r="N58" s="7">
        <f t="shared" si="1"/>
        <v>0</v>
      </c>
    </row>
    <row r="59" spans="1:18" s="7" customFormat="1" ht="12.75" hidden="1" customHeight="1" x14ac:dyDescent="0.2">
      <c r="A59" s="66" t="s">
        <v>154</v>
      </c>
      <c r="B59" s="40"/>
      <c r="C59" s="40"/>
      <c r="E59" s="14">
        <v>5</v>
      </c>
      <c r="F59" s="15" t="s">
        <v>12</v>
      </c>
      <c r="G59" s="14" t="s">
        <v>29</v>
      </c>
      <c r="H59" s="14" t="s">
        <v>15</v>
      </c>
      <c r="N59" s="7">
        <f t="shared" si="1"/>
        <v>0</v>
      </c>
    </row>
    <row r="60" spans="1:18" s="7" customFormat="1" ht="12.75" hidden="1" customHeight="1" x14ac:dyDescent="0.2">
      <c r="A60" s="66" t="s">
        <v>51</v>
      </c>
      <c r="B60" s="40"/>
      <c r="C60" s="40"/>
      <c r="D60" s="14"/>
      <c r="E60" s="14">
        <v>5</v>
      </c>
      <c r="F60" s="15" t="s">
        <v>12</v>
      </c>
      <c r="G60" s="14" t="s">
        <v>29</v>
      </c>
      <c r="H60" s="14" t="s">
        <v>24</v>
      </c>
      <c r="N60" s="7">
        <f t="shared" si="1"/>
        <v>0</v>
      </c>
    </row>
    <row r="61" spans="1:18" s="7" customFormat="1" ht="12.75" customHeight="1" x14ac:dyDescent="0.2">
      <c r="A61" s="66" t="s">
        <v>48</v>
      </c>
      <c r="B61" s="40"/>
      <c r="C61" s="40"/>
      <c r="E61" s="14">
        <v>5</v>
      </c>
      <c r="F61" s="15" t="s">
        <v>12</v>
      </c>
      <c r="G61" s="14" t="s">
        <v>29</v>
      </c>
      <c r="H61" s="16" t="s">
        <v>49</v>
      </c>
      <c r="J61" s="7">
        <v>22250</v>
      </c>
      <c r="L61" s="7">
        <v>4450</v>
      </c>
      <c r="N61" s="7">
        <f t="shared" si="1"/>
        <v>45550</v>
      </c>
      <c r="P61" s="7">
        <v>50000</v>
      </c>
      <c r="R61" s="7">
        <v>50000</v>
      </c>
    </row>
    <row r="62" spans="1:18" s="7" customFormat="1" ht="12.75" hidden="1" customHeight="1" x14ac:dyDescent="0.2">
      <c r="A62" s="66" t="s">
        <v>50</v>
      </c>
      <c r="B62" s="40"/>
      <c r="C62" s="40"/>
      <c r="D62" s="14"/>
      <c r="E62" s="14">
        <v>5</v>
      </c>
      <c r="F62" s="15" t="s">
        <v>12</v>
      </c>
      <c r="G62" s="14" t="s">
        <v>34</v>
      </c>
      <c r="H62" s="14" t="s">
        <v>8</v>
      </c>
      <c r="N62" s="7">
        <f t="shared" si="1"/>
        <v>0</v>
      </c>
    </row>
    <row r="63" spans="1:18" s="7" customFormat="1" ht="12.75" hidden="1" customHeight="1" x14ac:dyDescent="0.2">
      <c r="A63" s="66" t="s">
        <v>52</v>
      </c>
      <c r="B63" s="40"/>
      <c r="C63" s="40"/>
      <c r="D63" s="14"/>
      <c r="E63" s="14">
        <v>5</v>
      </c>
      <c r="F63" s="15" t="s">
        <v>12</v>
      </c>
      <c r="G63" s="14" t="s">
        <v>34</v>
      </c>
      <c r="H63" s="14" t="s">
        <v>10</v>
      </c>
      <c r="N63" s="7">
        <f t="shared" si="1"/>
        <v>0</v>
      </c>
    </row>
    <row r="64" spans="1:18" s="7" customFormat="1" ht="12.75" hidden="1" customHeight="1" x14ac:dyDescent="0.2">
      <c r="A64" s="66" t="s">
        <v>48</v>
      </c>
      <c r="B64" s="40"/>
      <c r="C64" s="40"/>
      <c r="D64" s="14"/>
      <c r="E64" s="14">
        <v>5</v>
      </c>
      <c r="F64" s="15" t="s">
        <v>12</v>
      </c>
      <c r="G64" s="14" t="s">
        <v>29</v>
      </c>
      <c r="H64" s="16" t="s">
        <v>49</v>
      </c>
      <c r="N64" s="7">
        <f t="shared" si="1"/>
        <v>0</v>
      </c>
    </row>
    <row r="65" spans="1:18" s="7" customFormat="1" ht="12.75" hidden="1" customHeight="1" x14ac:dyDescent="0.2">
      <c r="A65" s="66" t="s">
        <v>53</v>
      </c>
      <c r="B65" s="40"/>
      <c r="C65" s="40"/>
      <c r="E65" s="14">
        <v>5</v>
      </c>
      <c r="F65" s="15" t="s">
        <v>12</v>
      </c>
      <c r="G65" s="14" t="s">
        <v>54</v>
      </c>
      <c r="H65" s="14" t="s">
        <v>8</v>
      </c>
      <c r="N65" s="7">
        <f t="shared" si="1"/>
        <v>0</v>
      </c>
    </row>
    <row r="66" spans="1:18" s="7" customFormat="1" ht="12.75" customHeight="1" x14ac:dyDescent="0.2">
      <c r="A66" s="66" t="s">
        <v>55</v>
      </c>
      <c r="B66" s="40"/>
      <c r="C66" s="40"/>
      <c r="E66" s="14">
        <v>5</v>
      </c>
      <c r="F66" s="15" t="s">
        <v>12</v>
      </c>
      <c r="G66" s="14" t="s">
        <v>54</v>
      </c>
      <c r="H66" s="14" t="s">
        <v>10</v>
      </c>
      <c r="J66" s="7">
        <v>19806.43</v>
      </c>
      <c r="L66" s="7">
        <v>8044.75</v>
      </c>
      <c r="N66" s="7">
        <f t="shared" si="1"/>
        <v>27955.25</v>
      </c>
      <c r="P66" s="7">
        <v>36000</v>
      </c>
      <c r="R66" s="7">
        <v>30000</v>
      </c>
    </row>
    <row r="67" spans="1:18" s="7" customFormat="1" ht="12.75" hidden="1" customHeight="1" x14ac:dyDescent="0.2">
      <c r="A67" s="66" t="s">
        <v>56</v>
      </c>
      <c r="B67" s="40"/>
      <c r="C67" s="40"/>
      <c r="E67" s="14">
        <v>5</v>
      </c>
      <c r="F67" s="15" t="s">
        <v>12</v>
      </c>
      <c r="G67" s="14" t="s">
        <v>54</v>
      </c>
      <c r="H67" s="14" t="s">
        <v>15</v>
      </c>
      <c r="N67" s="7">
        <f t="shared" si="1"/>
        <v>0</v>
      </c>
    </row>
    <row r="68" spans="1:18" s="7" customFormat="1" ht="12.75" hidden="1" customHeight="1" x14ac:dyDescent="0.2">
      <c r="A68" s="66" t="s">
        <v>57</v>
      </c>
      <c r="B68" s="40"/>
      <c r="C68" s="40"/>
      <c r="E68" s="14">
        <v>5</v>
      </c>
      <c r="F68" s="15" t="s">
        <v>12</v>
      </c>
      <c r="G68" s="14" t="s">
        <v>54</v>
      </c>
      <c r="H68" s="14" t="s">
        <v>17</v>
      </c>
      <c r="N68" s="7">
        <f t="shared" si="1"/>
        <v>0</v>
      </c>
    </row>
    <row r="69" spans="1:18" s="7" customFormat="1" ht="12.75" hidden="1" customHeight="1" x14ac:dyDescent="0.2">
      <c r="A69" s="66" t="s">
        <v>66</v>
      </c>
      <c r="B69" s="40"/>
      <c r="C69" s="40"/>
      <c r="E69" s="14">
        <v>5</v>
      </c>
      <c r="F69" s="15" t="s">
        <v>12</v>
      </c>
      <c r="G69" s="14" t="s">
        <v>67</v>
      </c>
      <c r="H69" s="14" t="s">
        <v>8</v>
      </c>
      <c r="N69" s="7">
        <f t="shared" si="1"/>
        <v>0</v>
      </c>
    </row>
    <row r="70" spans="1:18" s="7" customFormat="1" ht="12.75" hidden="1" customHeight="1" x14ac:dyDescent="0.2">
      <c r="A70" s="66" t="s">
        <v>61</v>
      </c>
      <c r="B70" s="40"/>
      <c r="C70" s="40"/>
      <c r="E70" s="14">
        <v>5</v>
      </c>
      <c r="F70" s="15" t="s">
        <v>12</v>
      </c>
      <c r="G70" s="14" t="s">
        <v>59</v>
      </c>
      <c r="H70" s="14" t="s">
        <v>8</v>
      </c>
      <c r="N70" s="7">
        <f t="shared" si="1"/>
        <v>0</v>
      </c>
    </row>
    <row r="71" spans="1:18" s="7" customFormat="1" ht="12.75" hidden="1" customHeight="1" x14ac:dyDescent="0.2">
      <c r="A71" s="66" t="s">
        <v>62</v>
      </c>
      <c r="B71" s="40"/>
      <c r="C71" s="40"/>
      <c r="E71" s="14">
        <v>5</v>
      </c>
      <c r="F71" s="15" t="s">
        <v>12</v>
      </c>
      <c r="G71" s="14" t="s">
        <v>59</v>
      </c>
      <c r="H71" s="14" t="s">
        <v>10</v>
      </c>
      <c r="N71" s="7">
        <f t="shared" si="1"/>
        <v>0</v>
      </c>
    </row>
    <row r="72" spans="1:18" s="7" customFormat="1" ht="12.75" hidden="1" customHeight="1" x14ac:dyDescent="0.2">
      <c r="A72" s="66" t="s">
        <v>155</v>
      </c>
      <c r="B72" s="40"/>
      <c r="C72" s="40"/>
      <c r="E72" s="14">
        <v>5</v>
      </c>
      <c r="F72" s="15" t="s">
        <v>12</v>
      </c>
      <c r="G72" s="14" t="s">
        <v>59</v>
      </c>
      <c r="H72" s="14" t="s">
        <v>15</v>
      </c>
      <c r="N72" s="7">
        <f t="shared" si="1"/>
        <v>0</v>
      </c>
    </row>
    <row r="73" spans="1:18" s="7" customFormat="1" ht="12.75" hidden="1" customHeight="1" x14ac:dyDescent="0.2">
      <c r="A73" s="66" t="s">
        <v>156</v>
      </c>
      <c r="B73" s="40"/>
      <c r="C73" s="40"/>
      <c r="E73" s="14">
        <v>5</v>
      </c>
      <c r="F73" s="14" t="s">
        <v>12</v>
      </c>
      <c r="G73" s="14" t="s">
        <v>59</v>
      </c>
      <c r="H73" s="14" t="s">
        <v>17</v>
      </c>
      <c r="N73" s="7">
        <f t="shared" si="1"/>
        <v>0</v>
      </c>
    </row>
    <row r="74" spans="1:18" s="7" customFormat="1" ht="12.75" hidden="1" customHeight="1" x14ac:dyDescent="0.2">
      <c r="A74" s="66" t="s">
        <v>63</v>
      </c>
      <c r="B74" s="40"/>
      <c r="C74" s="40"/>
      <c r="E74" s="14">
        <v>5</v>
      </c>
      <c r="F74" s="15" t="s">
        <v>12</v>
      </c>
      <c r="G74" s="14" t="s">
        <v>59</v>
      </c>
      <c r="H74" s="14" t="s">
        <v>64</v>
      </c>
      <c r="N74" s="7">
        <f t="shared" si="1"/>
        <v>0</v>
      </c>
    </row>
    <row r="75" spans="1:18" s="7" customFormat="1" ht="12.75" hidden="1" customHeight="1" x14ac:dyDescent="0.2">
      <c r="A75" s="66" t="s">
        <v>157</v>
      </c>
      <c r="B75" s="40"/>
      <c r="C75" s="40"/>
      <c r="E75" s="14">
        <v>5</v>
      </c>
      <c r="F75" s="15" t="s">
        <v>12</v>
      </c>
      <c r="G75" s="14" t="s">
        <v>93</v>
      </c>
      <c r="H75" s="14" t="s">
        <v>8</v>
      </c>
      <c r="N75" s="7">
        <f t="shared" si="1"/>
        <v>0</v>
      </c>
    </row>
    <row r="76" spans="1:18" s="7" customFormat="1" ht="12.75" hidden="1" customHeight="1" x14ac:dyDescent="0.2">
      <c r="A76" s="66" t="s">
        <v>66</v>
      </c>
      <c r="B76" s="40"/>
      <c r="C76" s="40"/>
      <c r="E76" s="14">
        <v>5</v>
      </c>
      <c r="F76" s="15" t="s">
        <v>12</v>
      </c>
      <c r="G76" s="14" t="s">
        <v>67</v>
      </c>
      <c r="H76" s="14" t="s">
        <v>8</v>
      </c>
      <c r="N76" s="7">
        <f t="shared" si="1"/>
        <v>0</v>
      </c>
    </row>
    <row r="77" spans="1:18" s="7" customFormat="1" ht="12.75" hidden="1" customHeight="1" x14ac:dyDescent="0.2">
      <c r="A77" s="66" t="s">
        <v>68</v>
      </c>
      <c r="B77" s="40"/>
      <c r="C77" s="40"/>
      <c r="E77" s="14">
        <v>5</v>
      </c>
      <c r="F77" s="15" t="s">
        <v>12</v>
      </c>
      <c r="G77" s="14" t="s">
        <v>67</v>
      </c>
      <c r="H77" s="14" t="s">
        <v>10</v>
      </c>
      <c r="N77" s="7">
        <f t="shared" si="1"/>
        <v>0</v>
      </c>
    </row>
    <row r="78" spans="1:18" s="7" customFormat="1" ht="12.75" hidden="1" customHeight="1" x14ac:dyDescent="0.2">
      <c r="A78" s="66" t="s">
        <v>158</v>
      </c>
      <c r="B78" s="40"/>
      <c r="C78" s="40"/>
      <c r="E78" s="14">
        <v>5</v>
      </c>
      <c r="F78" s="15" t="s">
        <v>12</v>
      </c>
      <c r="G78" s="14" t="s">
        <v>70</v>
      </c>
      <c r="H78" s="14" t="s">
        <v>8</v>
      </c>
      <c r="N78" s="7">
        <f t="shared" si="1"/>
        <v>0</v>
      </c>
    </row>
    <row r="79" spans="1:18" s="7" customFormat="1" ht="12.75" hidden="1" customHeight="1" x14ac:dyDescent="0.2">
      <c r="A79" s="66" t="s">
        <v>159</v>
      </c>
      <c r="B79" s="40"/>
      <c r="C79" s="40"/>
      <c r="E79" s="14">
        <v>5</v>
      </c>
      <c r="F79" s="15" t="s">
        <v>12</v>
      </c>
      <c r="G79" s="14" t="s">
        <v>70</v>
      </c>
      <c r="H79" s="14" t="s">
        <v>10</v>
      </c>
      <c r="N79" s="7">
        <f t="shared" si="1"/>
        <v>0</v>
      </c>
    </row>
    <row r="80" spans="1:18" s="7" customFormat="1" ht="12.75" hidden="1" customHeight="1" x14ac:dyDescent="0.2">
      <c r="A80" s="66" t="s">
        <v>69</v>
      </c>
      <c r="B80" s="40"/>
      <c r="C80" s="40"/>
      <c r="E80" s="14">
        <v>5</v>
      </c>
      <c r="F80" s="15" t="s">
        <v>12</v>
      </c>
      <c r="G80" s="14" t="s">
        <v>70</v>
      </c>
      <c r="H80" s="14" t="s">
        <v>15</v>
      </c>
      <c r="N80" s="7">
        <f t="shared" si="1"/>
        <v>0</v>
      </c>
    </row>
    <row r="81" spans="1:18" s="7" customFormat="1" ht="12.75" hidden="1" customHeight="1" x14ac:dyDescent="0.2">
      <c r="A81" s="66" t="s">
        <v>160</v>
      </c>
      <c r="B81" s="40"/>
      <c r="C81" s="40"/>
      <c r="E81" s="14">
        <v>5</v>
      </c>
      <c r="F81" s="15" t="s">
        <v>12</v>
      </c>
      <c r="G81" s="14" t="s">
        <v>163</v>
      </c>
      <c r="H81" s="14" t="s">
        <v>8</v>
      </c>
      <c r="N81" s="7">
        <f t="shared" si="1"/>
        <v>0</v>
      </c>
    </row>
    <row r="82" spans="1:18" s="7" customFormat="1" ht="12.75" hidden="1" customHeight="1" x14ac:dyDescent="0.2">
      <c r="A82" s="66" t="s">
        <v>161</v>
      </c>
      <c r="B82" s="40"/>
      <c r="C82" s="40"/>
      <c r="E82" s="14">
        <v>5</v>
      </c>
      <c r="F82" s="15" t="s">
        <v>12</v>
      </c>
      <c r="G82" s="14" t="s">
        <v>163</v>
      </c>
      <c r="H82" s="16" t="s">
        <v>49</v>
      </c>
      <c r="N82" s="7">
        <f t="shared" si="1"/>
        <v>0</v>
      </c>
    </row>
    <row r="83" spans="1:18" s="7" customFormat="1" ht="12.75" hidden="1" customHeight="1" x14ac:dyDescent="0.2">
      <c r="A83" s="66" t="s">
        <v>71</v>
      </c>
      <c r="B83" s="40"/>
      <c r="C83" s="40"/>
      <c r="E83" s="14">
        <v>5</v>
      </c>
      <c r="F83" s="15" t="s">
        <v>12</v>
      </c>
      <c r="G83" s="14" t="s">
        <v>163</v>
      </c>
      <c r="H83" s="14" t="s">
        <v>10</v>
      </c>
      <c r="N83" s="7">
        <f t="shared" si="1"/>
        <v>0</v>
      </c>
    </row>
    <row r="84" spans="1:18" s="7" customFormat="1" ht="12.75" hidden="1" customHeight="1" x14ac:dyDescent="0.2">
      <c r="A84" s="66" t="s">
        <v>162</v>
      </c>
      <c r="B84" s="40"/>
      <c r="C84" s="40"/>
      <c r="E84" s="14">
        <v>5</v>
      </c>
      <c r="F84" s="15" t="s">
        <v>12</v>
      </c>
      <c r="G84" s="14" t="s">
        <v>163</v>
      </c>
      <c r="H84" s="14" t="s">
        <v>15</v>
      </c>
      <c r="N84" s="7">
        <f t="shared" si="1"/>
        <v>0</v>
      </c>
    </row>
    <row r="85" spans="1:18" s="7" customFormat="1" ht="12.75" hidden="1" customHeight="1" x14ac:dyDescent="0.2">
      <c r="A85" s="66" t="s">
        <v>72</v>
      </c>
      <c r="B85" s="40"/>
      <c r="C85" s="40"/>
      <c r="E85" s="14">
        <v>5</v>
      </c>
      <c r="F85" s="15" t="s">
        <v>12</v>
      </c>
      <c r="G85" s="14" t="s">
        <v>70</v>
      </c>
      <c r="H85" s="14" t="s">
        <v>49</v>
      </c>
      <c r="N85" s="7">
        <f t="shared" si="1"/>
        <v>0</v>
      </c>
    </row>
    <row r="86" spans="1:18" s="7" customFormat="1" ht="12.75" hidden="1" customHeight="1" x14ac:dyDescent="0.2">
      <c r="A86" s="66" t="s">
        <v>164</v>
      </c>
      <c r="B86" s="40"/>
      <c r="C86" s="40"/>
      <c r="E86" s="14">
        <v>5</v>
      </c>
      <c r="F86" s="15" t="s">
        <v>12</v>
      </c>
      <c r="G86" s="14" t="s">
        <v>74</v>
      </c>
      <c r="H86" s="14" t="s">
        <v>10</v>
      </c>
      <c r="N86" s="7">
        <f t="shared" si="1"/>
        <v>0</v>
      </c>
    </row>
    <row r="87" spans="1:18" s="7" customFormat="1" ht="12.75" hidden="1" customHeight="1" x14ac:dyDescent="0.2">
      <c r="A87" s="66" t="s">
        <v>165</v>
      </c>
      <c r="B87" s="40"/>
      <c r="C87" s="40"/>
      <c r="E87" s="14">
        <v>5</v>
      </c>
      <c r="F87" s="15" t="s">
        <v>12</v>
      </c>
      <c r="G87" s="14" t="s">
        <v>74</v>
      </c>
      <c r="H87" s="14" t="s">
        <v>15</v>
      </c>
      <c r="N87" s="7">
        <f t="shared" si="1"/>
        <v>0</v>
      </c>
    </row>
    <row r="88" spans="1:18" s="7" customFormat="1" ht="12.75" hidden="1" customHeight="1" x14ac:dyDescent="0.2">
      <c r="A88" s="66" t="s">
        <v>166</v>
      </c>
      <c r="B88" s="40"/>
      <c r="C88" s="40"/>
      <c r="E88" s="14">
        <v>5</v>
      </c>
      <c r="F88" s="15" t="s">
        <v>12</v>
      </c>
      <c r="G88" s="14" t="s">
        <v>74</v>
      </c>
      <c r="H88" s="14" t="s">
        <v>17</v>
      </c>
      <c r="N88" s="7">
        <f t="shared" si="1"/>
        <v>0</v>
      </c>
    </row>
    <row r="89" spans="1:18" s="7" customFormat="1" ht="12.75" hidden="1" customHeight="1" x14ac:dyDescent="0.2">
      <c r="A89" s="66" t="s">
        <v>167</v>
      </c>
      <c r="B89" s="40"/>
      <c r="C89" s="40"/>
      <c r="E89" s="14">
        <v>5</v>
      </c>
      <c r="F89" s="15" t="s">
        <v>12</v>
      </c>
      <c r="G89" s="14" t="s">
        <v>74</v>
      </c>
      <c r="H89" s="14" t="s">
        <v>8</v>
      </c>
      <c r="N89" s="7">
        <f t="shared" si="1"/>
        <v>0</v>
      </c>
    </row>
    <row r="90" spans="1:18" s="7" customFormat="1" ht="12.75" hidden="1" customHeight="1" x14ac:dyDescent="0.2">
      <c r="A90" s="66" t="s">
        <v>168</v>
      </c>
      <c r="B90" s="40"/>
      <c r="C90" s="40"/>
      <c r="E90" s="14">
        <v>5</v>
      </c>
      <c r="F90" s="15" t="s">
        <v>12</v>
      </c>
      <c r="G90" s="14" t="s">
        <v>74</v>
      </c>
      <c r="H90" s="14" t="s">
        <v>45</v>
      </c>
      <c r="N90" s="7">
        <f t="shared" si="1"/>
        <v>0</v>
      </c>
    </row>
    <row r="91" spans="1:18" s="7" customFormat="1" ht="12.75" hidden="1" customHeight="1" x14ac:dyDescent="0.2">
      <c r="A91" s="66" t="s">
        <v>73</v>
      </c>
      <c r="B91" s="40"/>
      <c r="C91" s="40"/>
      <c r="E91" s="14">
        <v>5</v>
      </c>
      <c r="F91" s="15" t="s">
        <v>12</v>
      </c>
      <c r="G91" s="14" t="s">
        <v>74</v>
      </c>
      <c r="H91" s="14" t="s">
        <v>64</v>
      </c>
      <c r="N91" s="7">
        <f t="shared" si="1"/>
        <v>0</v>
      </c>
    </row>
    <row r="92" spans="1:18" s="7" customFormat="1" ht="12.75" customHeight="1" x14ac:dyDescent="0.2">
      <c r="A92" s="66" t="s">
        <v>76</v>
      </c>
      <c r="B92" s="40"/>
      <c r="C92" s="40"/>
      <c r="E92" s="14">
        <v>5</v>
      </c>
      <c r="F92" s="15" t="s">
        <v>12</v>
      </c>
      <c r="G92" s="14" t="s">
        <v>74</v>
      </c>
      <c r="H92" s="14" t="s">
        <v>60</v>
      </c>
      <c r="J92" s="7">
        <v>326756.65000000002</v>
      </c>
      <c r="L92" s="7">
        <v>103562.73</v>
      </c>
      <c r="N92" s="7">
        <f t="shared" ref="N92" si="2">P92-L92</f>
        <v>1896437.27</v>
      </c>
      <c r="P92" s="7">
        <v>2000000</v>
      </c>
      <c r="R92" s="7">
        <v>2000000</v>
      </c>
    </row>
    <row r="93" spans="1:18" s="7" customFormat="1" ht="12.75" customHeight="1" x14ac:dyDescent="0.2">
      <c r="A93" s="66" t="s">
        <v>75</v>
      </c>
      <c r="B93" s="40"/>
      <c r="C93" s="40"/>
      <c r="E93" s="14">
        <v>5</v>
      </c>
      <c r="F93" s="15" t="s">
        <v>12</v>
      </c>
      <c r="G93" s="14" t="s">
        <v>74</v>
      </c>
      <c r="H93" s="14" t="s">
        <v>19</v>
      </c>
      <c r="N93" s="7">
        <f t="shared" si="1"/>
        <v>20000</v>
      </c>
      <c r="P93" s="7">
        <v>20000</v>
      </c>
      <c r="R93" s="7">
        <v>20000</v>
      </c>
    </row>
    <row r="94" spans="1:18" s="7" customFormat="1" ht="12.75" hidden="1" customHeight="1" x14ac:dyDescent="0.2">
      <c r="A94" s="66" t="s">
        <v>77</v>
      </c>
      <c r="B94" s="40"/>
      <c r="C94" s="40"/>
      <c r="E94" s="14">
        <v>5</v>
      </c>
      <c r="F94" s="15" t="s">
        <v>12</v>
      </c>
      <c r="G94" s="14" t="s">
        <v>74</v>
      </c>
      <c r="H94" s="14" t="s">
        <v>49</v>
      </c>
      <c r="N94" s="7">
        <f t="shared" si="1"/>
        <v>0</v>
      </c>
    </row>
    <row r="95" spans="1:18" s="7" customFormat="1" ht="12.75" hidden="1" customHeight="1" x14ac:dyDescent="0.2">
      <c r="A95" s="66" t="s">
        <v>165</v>
      </c>
      <c r="B95" s="40"/>
      <c r="C95" s="40"/>
      <c r="E95" s="14">
        <v>5</v>
      </c>
      <c r="F95" s="15" t="s">
        <v>12</v>
      </c>
      <c r="G95" s="14" t="s">
        <v>74</v>
      </c>
      <c r="H95" s="14" t="s">
        <v>15</v>
      </c>
      <c r="N95" s="7">
        <f t="shared" si="1"/>
        <v>0</v>
      </c>
    </row>
    <row r="96" spans="1:18" s="7" customFormat="1" ht="12.75" hidden="1" customHeight="1" x14ac:dyDescent="0.2">
      <c r="A96" s="66" t="s">
        <v>78</v>
      </c>
      <c r="B96" s="40"/>
      <c r="C96" s="40"/>
      <c r="E96" s="14">
        <v>5</v>
      </c>
      <c r="F96" s="15" t="s">
        <v>12</v>
      </c>
      <c r="G96" s="14" t="s">
        <v>79</v>
      </c>
      <c r="H96" s="14" t="s">
        <v>10</v>
      </c>
      <c r="N96" s="7">
        <f t="shared" si="1"/>
        <v>0</v>
      </c>
    </row>
    <row r="97" spans="1:18" s="7" customFormat="1" ht="12.75" hidden="1" customHeight="1" x14ac:dyDescent="0.2">
      <c r="A97" s="66" t="s">
        <v>80</v>
      </c>
      <c r="B97" s="40"/>
      <c r="C97" s="40"/>
      <c r="E97" s="14">
        <v>5</v>
      </c>
      <c r="F97" s="15" t="s">
        <v>12</v>
      </c>
      <c r="G97" s="14" t="s">
        <v>79</v>
      </c>
      <c r="H97" s="14" t="s">
        <v>15</v>
      </c>
      <c r="N97" s="7">
        <f t="shared" si="1"/>
        <v>0</v>
      </c>
    </row>
    <row r="98" spans="1:18" s="7" customFormat="1" ht="12.75" hidden="1" customHeight="1" x14ac:dyDescent="0.2">
      <c r="A98" s="66" t="s">
        <v>169</v>
      </c>
      <c r="B98" s="40"/>
      <c r="C98" s="40"/>
      <c r="E98" s="14">
        <v>5</v>
      </c>
      <c r="F98" s="15" t="s">
        <v>12</v>
      </c>
      <c r="G98" s="14" t="s">
        <v>79</v>
      </c>
      <c r="H98" s="15" t="s">
        <v>60</v>
      </c>
      <c r="N98" s="7">
        <f t="shared" si="1"/>
        <v>0</v>
      </c>
    </row>
    <row r="99" spans="1:18" s="7" customFormat="1" ht="12.75" hidden="1" customHeight="1" x14ac:dyDescent="0.2">
      <c r="A99" s="66" t="s">
        <v>170</v>
      </c>
      <c r="B99" s="40"/>
      <c r="C99" s="40"/>
      <c r="E99" s="14">
        <v>5</v>
      </c>
      <c r="F99" s="15" t="s">
        <v>12</v>
      </c>
      <c r="G99" s="14" t="s">
        <v>79</v>
      </c>
      <c r="H99" s="15" t="s">
        <v>19</v>
      </c>
      <c r="N99" s="7">
        <f t="shared" si="1"/>
        <v>0</v>
      </c>
    </row>
    <row r="100" spans="1:18" s="7" customFormat="1" ht="12.75" hidden="1" customHeight="1" x14ac:dyDescent="0.2">
      <c r="A100" s="66" t="s">
        <v>171</v>
      </c>
      <c r="B100" s="40"/>
      <c r="C100" s="40"/>
      <c r="E100" s="14">
        <v>5</v>
      </c>
      <c r="F100" s="15" t="s">
        <v>12</v>
      </c>
      <c r="G100" s="14" t="s">
        <v>79</v>
      </c>
      <c r="H100" s="15" t="s">
        <v>82</v>
      </c>
      <c r="N100" s="7">
        <f t="shared" si="1"/>
        <v>0</v>
      </c>
    </row>
    <row r="101" spans="1:18" s="7" customFormat="1" ht="12.75" hidden="1" customHeight="1" x14ac:dyDescent="0.2">
      <c r="A101" s="66" t="s">
        <v>81</v>
      </c>
      <c r="B101" s="40"/>
      <c r="C101" s="40"/>
      <c r="E101" s="14">
        <v>5</v>
      </c>
      <c r="F101" s="15" t="s">
        <v>12</v>
      </c>
      <c r="G101" s="14" t="s">
        <v>59</v>
      </c>
      <c r="H101" s="15" t="s">
        <v>82</v>
      </c>
      <c r="N101" s="7">
        <f t="shared" si="1"/>
        <v>0</v>
      </c>
    </row>
    <row r="102" spans="1:18" s="7" customFormat="1" ht="12.75" hidden="1" customHeight="1" x14ac:dyDescent="0.2">
      <c r="A102" s="66" t="s">
        <v>83</v>
      </c>
      <c r="B102" s="40"/>
      <c r="C102" s="40"/>
      <c r="E102" s="14">
        <v>5</v>
      </c>
      <c r="F102" s="15" t="s">
        <v>12</v>
      </c>
      <c r="G102" s="14" t="s">
        <v>84</v>
      </c>
      <c r="H102" s="15" t="s">
        <v>8</v>
      </c>
      <c r="N102" s="7">
        <f t="shared" si="1"/>
        <v>0</v>
      </c>
    </row>
    <row r="103" spans="1:18" s="7" customFormat="1" ht="12.75" hidden="1" customHeight="1" x14ac:dyDescent="0.2">
      <c r="A103" s="66" t="s">
        <v>85</v>
      </c>
      <c r="B103" s="40"/>
      <c r="C103" s="40"/>
      <c r="E103" s="14">
        <v>5</v>
      </c>
      <c r="F103" s="15" t="s">
        <v>12</v>
      </c>
      <c r="G103" s="14" t="s">
        <v>84</v>
      </c>
      <c r="H103" s="15" t="s">
        <v>10</v>
      </c>
      <c r="N103" s="7">
        <f t="shared" si="1"/>
        <v>0</v>
      </c>
    </row>
    <row r="104" spans="1:18" s="7" customFormat="1" ht="12.75" hidden="1" customHeight="1" x14ac:dyDescent="0.2">
      <c r="A104" s="66" t="s">
        <v>86</v>
      </c>
      <c r="B104" s="40"/>
      <c r="C104" s="40"/>
      <c r="E104" s="14">
        <v>5</v>
      </c>
      <c r="F104" s="15" t="s">
        <v>12</v>
      </c>
      <c r="G104" s="14" t="s">
        <v>84</v>
      </c>
      <c r="H104" s="15" t="s">
        <v>15</v>
      </c>
      <c r="N104" s="7">
        <f t="shared" si="1"/>
        <v>0</v>
      </c>
    </row>
    <row r="105" spans="1:18" s="7" customFormat="1" ht="12.75" hidden="1" customHeight="1" x14ac:dyDescent="0.2">
      <c r="A105" s="66" t="s">
        <v>172</v>
      </c>
      <c r="B105" s="40"/>
      <c r="C105" s="40"/>
      <c r="E105" s="14">
        <v>5</v>
      </c>
      <c r="F105" s="15" t="s">
        <v>12</v>
      </c>
      <c r="G105" s="14" t="s">
        <v>174</v>
      </c>
      <c r="H105" s="15" t="s">
        <v>8</v>
      </c>
      <c r="N105" s="7">
        <f t="shared" si="1"/>
        <v>0</v>
      </c>
    </row>
    <row r="106" spans="1:18" s="7" customFormat="1" ht="12.75" hidden="1" customHeight="1" x14ac:dyDescent="0.2">
      <c r="A106" s="66" t="s">
        <v>173</v>
      </c>
      <c r="B106" s="40"/>
      <c r="C106" s="40"/>
      <c r="E106" s="14">
        <v>5</v>
      </c>
      <c r="F106" s="15" t="s">
        <v>12</v>
      </c>
      <c r="G106" s="14" t="s">
        <v>174</v>
      </c>
      <c r="H106" s="15" t="s">
        <v>10</v>
      </c>
      <c r="N106" s="7">
        <f t="shared" ref="N106:N110" si="3">P106-L106</f>
        <v>0</v>
      </c>
    </row>
    <row r="107" spans="1:18" s="7" customFormat="1" ht="12.75" hidden="1" customHeight="1" x14ac:dyDescent="0.2">
      <c r="A107" s="66" t="s">
        <v>87</v>
      </c>
      <c r="B107" s="40"/>
      <c r="C107" s="40"/>
      <c r="E107" s="14">
        <v>5</v>
      </c>
      <c r="F107" s="15" t="s">
        <v>12</v>
      </c>
      <c r="G107" s="14" t="s">
        <v>174</v>
      </c>
      <c r="H107" s="15" t="s">
        <v>15</v>
      </c>
      <c r="N107" s="7">
        <f t="shared" si="3"/>
        <v>0</v>
      </c>
    </row>
    <row r="108" spans="1:18" s="7" customFormat="1" ht="12.75" customHeight="1" x14ac:dyDescent="0.2">
      <c r="A108" s="66" t="s">
        <v>58</v>
      </c>
      <c r="B108" s="40"/>
      <c r="C108" s="40"/>
      <c r="E108" s="14">
        <v>5</v>
      </c>
      <c r="F108" s="14" t="s">
        <v>12</v>
      </c>
      <c r="G108" s="14" t="s">
        <v>59</v>
      </c>
      <c r="H108" s="14" t="s">
        <v>60</v>
      </c>
      <c r="J108" s="7">
        <v>100000</v>
      </c>
      <c r="L108" s="7">
        <v>100000</v>
      </c>
      <c r="N108" s="105"/>
      <c r="P108" s="7">
        <v>500000</v>
      </c>
      <c r="R108" s="7">
        <v>150000</v>
      </c>
    </row>
    <row r="109" spans="1:18" s="7" customFormat="1" ht="12.75" customHeight="1" x14ac:dyDescent="0.2">
      <c r="A109" s="66" t="s">
        <v>65</v>
      </c>
      <c r="B109" s="40"/>
      <c r="C109" s="40"/>
      <c r="E109" s="14">
        <v>5</v>
      </c>
      <c r="F109" s="15" t="s">
        <v>12</v>
      </c>
      <c r="G109" s="14" t="s">
        <v>59</v>
      </c>
      <c r="H109" s="14" t="s">
        <v>19</v>
      </c>
      <c r="J109" s="7">
        <v>30504</v>
      </c>
      <c r="L109" s="7">
        <v>12772</v>
      </c>
      <c r="N109" s="7">
        <f t="shared" ref="N109" si="4">P109-L109</f>
        <v>23228</v>
      </c>
      <c r="P109" s="7">
        <v>36000</v>
      </c>
      <c r="R109" s="7">
        <v>30000</v>
      </c>
    </row>
    <row r="110" spans="1:18" s="7" customFormat="1" ht="12.75" customHeight="1" x14ac:dyDescent="0.2">
      <c r="A110" s="66" t="s">
        <v>279</v>
      </c>
      <c r="B110" s="40"/>
      <c r="C110" s="40"/>
      <c r="E110" s="14">
        <v>5</v>
      </c>
      <c r="F110" s="15" t="s">
        <v>12</v>
      </c>
      <c r="G110" s="81">
        <v>99</v>
      </c>
      <c r="H110" s="85">
        <v>990</v>
      </c>
      <c r="J110" s="7">
        <v>81600</v>
      </c>
      <c r="N110" s="7">
        <f t="shared" si="3"/>
        <v>100000</v>
      </c>
      <c r="P110" s="7">
        <v>100000</v>
      </c>
      <c r="R110" s="7">
        <v>100000</v>
      </c>
    </row>
    <row r="111" spans="1:18" s="7" customFormat="1" ht="18.75" customHeight="1" x14ac:dyDescent="0.2">
      <c r="A111" s="213" t="s">
        <v>191</v>
      </c>
      <c r="B111" s="213"/>
      <c r="C111" s="213"/>
      <c r="J111" s="22">
        <f>SUM(J45:J110)</f>
        <v>3589732.34</v>
      </c>
      <c r="K111" s="18"/>
      <c r="L111" s="22">
        <f>SUM(L45:L110)</f>
        <v>1590552.79</v>
      </c>
      <c r="N111" s="22">
        <f>SUM(N45:N110)</f>
        <v>5999447.21</v>
      </c>
      <c r="P111" s="22">
        <f>SUM(P45:P110)</f>
        <v>7990000</v>
      </c>
      <c r="R111" s="22">
        <f>SUM(R45:R110)</f>
        <v>7722000</v>
      </c>
    </row>
    <row r="112" spans="1:18" s="7" customFormat="1" ht="6" customHeight="1" x14ac:dyDescent="0.2">
      <c r="A112" s="20"/>
      <c r="B112" s="20"/>
      <c r="C112" s="20"/>
      <c r="J112" s="18"/>
      <c r="K112" s="18"/>
    </row>
    <row r="113" spans="1:18" s="7" customFormat="1" ht="12" hidden="1" customHeight="1" x14ac:dyDescent="0.2">
      <c r="A113" s="69" t="s">
        <v>189</v>
      </c>
    </row>
    <row r="114" spans="1:18" s="7" customFormat="1" ht="12" hidden="1" customHeight="1" x14ac:dyDescent="0.2">
      <c r="A114" s="66" t="s">
        <v>109</v>
      </c>
      <c r="E114" s="14">
        <v>5</v>
      </c>
      <c r="F114" s="15" t="s">
        <v>29</v>
      </c>
      <c r="G114" s="14" t="s">
        <v>7</v>
      </c>
      <c r="H114" s="14" t="s">
        <v>17</v>
      </c>
    </row>
    <row r="115" spans="1:18" s="7" customFormat="1" ht="12" hidden="1" customHeight="1" x14ac:dyDescent="0.2">
      <c r="A115" s="66" t="s">
        <v>180</v>
      </c>
      <c r="E115" s="14">
        <v>5</v>
      </c>
      <c r="F115" s="15" t="s">
        <v>29</v>
      </c>
      <c r="G115" s="14" t="s">
        <v>7</v>
      </c>
      <c r="H115" s="14" t="s">
        <v>64</v>
      </c>
    </row>
    <row r="116" spans="1:18" s="7" customFormat="1" ht="12" hidden="1" customHeight="1" x14ac:dyDescent="0.2">
      <c r="A116" s="66" t="s">
        <v>181</v>
      </c>
      <c r="E116" s="14">
        <v>5</v>
      </c>
      <c r="F116" s="15" t="s">
        <v>29</v>
      </c>
      <c r="G116" s="14" t="s">
        <v>7</v>
      </c>
      <c r="H116" s="16" t="s">
        <v>49</v>
      </c>
    </row>
    <row r="117" spans="1:18" s="7" customFormat="1" ht="12" hidden="1" customHeight="1" x14ac:dyDescent="0.2">
      <c r="A117" s="66" t="s">
        <v>181</v>
      </c>
      <c r="E117" s="14">
        <v>5</v>
      </c>
      <c r="F117" s="15" t="s">
        <v>29</v>
      </c>
      <c r="G117" s="14" t="s">
        <v>7</v>
      </c>
      <c r="H117" s="16" t="s">
        <v>49</v>
      </c>
    </row>
    <row r="118" spans="1:18" s="7" customFormat="1" ht="12" hidden="1" customHeight="1" x14ac:dyDescent="0.2">
      <c r="A118" s="66" t="s">
        <v>182</v>
      </c>
      <c r="E118" s="14">
        <v>5</v>
      </c>
      <c r="F118" s="15" t="s">
        <v>29</v>
      </c>
      <c r="G118" s="14" t="s">
        <v>7</v>
      </c>
      <c r="H118" s="14" t="s">
        <v>10</v>
      </c>
    </row>
    <row r="119" spans="1:18" s="7" customFormat="1" ht="12" hidden="1" customHeight="1" x14ac:dyDescent="0.2">
      <c r="A119" s="66" t="s">
        <v>181</v>
      </c>
      <c r="E119" s="14">
        <v>5</v>
      </c>
      <c r="F119" s="15" t="s">
        <v>29</v>
      </c>
      <c r="G119" s="14" t="s">
        <v>7</v>
      </c>
      <c r="H119" s="16" t="s">
        <v>49</v>
      </c>
    </row>
    <row r="120" spans="1:18" s="7" customFormat="1" ht="12" hidden="1" customHeight="1" x14ac:dyDescent="0.2">
      <c r="A120" s="66" t="s">
        <v>183</v>
      </c>
      <c r="E120" s="14">
        <v>5</v>
      </c>
      <c r="F120" s="15" t="s">
        <v>29</v>
      </c>
      <c r="G120" s="14" t="s">
        <v>7</v>
      </c>
      <c r="H120" s="14" t="s">
        <v>8</v>
      </c>
    </row>
    <row r="121" spans="1:18" s="7" customFormat="1" ht="12" hidden="1" customHeight="1" x14ac:dyDescent="0.2">
      <c r="A121" s="66" t="s">
        <v>184</v>
      </c>
      <c r="E121" s="14">
        <v>5</v>
      </c>
      <c r="F121" s="15" t="s">
        <v>29</v>
      </c>
      <c r="G121" s="14" t="s">
        <v>7</v>
      </c>
      <c r="H121" s="14" t="s">
        <v>15</v>
      </c>
    </row>
    <row r="122" spans="1:18" s="7" customFormat="1" ht="18.95" hidden="1" customHeight="1" x14ac:dyDescent="0.2">
      <c r="A122" s="63" t="s">
        <v>185</v>
      </c>
      <c r="J122" s="64">
        <f>SUM(J114:J121)</f>
        <v>0</v>
      </c>
      <c r="K122" s="27"/>
      <c r="L122" s="64">
        <f>SUM(L114:L121)</f>
        <v>0</v>
      </c>
      <c r="M122" s="27"/>
      <c r="N122" s="64">
        <f>SUM(N114:N121)</f>
        <v>0</v>
      </c>
      <c r="O122" s="27"/>
      <c r="P122" s="64">
        <f>SUM(P114:P121)</f>
        <v>0</v>
      </c>
      <c r="Q122" s="27"/>
      <c r="R122" s="64">
        <f>SUM(R114:R121)</f>
        <v>0</v>
      </c>
    </row>
    <row r="123" spans="1:18" s="7" customFormat="1" ht="6" hidden="1" customHeight="1" x14ac:dyDescent="0.2"/>
    <row r="124" spans="1:18" s="7" customFormat="1" ht="12.75" customHeight="1" x14ac:dyDescent="0.2">
      <c r="A124" s="68" t="s">
        <v>190</v>
      </c>
      <c r="B124" s="11"/>
      <c r="C124" s="11"/>
    </row>
    <row r="125" spans="1:18" s="7" customFormat="1" ht="12.75" hidden="1" customHeight="1" x14ac:dyDescent="0.2">
      <c r="A125" s="11" t="s">
        <v>89</v>
      </c>
      <c r="B125" s="24"/>
      <c r="C125" s="24"/>
    </row>
    <row r="126" spans="1:18" s="7" customFormat="1" ht="12.75" hidden="1" customHeight="1" x14ac:dyDescent="0.2">
      <c r="A126" s="70" t="s">
        <v>90</v>
      </c>
      <c r="B126" s="9"/>
      <c r="C126" s="9"/>
      <c r="E126" s="14">
        <v>1</v>
      </c>
      <c r="F126" s="15" t="s">
        <v>12</v>
      </c>
      <c r="G126" s="14" t="s">
        <v>54</v>
      </c>
      <c r="H126" s="16" t="s">
        <v>10</v>
      </c>
    </row>
    <row r="127" spans="1:18" s="7" customFormat="1" ht="12.75" hidden="1" customHeight="1" x14ac:dyDescent="0.2">
      <c r="A127" s="71" t="s">
        <v>91</v>
      </c>
      <c r="B127" s="25"/>
      <c r="C127" s="25"/>
    </row>
    <row r="128" spans="1:18" s="7" customFormat="1" ht="12.75" hidden="1" customHeight="1" x14ac:dyDescent="0.2">
      <c r="A128" s="66" t="s">
        <v>92</v>
      </c>
      <c r="B128" s="40"/>
      <c r="C128" s="40"/>
      <c r="E128" s="14">
        <v>1</v>
      </c>
      <c r="F128" s="15" t="s">
        <v>93</v>
      </c>
      <c r="G128" s="14" t="s">
        <v>7</v>
      </c>
      <c r="H128" s="14" t="s">
        <v>8</v>
      </c>
    </row>
    <row r="129" spans="1:18" s="7" customFormat="1" ht="12.75" hidden="1" customHeight="1" x14ac:dyDescent="0.2">
      <c r="A129" s="66" t="s">
        <v>94</v>
      </c>
      <c r="B129" s="40"/>
      <c r="C129" s="40"/>
      <c r="E129" s="14">
        <v>1</v>
      </c>
      <c r="F129" s="15" t="s">
        <v>93</v>
      </c>
      <c r="G129" s="14" t="s">
        <v>34</v>
      </c>
      <c r="H129" s="14" t="s">
        <v>8</v>
      </c>
    </row>
    <row r="130" spans="1:18" s="7" customFormat="1" ht="12.75" hidden="1" customHeight="1" x14ac:dyDescent="0.2">
      <c r="A130" s="66" t="s">
        <v>95</v>
      </c>
      <c r="B130" s="42"/>
      <c r="C130" s="42"/>
      <c r="E130" s="14">
        <v>1</v>
      </c>
      <c r="F130" s="15" t="s">
        <v>93</v>
      </c>
      <c r="G130" s="14" t="s">
        <v>34</v>
      </c>
      <c r="H130" s="14" t="s">
        <v>49</v>
      </c>
    </row>
    <row r="131" spans="1:18" s="7" customFormat="1" ht="12.75" hidden="1" customHeight="1" x14ac:dyDescent="0.2">
      <c r="A131" s="66" t="s">
        <v>96</v>
      </c>
      <c r="B131" s="42"/>
      <c r="C131" s="42"/>
      <c r="D131" s="15"/>
      <c r="E131" s="14">
        <v>1</v>
      </c>
      <c r="F131" s="15" t="s">
        <v>93</v>
      </c>
      <c r="G131" s="14" t="s">
        <v>54</v>
      </c>
      <c r="H131" s="14" t="s">
        <v>10</v>
      </c>
    </row>
    <row r="132" spans="1:18" s="7" customFormat="1" ht="12.75" customHeight="1" x14ac:dyDescent="0.2">
      <c r="A132" s="66" t="s">
        <v>97</v>
      </c>
      <c r="B132" s="40"/>
      <c r="C132" s="40"/>
      <c r="E132" s="14">
        <v>1</v>
      </c>
      <c r="F132" s="15" t="s">
        <v>93</v>
      </c>
      <c r="G132" s="14" t="s">
        <v>93</v>
      </c>
      <c r="H132" s="14" t="s">
        <v>8</v>
      </c>
      <c r="R132" s="7">
        <v>50000</v>
      </c>
    </row>
    <row r="133" spans="1:18" s="7" customFormat="1" ht="12.75" hidden="1" customHeight="1" x14ac:dyDescent="0.2">
      <c r="A133" s="66" t="s">
        <v>98</v>
      </c>
      <c r="B133" s="42"/>
      <c r="C133" s="42"/>
      <c r="E133" s="14">
        <v>1</v>
      </c>
      <c r="F133" s="15" t="s">
        <v>93</v>
      </c>
      <c r="G133" s="14" t="s">
        <v>54</v>
      </c>
      <c r="H133" s="14" t="s">
        <v>15</v>
      </c>
      <c r="N133" s="7">
        <f t="shared" ref="N133:N144" si="5">P133-L133</f>
        <v>0</v>
      </c>
    </row>
    <row r="134" spans="1:18" s="7" customFormat="1" ht="12.75" hidden="1" customHeight="1" x14ac:dyDescent="0.2">
      <c r="A134" s="66" t="s">
        <v>99</v>
      </c>
      <c r="B134" s="42"/>
      <c r="C134" s="42"/>
      <c r="D134" s="15"/>
      <c r="E134" s="14">
        <v>1</v>
      </c>
      <c r="F134" s="15" t="s">
        <v>93</v>
      </c>
      <c r="G134" s="14" t="s">
        <v>93</v>
      </c>
      <c r="H134" s="14" t="s">
        <v>10</v>
      </c>
      <c r="N134" s="7">
        <f t="shared" si="5"/>
        <v>0</v>
      </c>
    </row>
    <row r="135" spans="1:18" s="7" customFormat="1" ht="12.75" hidden="1" customHeight="1" x14ac:dyDescent="0.2">
      <c r="A135" s="66" t="s">
        <v>100</v>
      </c>
      <c r="B135" s="40"/>
      <c r="C135" s="40"/>
      <c r="E135" s="14">
        <v>1</v>
      </c>
      <c r="F135" s="15" t="s">
        <v>93</v>
      </c>
      <c r="G135" s="14" t="s">
        <v>54</v>
      </c>
      <c r="H135" s="14" t="s">
        <v>19</v>
      </c>
      <c r="N135" s="7">
        <f t="shared" si="5"/>
        <v>0</v>
      </c>
    </row>
    <row r="136" spans="1:18" s="7" customFormat="1" ht="12.75" hidden="1" customHeight="1" x14ac:dyDescent="0.2">
      <c r="A136" s="66" t="s">
        <v>175</v>
      </c>
      <c r="B136" s="40"/>
      <c r="C136" s="40"/>
      <c r="E136" s="14">
        <v>1</v>
      </c>
      <c r="F136" s="15" t="s">
        <v>93</v>
      </c>
      <c r="G136" s="14" t="s">
        <v>54</v>
      </c>
      <c r="H136" s="14" t="s">
        <v>82</v>
      </c>
      <c r="N136" s="7">
        <f t="shared" si="5"/>
        <v>0</v>
      </c>
    </row>
    <row r="137" spans="1:18" s="7" customFormat="1" ht="12.75" hidden="1" customHeight="1" x14ac:dyDescent="0.2">
      <c r="A137" s="66" t="s">
        <v>176</v>
      </c>
      <c r="B137" s="40"/>
      <c r="C137" s="40"/>
      <c r="E137" s="14">
        <v>1</v>
      </c>
      <c r="F137" s="15" t="s">
        <v>93</v>
      </c>
      <c r="G137" s="14" t="s">
        <v>54</v>
      </c>
      <c r="H137" s="14" t="s">
        <v>45</v>
      </c>
      <c r="N137" s="7">
        <f t="shared" si="5"/>
        <v>0</v>
      </c>
    </row>
    <row r="138" spans="1:18" s="7" customFormat="1" ht="12.75" hidden="1" customHeight="1" x14ac:dyDescent="0.2">
      <c r="A138" s="66" t="s">
        <v>177</v>
      </c>
      <c r="B138" s="40"/>
      <c r="C138" s="40"/>
      <c r="E138" s="14">
        <v>1</v>
      </c>
      <c r="F138" s="15" t="s">
        <v>93</v>
      </c>
      <c r="G138" s="14" t="s">
        <v>54</v>
      </c>
      <c r="H138" s="14" t="s">
        <v>146</v>
      </c>
      <c r="N138" s="7">
        <f t="shared" si="5"/>
        <v>0</v>
      </c>
    </row>
    <row r="139" spans="1:18" s="7" customFormat="1" ht="12.75" hidden="1" customHeight="1" x14ac:dyDescent="0.2">
      <c r="A139" s="66" t="s">
        <v>101</v>
      </c>
      <c r="B139" s="40"/>
      <c r="C139" s="40"/>
      <c r="E139" s="14">
        <v>1</v>
      </c>
      <c r="F139" s="15" t="s">
        <v>93</v>
      </c>
      <c r="G139" s="14" t="s">
        <v>54</v>
      </c>
      <c r="H139" s="14" t="s">
        <v>102</v>
      </c>
      <c r="N139" s="7">
        <f t="shared" si="5"/>
        <v>0</v>
      </c>
    </row>
    <row r="140" spans="1:18" s="7" customFormat="1" ht="12.75" hidden="1" customHeight="1" x14ac:dyDescent="0.2">
      <c r="A140" s="66" t="s">
        <v>103</v>
      </c>
      <c r="B140" s="40"/>
      <c r="C140" s="40"/>
      <c r="E140" s="14">
        <v>1</v>
      </c>
      <c r="F140" s="15" t="s">
        <v>93</v>
      </c>
      <c r="G140" s="14" t="s">
        <v>54</v>
      </c>
      <c r="H140" s="14" t="s">
        <v>24</v>
      </c>
      <c r="N140" s="7">
        <f t="shared" si="5"/>
        <v>0</v>
      </c>
    </row>
    <row r="141" spans="1:18" s="7" customFormat="1" ht="12.75" hidden="1" customHeight="1" x14ac:dyDescent="0.2">
      <c r="A141" s="66" t="s">
        <v>104</v>
      </c>
      <c r="B141" s="40"/>
      <c r="C141" s="40"/>
      <c r="E141" s="14">
        <v>1</v>
      </c>
      <c r="F141" s="15" t="s">
        <v>93</v>
      </c>
      <c r="G141" s="14" t="s">
        <v>54</v>
      </c>
      <c r="H141" s="14" t="s">
        <v>28</v>
      </c>
      <c r="N141" s="7">
        <f t="shared" si="5"/>
        <v>0</v>
      </c>
    </row>
    <row r="142" spans="1:18" s="7" customFormat="1" ht="12.75" hidden="1" customHeight="1" x14ac:dyDescent="0.2">
      <c r="A142" s="66" t="s">
        <v>105</v>
      </c>
      <c r="B142" s="40"/>
      <c r="C142" s="40"/>
      <c r="D142" s="15"/>
      <c r="E142" s="14">
        <v>1</v>
      </c>
      <c r="F142" s="15" t="s">
        <v>93</v>
      </c>
      <c r="G142" s="14" t="s">
        <v>54</v>
      </c>
      <c r="H142" s="16" t="s">
        <v>49</v>
      </c>
      <c r="N142" s="7">
        <f t="shared" si="5"/>
        <v>0</v>
      </c>
    </row>
    <row r="143" spans="1:18" s="7" customFormat="1" ht="12.75" hidden="1" customHeight="1" x14ac:dyDescent="0.2">
      <c r="A143" s="66" t="s">
        <v>106</v>
      </c>
      <c r="B143" s="40"/>
      <c r="C143" s="40"/>
      <c r="D143" s="15"/>
      <c r="E143" s="14">
        <v>1</v>
      </c>
      <c r="F143" s="15" t="s">
        <v>93</v>
      </c>
      <c r="G143" s="14" t="s">
        <v>67</v>
      </c>
      <c r="H143" s="14" t="s">
        <v>8</v>
      </c>
      <c r="N143" s="7">
        <f t="shared" si="5"/>
        <v>0</v>
      </c>
    </row>
    <row r="144" spans="1:18" s="7" customFormat="1" ht="12.75" hidden="1" customHeight="1" x14ac:dyDescent="0.2">
      <c r="A144" s="66" t="s">
        <v>107</v>
      </c>
      <c r="B144" s="40"/>
      <c r="C144" s="40"/>
      <c r="D144" s="15"/>
      <c r="E144" s="14">
        <v>1</v>
      </c>
      <c r="F144" s="15" t="s">
        <v>93</v>
      </c>
      <c r="G144" s="14" t="s">
        <v>59</v>
      </c>
      <c r="H144" s="16" t="s">
        <v>49</v>
      </c>
      <c r="N144" s="7">
        <f t="shared" si="5"/>
        <v>0</v>
      </c>
    </row>
    <row r="145" spans="1:18" s="7" customFormat="1" ht="12.75" hidden="1" customHeight="1" x14ac:dyDescent="0.2">
      <c r="A145" s="66" t="s">
        <v>178</v>
      </c>
      <c r="B145" s="40"/>
      <c r="C145" s="40"/>
      <c r="D145" s="15"/>
      <c r="E145" s="14">
        <v>1</v>
      </c>
      <c r="F145" s="15" t="s">
        <v>93</v>
      </c>
      <c r="G145" s="14" t="s">
        <v>29</v>
      </c>
      <c r="H145" s="14" t="s">
        <v>8</v>
      </c>
    </row>
    <row r="146" spans="1:18" s="7" customFormat="1" ht="12.75" hidden="1" customHeight="1" x14ac:dyDescent="0.2">
      <c r="A146" s="66" t="s">
        <v>179</v>
      </c>
      <c r="B146" s="40"/>
      <c r="C146" s="40"/>
      <c r="D146" s="15"/>
      <c r="E146" s="14">
        <v>1</v>
      </c>
      <c r="F146" s="15" t="s">
        <v>93</v>
      </c>
      <c r="G146" s="14" t="s">
        <v>29</v>
      </c>
      <c r="H146" s="14" t="s">
        <v>45</v>
      </c>
    </row>
    <row r="147" spans="1:18" s="27" customFormat="1" ht="18.95" customHeight="1" x14ac:dyDescent="0.2">
      <c r="A147" s="63" t="s">
        <v>108</v>
      </c>
      <c r="B147" s="26"/>
      <c r="C147" s="26"/>
      <c r="J147" s="21">
        <f>SUM(J128:J146)</f>
        <v>0</v>
      </c>
      <c r="K147" s="23"/>
      <c r="L147" s="21">
        <f>SUM(L128:L142)</f>
        <v>0</v>
      </c>
      <c r="N147" s="21">
        <f>SUM(N128:N146)</f>
        <v>0</v>
      </c>
      <c r="P147" s="21">
        <f>SUM(P128:P146)</f>
        <v>0</v>
      </c>
      <c r="R147" s="21">
        <f>SUM(R128:R146)</f>
        <v>50000</v>
      </c>
    </row>
    <row r="148" spans="1:18" s="7" customFormat="1" ht="6" customHeight="1" x14ac:dyDescent="0.2"/>
    <row r="149" spans="1:18" s="7" customFormat="1" ht="20.100000000000001" customHeight="1" thickBot="1" x14ac:dyDescent="0.25">
      <c r="A149" s="11" t="s">
        <v>110</v>
      </c>
      <c r="B149" s="28"/>
      <c r="C149" s="28"/>
      <c r="J149" s="29">
        <f>J42+J111+J122+J147</f>
        <v>33505922.660000004</v>
      </c>
      <c r="K149" s="23"/>
      <c r="L149" s="29">
        <f>L42+L111+L122+L147</f>
        <v>17238705.080000002</v>
      </c>
      <c r="N149" s="29">
        <f>N42+N111+N122+N147</f>
        <v>36959041.879999995</v>
      </c>
      <c r="P149" s="29">
        <f>P42+P111+P122+P147</f>
        <v>54812746.960000001</v>
      </c>
      <c r="R149" s="29">
        <f>R42+R111+R147</f>
        <v>46293150.920000002</v>
      </c>
    </row>
    <row r="150" spans="1:18" s="7" customFormat="1" ht="13.5" thickTop="1" x14ac:dyDescent="0.2">
      <c r="A150" s="31"/>
      <c r="B150" s="31"/>
      <c r="C150" s="31"/>
      <c r="D150" s="34"/>
      <c r="E150" s="31"/>
      <c r="F150" s="31"/>
      <c r="H150" s="35"/>
      <c r="I150" s="35"/>
      <c r="J150" s="35"/>
      <c r="K150" s="35"/>
      <c r="L150" s="35"/>
      <c r="M150" s="35"/>
    </row>
    <row r="151" spans="1:18" s="7" customFormat="1" x14ac:dyDescent="0.2">
      <c r="A151" s="31"/>
      <c r="B151" s="31"/>
      <c r="C151" s="31"/>
      <c r="D151" s="34"/>
      <c r="E151" s="31"/>
      <c r="F151" s="31"/>
      <c r="H151" s="35"/>
      <c r="I151" s="35"/>
      <c r="J151" s="35"/>
      <c r="K151" s="35"/>
      <c r="L151" s="35"/>
      <c r="M151" s="35"/>
    </row>
    <row r="152" spans="1:18" s="7" customFormat="1" x14ac:dyDescent="0.2"/>
    <row r="153" spans="1:18" s="7" customFormat="1" x14ac:dyDescent="0.2"/>
    <row r="154" spans="1:18" hidden="1" x14ac:dyDescent="0.2">
      <c r="A154" s="76" t="s">
        <v>133</v>
      </c>
      <c r="D154" s="33"/>
      <c r="E154" s="32"/>
      <c r="G154" s="31"/>
      <c r="I154" s="31"/>
      <c r="J154" s="47" t="s">
        <v>134</v>
      </c>
      <c r="M154" s="47"/>
      <c r="N154" s="49"/>
      <c r="O154" s="49"/>
      <c r="P154" s="48" t="s">
        <v>135</v>
      </c>
    </row>
    <row r="155" spans="1:18" hidden="1" x14ac:dyDescent="0.2">
      <c r="A155" s="50"/>
      <c r="D155" s="33"/>
      <c r="E155" s="51"/>
      <c r="G155" s="31"/>
      <c r="I155" s="31"/>
      <c r="J155" s="30"/>
      <c r="M155" s="30"/>
      <c r="N155" s="36"/>
      <c r="O155" s="36"/>
      <c r="P155" s="51"/>
    </row>
    <row r="156" spans="1:18" hidden="1" x14ac:dyDescent="0.2">
      <c r="A156" s="52"/>
      <c r="D156" s="31"/>
      <c r="E156" s="53"/>
      <c r="G156" s="31"/>
      <c r="I156" s="31"/>
      <c r="J156" s="31"/>
      <c r="M156" s="31"/>
      <c r="P156" s="53"/>
    </row>
    <row r="157" spans="1:18" hidden="1" x14ac:dyDescent="0.2">
      <c r="A157" s="77" t="s">
        <v>195</v>
      </c>
      <c r="D157" s="55"/>
      <c r="E157" s="56"/>
      <c r="G157" s="31"/>
      <c r="I157" s="31"/>
      <c r="J157" s="57" t="s">
        <v>136</v>
      </c>
      <c r="M157" s="57"/>
      <c r="N157" s="59"/>
      <c r="O157" s="59"/>
      <c r="P157" s="58" t="s">
        <v>137</v>
      </c>
    </row>
    <row r="158" spans="1:18" hidden="1" x14ac:dyDescent="0.2">
      <c r="A158" s="76" t="s">
        <v>196</v>
      </c>
      <c r="D158" s="31"/>
      <c r="E158" s="32"/>
      <c r="G158" s="31"/>
      <c r="I158" s="31"/>
      <c r="J158" s="33" t="s">
        <v>138</v>
      </c>
      <c r="M158" s="33"/>
      <c r="N158" s="35"/>
      <c r="O158" s="35"/>
      <c r="P158" s="60" t="s">
        <v>139</v>
      </c>
    </row>
    <row r="159" spans="1:18" hidden="1" x14ac:dyDescent="0.2"/>
    <row r="160" spans="1:18" hidden="1" x14ac:dyDescent="0.2"/>
    <row r="161" spans="1:18" x14ac:dyDescent="0.2">
      <c r="A161" s="211" t="s">
        <v>133</v>
      </c>
      <c r="B161" s="211"/>
      <c r="C161" s="211"/>
      <c r="J161" s="211" t="s">
        <v>134</v>
      </c>
      <c r="K161" s="211"/>
      <c r="L161" s="211"/>
      <c r="M161" s="47"/>
      <c r="N161" s="49"/>
      <c r="O161" s="49"/>
      <c r="P161" s="199" t="s">
        <v>135</v>
      </c>
      <c r="Q161" s="199"/>
      <c r="R161" s="199"/>
    </row>
    <row r="162" spans="1:18" x14ac:dyDescent="0.2">
      <c r="A162" s="107"/>
      <c r="B162" s="107"/>
      <c r="C162" s="107"/>
      <c r="J162" s="107"/>
      <c r="K162" s="107"/>
      <c r="L162" s="107"/>
      <c r="M162" s="47"/>
      <c r="N162" s="49"/>
      <c r="O162" s="49"/>
      <c r="P162" s="106"/>
      <c r="Q162" s="106"/>
      <c r="R162" s="106"/>
    </row>
    <row r="163" spans="1:18" x14ac:dyDescent="0.2">
      <c r="A163" s="50"/>
      <c r="C163" s="30"/>
      <c r="J163" s="30"/>
      <c r="M163" s="30"/>
      <c r="N163" s="36"/>
      <c r="O163" s="36"/>
      <c r="P163" s="51"/>
    </row>
    <row r="164" spans="1:18" x14ac:dyDescent="0.2">
      <c r="A164" s="52"/>
      <c r="C164" s="31"/>
      <c r="J164" s="31"/>
      <c r="M164" s="31"/>
      <c r="P164" s="53"/>
    </row>
    <row r="165" spans="1:18" x14ac:dyDescent="0.2">
      <c r="A165" s="212" t="s">
        <v>284</v>
      </c>
      <c r="B165" s="212"/>
      <c r="C165" s="212"/>
      <c r="J165" s="212" t="s">
        <v>319</v>
      </c>
      <c r="K165" s="212"/>
      <c r="L165" s="212"/>
      <c r="M165" s="57"/>
      <c r="N165" s="59"/>
      <c r="O165" s="59"/>
      <c r="P165" s="200" t="s">
        <v>137</v>
      </c>
      <c r="Q165" s="200"/>
      <c r="R165" s="200"/>
    </row>
    <row r="166" spans="1:18" x14ac:dyDescent="0.2">
      <c r="A166" s="201" t="s">
        <v>285</v>
      </c>
      <c r="B166" s="201"/>
      <c r="C166" s="201"/>
      <c r="J166" s="211" t="s">
        <v>288</v>
      </c>
      <c r="K166" s="211"/>
      <c r="L166" s="211"/>
      <c r="M166" s="33"/>
      <c r="N166" s="35"/>
      <c r="O166" s="35"/>
      <c r="P166" s="201" t="s">
        <v>139</v>
      </c>
      <c r="Q166" s="201"/>
      <c r="R166" s="201"/>
    </row>
  </sheetData>
  <customSheetViews>
    <customSheetView guid="{1998FCB8-1FEB-4076-ACE6-A225EE4366B3}" showPageBreaks="1" printArea="1" hiddenRows="1" view="pageBreakPreview">
      <pane xSplit="4" ySplit="15" topLeftCell="J147" activePane="bottomRight" state="frozen"/>
      <selection pane="bottomRight" activeCell="R132" sqref="R132"/>
      <rowBreaks count="1" manualBreakCount="1">
        <brk id="93" max="18" man="1"/>
      </rowBreaks>
      <pageMargins left="0.75" right="0.5" top="1" bottom="1" header="0.75" footer="0.5"/>
      <printOptions horizontalCentered="1"/>
      <pageSetup paperSize="5" scale="90" orientation="landscape" horizontalDpi="4294967292" verticalDpi="300" r:id="rId1"/>
      <headerFooter alignWithMargins="0">
        <oddHeader xml:space="preserve">&amp;L&amp;"Arial,Regular"&amp;9               LBP Form No. 2&amp;R&amp;"Arial,Bold"&amp;10Annex E                         </oddHeader>
        <oddFooter>&amp;C&amp;10Page &amp;P of &amp;N</oddFooter>
      </headerFooter>
    </customSheetView>
    <customSheetView guid="{EE975321-C15E-44A7-AFC6-A307116A4F6E}" showPageBreaks="1" printArea="1" hiddenRows="1">
      <pane xSplit="1" ySplit="14" topLeftCell="B15" activePane="bottomRight" state="frozen"/>
      <selection pane="bottomRight" activeCell="R16" sqref="R16:R17"/>
      <rowBreaks count="1" manualBreakCount="1">
        <brk id="93" max="18" man="1"/>
      </rowBreaks>
      <pageMargins left="0.75" right="0.5" top="1" bottom="1" header="0.75" footer="0.5"/>
      <printOptions horizontalCentered="1"/>
      <pageSetup paperSize="5" scale="90" orientation="landscape" horizontalDpi="4294967292" verticalDpi="300" r:id="rId2"/>
      <headerFooter alignWithMargins="0">
        <oddHeader xml:space="preserve">&amp;L&amp;"Arial,Regular"&amp;9               LBP Form No. 2&amp;R&amp;"Arial,Bold"&amp;10Annex D                         </oddHeader>
        <oddFooter>&amp;C&amp;10Page &amp;P of &amp;N</oddFooter>
      </headerFooter>
    </customSheetView>
    <customSheetView guid="{DE3A1FFE-44A0-41BD-98AB-2A2226968564}" showPageBreaks="1" printArea="1" hiddenRows="1">
      <pane xSplit="1" ySplit="14" topLeftCell="D15" activePane="bottomRight" state="frozen"/>
      <selection pane="bottomRight" activeCell="A133" sqref="A133:XFD146"/>
      <rowBreaks count="1" manualBreakCount="1">
        <brk id="93" max="18" man="1"/>
      </rowBreaks>
      <pageMargins left="0.75" right="0.5" top="1" bottom="1" header="0.75" footer="0.5"/>
      <printOptions horizontalCentered="1"/>
      <pageSetup paperSize="5" scale="90" orientation="landscape" horizontalDpi="4294967292" verticalDpi="300" r:id="rId3"/>
      <headerFooter alignWithMargins="0">
        <oddHeader xml:space="preserve">&amp;L&amp;"Arial,Regular"&amp;9               LBP Form No. 2&amp;R&amp;"Arial,Bold"&amp;10Annex D                         </oddHeader>
        <oddFooter>&amp;C&amp;10Page &amp;P of &amp;N</oddFooter>
      </headerFooter>
    </customSheetView>
    <customSheetView guid="{870B4CCF-089A-4C19-A059-259DAAB1F3BC}" showPageBreaks="1" printArea="1" hiddenRows="1" view="pageBreakPreview">
      <pane xSplit="1" ySplit="14" topLeftCell="B61" activePane="bottomRight" state="frozen"/>
      <selection pane="bottomRight" activeCell="N66" sqref="N66"/>
      <rowBreaks count="1" manualBreakCount="1">
        <brk id="93" max="18" man="1"/>
      </rowBreaks>
      <pageMargins left="0.75" right="0.5" top="1" bottom="1" header="0.75" footer="0.5"/>
      <printOptions horizontalCentered="1"/>
      <pageSetup paperSize="5" scale="90" orientation="landscape" horizontalDpi="4294967292" verticalDpi="300" r:id="rId4"/>
      <headerFooter alignWithMargins="0">
        <oddHeader xml:space="preserve">&amp;L&amp;"Arial,Regular"&amp;9               LBP Form No. 2&amp;R&amp;"Arial,Bold"&amp;10Annex D                         </oddHeader>
        <oddFooter>&amp;C&amp;10Page &amp;P of &amp;N</oddFooter>
      </headerFooter>
    </customSheetView>
    <customSheetView guid="{B830B613-BE6E-4840-91D7-D447FD1BCCD2}" hiddenRows="1">
      <pane xSplit="1" ySplit="14" topLeftCell="B66" activePane="bottomRight" state="frozen"/>
      <selection pane="bottomRight" activeCell="R132" sqref="R132"/>
      <rowBreaks count="1" manualBreakCount="1">
        <brk id="93" max="18" man="1"/>
      </rowBreaks>
      <pageMargins left="0.75" right="0.5" top="1" bottom="1" header="0.75" footer="0.5"/>
      <printOptions horizontalCentered="1"/>
      <pageSetup paperSize="5" scale="90" orientation="landscape" horizontalDpi="4294967292" verticalDpi="300" r:id="rId5"/>
      <headerFooter alignWithMargins="0">
        <oddHeader xml:space="preserve">&amp;L&amp;"Arial,Regular"&amp;9               LBP Form No. 2&amp;R&amp;"Arial,Bold"&amp;10Annex D                         </oddHeader>
        <oddFooter>&amp;C&amp;10Page &amp;P of &amp;N</oddFooter>
      </headerFooter>
    </customSheetView>
  </customSheetViews>
  <mergeCells count="18">
    <mergeCell ref="A161:C161"/>
    <mergeCell ref="A165:C165"/>
    <mergeCell ref="A166:C166"/>
    <mergeCell ref="A13:C13"/>
    <mergeCell ref="E13:H13"/>
    <mergeCell ref="A111:C111"/>
    <mergeCell ref="A1:S1"/>
    <mergeCell ref="A2:S2"/>
    <mergeCell ref="L9:P9"/>
    <mergeCell ref="A11:C11"/>
    <mergeCell ref="E11:H11"/>
    <mergeCell ref="P10:P12"/>
    <mergeCell ref="J161:L161"/>
    <mergeCell ref="J165:L165"/>
    <mergeCell ref="J166:L166"/>
    <mergeCell ref="P161:R161"/>
    <mergeCell ref="P165:R165"/>
    <mergeCell ref="P166:R166"/>
  </mergeCells>
  <printOptions horizontalCentered="1"/>
  <pageMargins left="0.75" right="0.5" top="1" bottom="1" header="0.75" footer="0.5"/>
  <pageSetup paperSize="5" scale="90" orientation="landscape" horizontalDpi="4294967292" verticalDpi="300" r:id="rId6"/>
  <headerFooter alignWithMargins="0">
    <oddHeader xml:space="preserve">&amp;L&amp;"Arial,Regular"&amp;9               LBP Form No. 2&amp;R&amp;"Arial,Bold"&amp;10Annex E                         </oddHeader>
    <oddFooter>&amp;C&amp;10Page &amp;P of &amp;N</oddFooter>
  </headerFooter>
  <rowBreaks count="1" manualBreakCount="1">
    <brk id="93" max="18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S159"/>
  <sheetViews>
    <sheetView view="pageBreakPreview" zoomScaleNormal="85" zoomScaleSheetLayoutView="100" workbookViewId="0">
      <pane xSplit="1" ySplit="13" topLeftCell="B113" activePane="bottomRight" state="frozen"/>
      <selection pane="topRight" activeCell="B1" sqref="B1"/>
      <selection pane="bottomLeft" activeCell="A14" sqref="A14"/>
      <selection pane="bottomRight" activeCell="E152" sqref="E152"/>
    </sheetView>
  </sheetViews>
  <sheetFormatPr defaultRowHeight="12.75" x14ac:dyDescent="0.2"/>
  <cols>
    <col min="1" max="1" width="16.77734375" style="1" customWidth="1"/>
    <col min="2" max="2" width="1.21875" style="1" customWidth="1"/>
    <col min="3" max="3" width="26.77734375" style="1" customWidth="1"/>
    <col min="4" max="4" width="1" style="1" customWidth="1"/>
    <col min="5" max="7" width="2.88671875" style="1" customWidth="1"/>
    <col min="8" max="8" width="3.77734375" style="1" customWidth="1"/>
    <col min="9" max="9" width="0.88671875" style="1" customWidth="1"/>
    <col min="10" max="10" width="13.77734375" style="1" customWidth="1"/>
    <col min="11" max="11" width="0.88671875" style="1" customWidth="1"/>
    <col min="12" max="12" width="13.77734375" style="1" customWidth="1"/>
    <col min="13" max="13" width="0.88671875" style="1" customWidth="1"/>
    <col min="14" max="14" width="13.77734375" style="1" customWidth="1"/>
    <col min="15" max="15" width="0.88671875" style="1" customWidth="1"/>
    <col min="16" max="16" width="13.77734375" style="1" customWidth="1"/>
    <col min="17" max="17" width="0.88671875" style="1" customWidth="1"/>
    <col min="18" max="18" width="13.77734375" style="1" customWidth="1"/>
    <col min="19" max="16384" width="8.88671875" style="1"/>
  </cols>
  <sheetData>
    <row r="1" spans="1:19" ht="15.75" x14ac:dyDescent="0.25">
      <c r="A1" s="203" t="s">
        <v>111</v>
      </c>
      <c r="B1" s="203"/>
      <c r="C1" s="203"/>
      <c r="D1" s="203"/>
      <c r="E1" s="203"/>
      <c r="F1" s="203"/>
      <c r="G1" s="203"/>
      <c r="H1" s="203"/>
      <c r="I1" s="203"/>
      <c r="J1" s="203"/>
      <c r="K1" s="203"/>
      <c r="L1" s="203"/>
      <c r="M1" s="203"/>
      <c r="N1" s="203"/>
      <c r="O1" s="203"/>
      <c r="P1" s="203"/>
      <c r="Q1" s="203"/>
      <c r="R1" s="203"/>
      <c r="S1" s="203"/>
    </row>
    <row r="2" spans="1:19" ht="15.75" customHeight="1" x14ac:dyDescent="0.2">
      <c r="A2" s="204" t="s">
        <v>0</v>
      </c>
      <c r="B2" s="204"/>
      <c r="C2" s="204"/>
      <c r="D2" s="204"/>
      <c r="E2" s="204"/>
      <c r="F2" s="204"/>
      <c r="G2" s="204"/>
      <c r="H2" s="204"/>
      <c r="I2" s="204"/>
      <c r="J2" s="204"/>
      <c r="K2" s="204"/>
      <c r="L2" s="204"/>
      <c r="M2" s="204"/>
      <c r="N2" s="204"/>
      <c r="O2" s="204"/>
      <c r="P2" s="204"/>
      <c r="Q2" s="204"/>
      <c r="R2" s="204"/>
      <c r="S2" s="204"/>
    </row>
    <row r="3" spans="1:19" ht="9" customHeight="1" x14ac:dyDescent="0.2"/>
    <row r="4" spans="1:19" ht="15" customHeight="1" x14ac:dyDescent="0.25">
      <c r="A4" s="2" t="s">
        <v>118</v>
      </c>
      <c r="B4" s="2" t="s">
        <v>113</v>
      </c>
      <c r="C4" s="73" t="s">
        <v>198</v>
      </c>
      <c r="H4" s="3"/>
      <c r="I4" s="3"/>
      <c r="R4" s="4" t="s">
        <v>197</v>
      </c>
    </row>
    <row r="5" spans="1:19" ht="15" customHeight="1" x14ac:dyDescent="0.2">
      <c r="A5" s="5" t="s">
        <v>119</v>
      </c>
      <c r="B5" s="2" t="s">
        <v>113</v>
      </c>
      <c r="C5" s="5" t="s">
        <v>115</v>
      </c>
    </row>
    <row r="6" spans="1:19" ht="15" customHeight="1" x14ac:dyDescent="0.2">
      <c r="A6" s="5" t="s">
        <v>120</v>
      </c>
      <c r="B6" s="2" t="s">
        <v>113</v>
      </c>
      <c r="C6" s="5" t="s">
        <v>199</v>
      </c>
    </row>
    <row r="7" spans="1:19" ht="15" customHeight="1" x14ac:dyDescent="0.2">
      <c r="A7" s="6" t="s">
        <v>121</v>
      </c>
      <c r="B7" s="2" t="s">
        <v>113</v>
      </c>
      <c r="C7" s="6" t="s">
        <v>117</v>
      </c>
    </row>
    <row r="8" spans="1:19" ht="9" customHeight="1" x14ac:dyDescent="0.2">
      <c r="A8" s="6"/>
      <c r="B8" s="2"/>
      <c r="C8" s="6"/>
    </row>
    <row r="9" spans="1:19" ht="15" customHeight="1" x14ac:dyDescent="0.2">
      <c r="L9" s="207" t="s">
        <v>122</v>
      </c>
      <c r="M9" s="207"/>
      <c r="N9" s="207"/>
      <c r="O9" s="207"/>
      <c r="P9" s="207"/>
      <c r="Q9" s="65"/>
    </row>
    <row r="10" spans="1:19" ht="15" customHeight="1" x14ac:dyDescent="0.2">
      <c r="H10" s="8"/>
      <c r="I10" s="8"/>
      <c r="J10" s="8" t="s">
        <v>287</v>
      </c>
      <c r="K10" s="8"/>
      <c r="L10" s="62" t="s">
        <v>123</v>
      </c>
      <c r="M10" s="62"/>
      <c r="N10" s="62" t="s">
        <v>125</v>
      </c>
      <c r="O10" s="62"/>
      <c r="P10" s="209" t="s">
        <v>127</v>
      </c>
      <c r="Q10" s="45"/>
      <c r="R10" s="129" t="s">
        <v>132</v>
      </c>
    </row>
    <row r="11" spans="1:19" ht="15" customHeight="1" x14ac:dyDescent="0.2">
      <c r="A11" s="205" t="s">
        <v>186</v>
      </c>
      <c r="B11" s="205"/>
      <c r="C11" s="205"/>
      <c r="D11" s="9"/>
      <c r="E11" s="205" t="s">
        <v>112</v>
      </c>
      <c r="F11" s="205"/>
      <c r="G11" s="205"/>
      <c r="H11" s="205"/>
      <c r="I11" s="8"/>
      <c r="J11" s="93" t="s">
        <v>305</v>
      </c>
      <c r="K11" s="44"/>
      <c r="L11" s="44" t="s">
        <v>318</v>
      </c>
      <c r="M11" s="44"/>
      <c r="N11" s="44" t="s">
        <v>318</v>
      </c>
      <c r="O11" s="44"/>
      <c r="P11" s="210"/>
      <c r="Q11" s="45"/>
      <c r="R11" s="44">
        <v>2020</v>
      </c>
    </row>
    <row r="12" spans="1:19" ht="15" customHeight="1" x14ac:dyDescent="0.2">
      <c r="A12" s="206" t="s">
        <v>3</v>
      </c>
      <c r="B12" s="206"/>
      <c r="C12" s="206"/>
      <c r="D12" s="7"/>
      <c r="E12" s="208" t="s">
        <v>4</v>
      </c>
      <c r="F12" s="208"/>
      <c r="G12" s="208"/>
      <c r="H12" s="208"/>
      <c r="J12" s="44" t="s">
        <v>124</v>
      </c>
      <c r="K12" s="44"/>
      <c r="L12" s="44" t="s">
        <v>124</v>
      </c>
      <c r="M12" s="44"/>
      <c r="N12" s="44" t="s">
        <v>126</v>
      </c>
      <c r="O12" s="44"/>
      <c r="P12" s="210"/>
      <c r="Q12" s="45"/>
      <c r="R12" s="130" t="s">
        <v>2</v>
      </c>
    </row>
    <row r="13" spans="1:19" ht="15" customHeight="1" x14ac:dyDescent="0.2">
      <c r="J13" s="10" t="s">
        <v>5</v>
      </c>
      <c r="K13" s="61"/>
      <c r="L13" s="10" t="s">
        <v>128</v>
      </c>
      <c r="M13" s="61"/>
      <c r="N13" s="10" t="s">
        <v>129</v>
      </c>
      <c r="O13" s="61"/>
      <c r="P13" s="10" t="s">
        <v>130</v>
      </c>
      <c r="Q13" s="61"/>
      <c r="R13" s="10" t="s">
        <v>131</v>
      </c>
    </row>
    <row r="14" spans="1:19" ht="6" customHeight="1" x14ac:dyDescent="0.2">
      <c r="J14" s="61"/>
      <c r="K14" s="61"/>
      <c r="L14" s="61"/>
      <c r="M14" s="61"/>
      <c r="N14" s="61"/>
      <c r="O14" s="61"/>
      <c r="P14" s="61"/>
      <c r="Q14" s="61"/>
      <c r="R14" s="61"/>
    </row>
    <row r="15" spans="1:19" s="7" customFormat="1" ht="12.75" customHeight="1" x14ac:dyDescent="0.2">
      <c r="A15" s="68" t="s">
        <v>187</v>
      </c>
      <c r="B15" s="12"/>
      <c r="C15" s="12"/>
      <c r="J15" s="13"/>
      <c r="K15" s="13"/>
    </row>
    <row r="16" spans="1:19" s="7" customFormat="1" ht="12.75" customHeight="1" x14ac:dyDescent="0.2">
      <c r="A16" s="66" t="s">
        <v>6</v>
      </c>
      <c r="B16" s="40"/>
      <c r="C16" s="40"/>
      <c r="D16" s="14"/>
      <c r="E16" s="14">
        <v>5</v>
      </c>
      <c r="F16" s="15" t="s">
        <v>7</v>
      </c>
      <c r="G16" s="14" t="s">
        <v>7</v>
      </c>
      <c r="H16" s="14" t="s">
        <v>8</v>
      </c>
      <c r="I16" s="14"/>
      <c r="J16" s="7">
        <v>7997802.9900000002</v>
      </c>
      <c r="K16" s="13"/>
      <c r="L16" s="7">
        <v>3956743.73</v>
      </c>
      <c r="N16" s="7">
        <f>P16-L16</f>
        <v>5897586.5800000001</v>
      </c>
      <c r="P16" s="7">
        <v>9854330.3100000005</v>
      </c>
      <c r="R16" s="7">
        <v>9902364.8200000003</v>
      </c>
    </row>
    <row r="17" spans="1:18" s="7" customFormat="1" ht="12.75" hidden="1" customHeight="1" x14ac:dyDescent="0.2">
      <c r="A17" s="67" t="s">
        <v>9</v>
      </c>
      <c r="B17" s="41"/>
      <c r="C17" s="41"/>
      <c r="E17" s="38">
        <v>5</v>
      </c>
      <c r="F17" s="37" t="s">
        <v>7</v>
      </c>
      <c r="G17" s="38" t="s">
        <v>7</v>
      </c>
      <c r="H17" s="38" t="s">
        <v>10</v>
      </c>
      <c r="K17" s="39"/>
    </row>
    <row r="18" spans="1:18" s="7" customFormat="1" ht="12.75" customHeight="1" x14ac:dyDescent="0.2">
      <c r="A18" s="66" t="s">
        <v>11</v>
      </c>
      <c r="B18" s="40"/>
      <c r="C18" s="40"/>
      <c r="D18" s="14"/>
      <c r="E18" s="14">
        <v>5</v>
      </c>
      <c r="F18" s="15" t="s">
        <v>7</v>
      </c>
      <c r="G18" s="14" t="s">
        <v>12</v>
      </c>
      <c r="H18" s="14" t="s">
        <v>8</v>
      </c>
      <c r="J18" s="7">
        <v>729108.23</v>
      </c>
      <c r="K18" s="13"/>
      <c r="L18" s="7">
        <v>334888.89</v>
      </c>
      <c r="N18" s="7">
        <f t="shared" ref="N18:N21" si="0">P18-L18</f>
        <v>457111.11</v>
      </c>
      <c r="P18" s="7">
        <v>792000</v>
      </c>
      <c r="R18" s="7">
        <v>792000</v>
      </c>
    </row>
    <row r="19" spans="1:18" s="7" customFormat="1" ht="12.75" customHeight="1" x14ac:dyDescent="0.2">
      <c r="A19" s="66" t="s">
        <v>13</v>
      </c>
      <c r="B19" s="40"/>
      <c r="C19" s="40"/>
      <c r="D19" s="14"/>
      <c r="E19" s="14">
        <v>5</v>
      </c>
      <c r="F19" s="15" t="s">
        <v>7</v>
      </c>
      <c r="G19" s="14" t="s">
        <v>12</v>
      </c>
      <c r="H19" s="14" t="s">
        <v>10</v>
      </c>
      <c r="J19" s="7">
        <v>99875</v>
      </c>
      <c r="K19" s="13"/>
      <c r="N19" s="7">
        <f t="shared" si="0"/>
        <v>102000</v>
      </c>
      <c r="P19" s="7">
        <v>102000</v>
      </c>
      <c r="R19" s="7">
        <v>102000</v>
      </c>
    </row>
    <row r="20" spans="1:18" s="7" customFormat="1" ht="12.75" customHeight="1" x14ac:dyDescent="0.2">
      <c r="A20" s="66" t="s">
        <v>14</v>
      </c>
      <c r="B20" s="40"/>
      <c r="C20" s="40"/>
      <c r="D20" s="14"/>
      <c r="E20" s="14">
        <v>5</v>
      </c>
      <c r="F20" s="15" t="s">
        <v>7</v>
      </c>
      <c r="G20" s="14" t="s">
        <v>12</v>
      </c>
      <c r="H20" s="14" t="s">
        <v>15</v>
      </c>
      <c r="J20" s="7">
        <v>42500</v>
      </c>
      <c r="K20" s="13"/>
      <c r="N20" s="7">
        <f t="shared" si="0"/>
        <v>102000</v>
      </c>
      <c r="P20" s="7">
        <v>102000</v>
      </c>
      <c r="R20" s="7">
        <v>102000</v>
      </c>
    </row>
    <row r="21" spans="1:18" s="7" customFormat="1" ht="12.75" customHeight="1" x14ac:dyDescent="0.2">
      <c r="A21" s="66" t="s">
        <v>16</v>
      </c>
      <c r="B21" s="40"/>
      <c r="C21" s="40"/>
      <c r="D21" s="14"/>
      <c r="E21" s="14">
        <v>5</v>
      </c>
      <c r="F21" s="15" t="s">
        <v>7</v>
      </c>
      <c r="G21" s="14" t="s">
        <v>12</v>
      </c>
      <c r="H21" s="14" t="s">
        <v>17</v>
      </c>
      <c r="J21" s="7">
        <v>186000</v>
      </c>
      <c r="K21" s="13"/>
      <c r="L21" s="7">
        <v>174000</v>
      </c>
      <c r="N21" s="7">
        <f t="shared" si="0"/>
        <v>24000</v>
      </c>
      <c r="P21" s="7">
        <v>198000</v>
      </c>
      <c r="R21" s="7">
        <v>198000</v>
      </c>
    </row>
    <row r="22" spans="1:18" s="7" customFormat="1" ht="12.75" hidden="1" customHeight="1" x14ac:dyDescent="0.2">
      <c r="A22" s="66" t="s">
        <v>141</v>
      </c>
      <c r="B22" s="40"/>
      <c r="C22" s="40"/>
      <c r="D22" s="14"/>
      <c r="E22" s="14">
        <v>5</v>
      </c>
      <c r="F22" s="15" t="s">
        <v>7</v>
      </c>
      <c r="G22" s="14" t="s">
        <v>12</v>
      </c>
      <c r="H22" s="14" t="s">
        <v>64</v>
      </c>
      <c r="K22" s="13"/>
    </row>
    <row r="23" spans="1:18" s="7" customFormat="1" ht="12.75" hidden="1" customHeight="1" x14ac:dyDescent="0.2">
      <c r="A23" s="66" t="s">
        <v>143</v>
      </c>
      <c r="B23" s="40"/>
      <c r="C23" s="40"/>
      <c r="E23" s="14">
        <v>5</v>
      </c>
      <c r="F23" s="15" t="s">
        <v>7</v>
      </c>
      <c r="G23" s="14" t="s">
        <v>12</v>
      </c>
      <c r="H23" s="14" t="s">
        <v>45</v>
      </c>
      <c r="K23" s="13"/>
    </row>
    <row r="24" spans="1:18" s="7" customFormat="1" ht="12.75" hidden="1" customHeight="1" x14ac:dyDescent="0.2">
      <c r="A24" s="66" t="s">
        <v>144</v>
      </c>
      <c r="B24" s="40"/>
      <c r="C24" s="40"/>
      <c r="D24" s="14"/>
      <c r="E24" s="14">
        <v>5</v>
      </c>
      <c r="F24" s="15" t="s">
        <v>7</v>
      </c>
      <c r="G24" s="14" t="s">
        <v>12</v>
      </c>
      <c r="H24" s="14" t="s">
        <v>60</v>
      </c>
      <c r="K24" s="13"/>
      <c r="N24" s="7">
        <f t="shared" ref="N24:N40" si="1">P24-L24</f>
        <v>0</v>
      </c>
    </row>
    <row r="25" spans="1:18" s="7" customFormat="1" ht="12.75" hidden="1" customHeight="1" x14ac:dyDescent="0.2">
      <c r="A25" s="66" t="s">
        <v>18</v>
      </c>
      <c r="B25" s="40"/>
      <c r="C25" s="40"/>
      <c r="D25" s="14"/>
      <c r="E25" s="14">
        <v>5</v>
      </c>
      <c r="F25" s="15" t="s">
        <v>7</v>
      </c>
      <c r="G25" s="14" t="s">
        <v>12</v>
      </c>
      <c r="H25" s="14" t="s">
        <v>19</v>
      </c>
      <c r="K25" s="13"/>
      <c r="N25" s="7">
        <f t="shared" si="1"/>
        <v>0</v>
      </c>
    </row>
    <row r="26" spans="1:18" s="7" customFormat="1" ht="12.75" hidden="1" customHeight="1" x14ac:dyDescent="0.2">
      <c r="A26" s="66" t="s">
        <v>21</v>
      </c>
      <c r="B26" s="40"/>
      <c r="C26" s="40"/>
      <c r="D26" s="14"/>
      <c r="E26" s="14">
        <v>5</v>
      </c>
      <c r="F26" s="15" t="s">
        <v>7</v>
      </c>
      <c r="G26" s="14" t="s">
        <v>12</v>
      </c>
      <c r="H26" s="14" t="s">
        <v>102</v>
      </c>
      <c r="K26" s="13"/>
      <c r="N26" s="7">
        <f t="shared" si="1"/>
        <v>0</v>
      </c>
    </row>
    <row r="27" spans="1:18" s="7" customFormat="1" ht="12.75" hidden="1" customHeight="1" x14ac:dyDescent="0.2">
      <c r="A27" s="66" t="s">
        <v>22</v>
      </c>
      <c r="B27" s="40"/>
      <c r="C27" s="40"/>
      <c r="D27" s="14"/>
      <c r="E27" s="14">
        <v>5</v>
      </c>
      <c r="F27" s="15" t="s">
        <v>7</v>
      </c>
      <c r="G27" s="14" t="s">
        <v>12</v>
      </c>
      <c r="H27" s="16" t="s">
        <v>146</v>
      </c>
      <c r="K27" s="13"/>
      <c r="N27" s="7">
        <f t="shared" si="1"/>
        <v>0</v>
      </c>
    </row>
    <row r="28" spans="1:18" s="7" customFormat="1" ht="12.75" hidden="1" customHeight="1" x14ac:dyDescent="0.2">
      <c r="A28" s="66" t="s">
        <v>145</v>
      </c>
      <c r="B28" s="40"/>
      <c r="C28" s="40"/>
      <c r="D28" s="14"/>
      <c r="E28" s="14">
        <v>5</v>
      </c>
      <c r="F28" s="15" t="s">
        <v>7</v>
      </c>
      <c r="G28" s="14" t="s">
        <v>12</v>
      </c>
      <c r="H28" s="16" t="s">
        <v>47</v>
      </c>
      <c r="N28" s="7">
        <f t="shared" si="1"/>
        <v>0</v>
      </c>
    </row>
    <row r="29" spans="1:18" s="7" customFormat="1" ht="12.75" hidden="1" customHeight="1" x14ac:dyDescent="0.2">
      <c r="A29" s="66" t="s">
        <v>23</v>
      </c>
      <c r="B29" s="40"/>
      <c r="C29" s="40"/>
      <c r="D29" s="14"/>
      <c r="E29" s="14">
        <v>5</v>
      </c>
      <c r="F29" s="15" t="s">
        <v>7</v>
      </c>
      <c r="G29" s="14" t="s">
        <v>12</v>
      </c>
      <c r="H29" s="16" t="s">
        <v>24</v>
      </c>
      <c r="N29" s="7">
        <f t="shared" si="1"/>
        <v>0</v>
      </c>
    </row>
    <row r="30" spans="1:18" s="7" customFormat="1" ht="12.75" customHeight="1" x14ac:dyDescent="0.2">
      <c r="A30" s="66" t="s">
        <v>27</v>
      </c>
      <c r="B30" s="40"/>
      <c r="C30" s="40"/>
      <c r="D30" s="14"/>
      <c r="E30" s="14">
        <v>5</v>
      </c>
      <c r="F30" s="15" t="s">
        <v>7</v>
      </c>
      <c r="G30" s="14" t="s">
        <v>12</v>
      </c>
      <c r="H30" s="16" t="s">
        <v>28</v>
      </c>
      <c r="J30" s="7">
        <v>688425</v>
      </c>
      <c r="N30" s="7">
        <f>P30-L30</f>
        <v>823365</v>
      </c>
      <c r="P30" s="7">
        <v>823365</v>
      </c>
      <c r="R30" s="7">
        <v>826649</v>
      </c>
    </row>
    <row r="31" spans="1:18" s="7" customFormat="1" ht="12.75" customHeight="1" x14ac:dyDescent="0.2">
      <c r="A31" s="66" t="s">
        <v>25</v>
      </c>
      <c r="B31" s="40"/>
      <c r="C31" s="40"/>
      <c r="D31" s="14"/>
      <c r="E31" s="14">
        <v>5</v>
      </c>
      <c r="F31" s="15" t="s">
        <v>7</v>
      </c>
      <c r="G31" s="14" t="s">
        <v>12</v>
      </c>
      <c r="H31" s="16" t="s">
        <v>26</v>
      </c>
      <c r="J31" s="7">
        <v>155000</v>
      </c>
      <c r="N31" s="7">
        <f t="shared" si="1"/>
        <v>165000</v>
      </c>
      <c r="P31" s="7">
        <v>165000</v>
      </c>
      <c r="R31" s="7">
        <v>165000</v>
      </c>
    </row>
    <row r="32" spans="1:18" s="7" customFormat="1" ht="12.75" customHeight="1" x14ac:dyDescent="0.2">
      <c r="A32" s="66" t="s">
        <v>140</v>
      </c>
      <c r="B32" s="40"/>
      <c r="C32" s="40"/>
      <c r="D32" s="14"/>
      <c r="E32" s="14">
        <v>5</v>
      </c>
      <c r="F32" s="15" t="s">
        <v>7</v>
      </c>
      <c r="G32" s="14" t="s">
        <v>12</v>
      </c>
      <c r="H32" s="16" t="s">
        <v>49</v>
      </c>
      <c r="J32" s="7">
        <v>685869</v>
      </c>
      <c r="K32" s="13"/>
      <c r="L32" s="7">
        <v>721906</v>
      </c>
      <c r="N32" s="7">
        <f>P32-L32</f>
        <v>101568</v>
      </c>
      <c r="P32" s="7">
        <v>823474</v>
      </c>
      <c r="R32" s="7">
        <v>826649</v>
      </c>
    </row>
    <row r="33" spans="1:18" s="7" customFormat="1" ht="12.75" customHeight="1" x14ac:dyDescent="0.2">
      <c r="A33" s="66" t="s">
        <v>282</v>
      </c>
      <c r="B33" s="40"/>
      <c r="C33" s="40"/>
      <c r="D33" s="14"/>
      <c r="E33" s="14">
        <v>5</v>
      </c>
      <c r="F33" s="15" t="s">
        <v>7</v>
      </c>
      <c r="G33" s="14" t="s">
        <v>29</v>
      </c>
      <c r="H33" s="14" t="s">
        <v>8</v>
      </c>
      <c r="J33" s="7">
        <v>959736.26</v>
      </c>
      <c r="L33" s="7">
        <v>438086.04</v>
      </c>
      <c r="N33" s="7">
        <f t="shared" si="1"/>
        <v>750439.56</v>
      </c>
      <c r="P33" s="7">
        <v>1188525.6000000001</v>
      </c>
      <c r="R33" s="7">
        <v>1190374.56</v>
      </c>
    </row>
    <row r="34" spans="1:18" s="7" customFormat="1" ht="12.75" customHeight="1" x14ac:dyDescent="0.2">
      <c r="A34" s="66" t="s">
        <v>30</v>
      </c>
      <c r="B34" s="40"/>
      <c r="C34" s="40"/>
      <c r="D34" s="14"/>
      <c r="E34" s="14">
        <v>5</v>
      </c>
      <c r="F34" s="15" t="s">
        <v>7</v>
      </c>
      <c r="G34" s="14" t="s">
        <v>29</v>
      </c>
      <c r="H34" s="14" t="s">
        <v>10</v>
      </c>
      <c r="J34" s="7">
        <v>36600</v>
      </c>
      <c r="L34" s="7">
        <v>15300</v>
      </c>
      <c r="N34" s="7">
        <f t="shared" si="1"/>
        <v>24300</v>
      </c>
      <c r="P34" s="7">
        <v>39600</v>
      </c>
      <c r="R34" s="7">
        <v>39600</v>
      </c>
    </row>
    <row r="35" spans="1:18" s="7" customFormat="1" ht="12.75" customHeight="1" x14ac:dyDescent="0.2">
      <c r="A35" s="66" t="s">
        <v>31</v>
      </c>
      <c r="B35" s="40"/>
      <c r="C35" s="40"/>
      <c r="D35" s="14"/>
      <c r="E35" s="14">
        <v>5</v>
      </c>
      <c r="F35" s="15" t="s">
        <v>7</v>
      </c>
      <c r="G35" s="14" t="s">
        <v>29</v>
      </c>
      <c r="H35" s="14" t="s">
        <v>15</v>
      </c>
      <c r="J35" s="7">
        <v>98063.89</v>
      </c>
      <c r="L35" s="7">
        <v>42133.279999999999</v>
      </c>
      <c r="N35" s="7">
        <f t="shared" si="1"/>
        <v>71705.83</v>
      </c>
      <c r="P35" s="7">
        <v>113839.11</v>
      </c>
      <c r="R35" s="7">
        <v>137955.06</v>
      </c>
    </row>
    <row r="36" spans="1:18" s="7" customFormat="1" ht="12.75" customHeight="1" x14ac:dyDescent="0.2">
      <c r="A36" s="66" t="s">
        <v>32</v>
      </c>
      <c r="B36" s="40"/>
      <c r="C36" s="40"/>
      <c r="D36" s="14"/>
      <c r="E36" s="14">
        <v>5</v>
      </c>
      <c r="F36" s="15" t="s">
        <v>7</v>
      </c>
      <c r="G36" s="14" t="s">
        <v>29</v>
      </c>
      <c r="H36" s="14" t="s">
        <v>17</v>
      </c>
      <c r="J36" s="7">
        <v>36549.339999999997</v>
      </c>
      <c r="L36" s="7">
        <v>15300</v>
      </c>
      <c r="N36" s="7">
        <f t="shared" si="1"/>
        <v>24300</v>
      </c>
      <c r="P36" s="7">
        <v>39600</v>
      </c>
      <c r="R36" s="7">
        <v>39600</v>
      </c>
    </row>
    <row r="37" spans="1:18" s="7" customFormat="1" ht="12.75" hidden="1" customHeight="1" x14ac:dyDescent="0.2">
      <c r="A37" s="66" t="s">
        <v>147</v>
      </c>
      <c r="B37" s="40"/>
      <c r="C37" s="40"/>
      <c r="D37" s="14"/>
      <c r="E37" s="14">
        <v>5</v>
      </c>
      <c r="F37" s="15" t="s">
        <v>7</v>
      </c>
      <c r="G37" s="14" t="s">
        <v>34</v>
      </c>
      <c r="H37" s="14" t="s">
        <v>8</v>
      </c>
      <c r="N37" s="7">
        <f t="shared" si="1"/>
        <v>0</v>
      </c>
    </row>
    <row r="38" spans="1:18" s="7" customFormat="1" ht="12.75" hidden="1" customHeight="1" x14ac:dyDescent="0.2">
      <c r="A38" s="66" t="s">
        <v>148</v>
      </c>
      <c r="B38" s="40"/>
      <c r="C38" s="40"/>
      <c r="D38" s="14"/>
      <c r="E38" s="14">
        <v>5</v>
      </c>
      <c r="F38" s="15" t="s">
        <v>7</v>
      </c>
      <c r="G38" s="14" t="s">
        <v>34</v>
      </c>
      <c r="H38" s="14" t="s">
        <v>10</v>
      </c>
      <c r="N38" s="7">
        <f t="shared" si="1"/>
        <v>0</v>
      </c>
    </row>
    <row r="39" spans="1:18" s="7" customFormat="1" ht="12.75" customHeight="1" x14ac:dyDescent="0.2">
      <c r="A39" s="66" t="s">
        <v>33</v>
      </c>
      <c r="B39" s="40"/>
      <c r="C39" s="40"/>
      <c r="D39" s="14"/>
      <c r="E39" s="14">
        <v>5</v>
      </c>
      <c r="F39" s="15" t="s">
        <v>7</v>
      </c>
      <c r="G39" s="14" t="s">
        <v>34</v>
      </c>
      <c r="H39" s="14" t="s">
        <v>15</v>
      </c>
      <c r="J39" s="7">
        <v>301847.46000000002</v>
      </c>
      <c r="N39" s="7">
        <f t="shared" si="1"/>
        <v>751392.32</v>
      </c>
      <c r="P39" s="7">
        <v>751392.32</v>
      </c>
    </row>
    <row r="40" spans="1:18" s="7" customFormat="1" ht="12.75" customHeight="1" x14ac:dyDescent="0.2">
      <c r="A40" s="66" t="s">
        <v>35</v>
      </c>
      <c r="B40" s="40"/>
      <c r="C40" s="40"/>
      <c r="D40" s="14"/>
      <c r="E40" s="14">
        <v>5</v>
      </c>
      <c r="F40" s="15" t="s">
        <v>7</v>
      </c>
      <c r="G40" s="14" t="s">
        <v>34</v>
      </c>
      <c r="H40" s="14" t="s">
        <v>49</v>
      </c>
      <c r="J40" s="7">
        <v>399869.62</v>
      </c>
      <c r="L40" s="7">
        <v>31821.64</v>
      </c>
      <c r="N40" s="7">
        <f t="shared" si="1"/>
        <v>165000</v>
      </c>
      <c r="P40" s="7">
        <v>196821.64</v>
      </c>
      <c r="R40" s="7">
        <v>165000</v>
      </c>
    </row>
    <row r="41" spans="1:18" s="7" customFormat="1" ht="12.75" hidden="1" customHeight="1" x14ac:dyDescent="0.2">
      <c r="A41" s="66" t="s">
        <v>149</v>
      </c>
      <c r="B41" s="40"/>
      <c r="C41" s="40"/>
      <c r="D41" s="14"/>
      <c r="E41" s="14">
        <v>5</v>
      </c>
      <c r="F41" s="15" t="s">
        <v>7</v>
      </c>
      <c r="G41" s="14" t="s">
        <v>29</v>
      </c>
      <c r="H41" s="14" t="s">
        <v>64</v>
      </c>
    </row>
    <row r="42" spans="1:18" s="7" customFormat="1" ht="18.95" customHeight="1" x14ac:dyDescent="0.2">
      <c r="A42" s="63" t="s">
        <v>36</v>
      </c>
      <c r="B42" s="26"/>
      <c r="C42" s="26"/>
      <c r="J42" s="22">
        <f>SUM(J16:J41)</f>
        <v>12417246.790000001</v>
      </c>
      <c r="K42" s="18"/>
      <c r="L42" s="22">
        <f>SUM(L16:L41)</f>
        <v>5730179.5800000001</v>
      </c>
      <c r="N42" s="22">
        <f>SUM(N16:N41)</f>
        <v>9459768.4000000004</v>
      </c>
      <c r="P42" s="22">
        <f>SUM(P16:P41)</f>
        <v>15189947.98</v>
      </c>
      <c r="R42" s="22">
        <f>SUM(R16:R41)</f>
        <v>14487192.440000001</v>
      </c>
    </row>
    <row r="43" spans="1:18" s="7" customFormat="1" ht="6" customHeight="1" x14ac:dyDescent="0.2">
      <c r="A43" s="17"/>
      <c r="B43" s="17"/>
      <c r="C43" s="17"/>
      <c r="J43" s="18"/>
      <c r="K43" s="18"/>
    </row>
    <row r="44" spans="1:18" s="7" customFormat="1" ht="12.75" customHeight="1" x14ac:dyDescent="0.2">
      <c r="A44" s="68" t="s">
        <v>188</v>
      </c>
      <c r="B44" s="12"/>
      <c r="C44" s="12"/>
    </row>
    <row r="45" spans="1:18" s="7" customFormat="1" ht="12.75" customHeight="1" x14ac:dyDescent="0.2">
      <c r="A45" s="66" t="s">
        <v>37</v>
      </c>
      <c r="B45" s="40"/>
      <c r="C45" s="40"/>
      <c r="D45" s="14"/>
      <c r="E45" s="14">
        <v>5</v>
      </c>
      <c r="F45" s="15" t="s">
        <v>12</v>
      </c>
      <c r="G45" s="14" t="s">
        <v>7</v>
      </c>
      <c r="H45" s="14" t="s">
        <v>8</v>
      </c>
      <c r="J45" s="7">
        <v>51201</v>
      </c>
      <c r="N45" s="7">
        <f t="shared" ref="N45:N47" si="2">P45-L45</f>
        <v>90000</v>
      </c>
      <c r="P45" s="7">
        <v>90000</v>
      </c>
      <c r="R45" s="7">
        <v>90000</v>
      </c>
    </row>
    <row r="46" spans="1:18" s="7" customFormat="1" ht="12.75" hidden="1" customHeight="1" x14ac:dyDescent="0.2">
      <c r="A46" s="66" t="s">
        <v>38</v>
      </c>
      <c r="B46" s="40"/>
      <c r="C46" s="40"/>
      <c r="E46" s="14">
        <v>5</v>
      </c>
      <c r="F46" s="15" t="s">
        <v>12</v>
      </c>
      <c r="G46" s="14" t="s">
        <v>7</v>
      </c>
      <c r="H46" s="14" t="s">
        <v>10</v>
      </c>
      <c r="N46" s="7">
        <f t="shared" si="2"/>
        <v>0</v>
      </c>
    </row>
    <row r="47" spans="1:18" s="7" customFormat="1" ht="12.75" customHeight="1" x14ac:dyDescent="0.2">
      <c r="A47" s="66" t="s">
        <v>39</v>
      </c>
      <c r="B47" s="40"/>
      <c r="C47" s="40"/>
      <c r="E47" s="14">
        <v>5</v>
      </c>
      <c r="F47" s="15" t="s">
        <v>12</v>
      </c>
      <c r="G47" s="14" t="s">
        <v>12</v>
      </c>
      <c r="H47" s="14" t="s">
        <v>8</v>
      </c>
      <c r="J47" s="7">
        <v>100000</v>
      </c>
      <c r="L47" s="7">
        <v>28920</v>
      </c>
      <c r="N47" s="7">
        <f t="shared" si="2"/>
        <v>71080</v>
      </c>
      <c r="P47" s="7">
        <v>100000</v>
      </c>
      <c r="R47" s="7">
        <v>140000</v>
      </c>
    </row>
    <row r="48" spans="1:18" s="7" customFormat="1" ht="12.75" hidden="1" customHeight="1" x14ac:dyDescent="0.2">
      <c r="A48" s="66" t="s">
        <v>40</v>
      </c>
      <c r="B48" s="40"/>
      <c r="C48" s="40"/>
      <c r="D48" s="14"/>
      <c r="E48" s="14">
        <v>5</v>
      </c>
      <c r="F48" s="15" t="s">
        <v>12</v>
      </c>
      <c r="G48" s="14" t="s">
        <v>29</v>
      </c>
      <c r="H48" s="14" t="s">
        <v>8</v>
      </c>
    </row>
    <row r="49" spans="1:18" s="7" customFormat="1" ht="12.75" hidden="1" customHeight="1" x14ac:dyDescent="0.2">
      <c r="A49" s="66" t="s">
        <v>41</v>
      </c>
      <c r="B49" s="40"/>
      <c r="C49" s="40"/>
      <c r="D49" s="14"/>
      <c r="E49" s="14">
        <v>5</v>
      </c>
      <c r="F49" s="15" t="s">
        <v>12</v>
      </c>
      <c r="G49" s="14" t="s">
        <v>29</v>
      </c>
      <c r="H49" s="14" t="s">
        <v>10</v>
      </c>
      <c r="N49" s="7">
        <f t="shared" ref="N49:N112" si="3">P49-L49</f>
        <v>0</v>
      </c>
    </row>
    <row r="50" spans="1:18" s="7" customFormat="1" ht="12.75" hidden="1" customHeight="1" x14ac:dyDescent="0.2">
      <c r="A50" s="66" t="s">
        <v>42</v>
      </c>
      <c r="B50" s="40"/>
      <c r="C50" s="40"/>
      <c r="D50" s="14"/>
      <c r="E50" s="14">
        <v>5</v>
      </c>
      <c r="F50" s="15" t="s">
        <v>12</v>
      </c>
      <c r="G50" s="14" t="s">
        <v>29</v>
      </c>
      <c r="H50" s="14" t="s">
        <v>17</v>
      </c>
      <c r="N50" s="7">
        <f t="shared" si="3"/>
        <v>0</v>
      </c>
    </row>
    <row r="51" spans="1:18" s="7" customFormat="1" ht="12.75" hidden="1" customHeight="1" x14ac:dyDescent="0.2">
      <c r="A51" s="66" t="s">
        <v>43</v>
      </c>
      <c r="B51" s="40"/>
      <c r="C51" s="40"/>
      <c r="D51" s="14"/>
      <c r="E51" s="14">
        <v>5</v>
      </c>
      <c r="F51" s="15" t="s">
        <v>12</v>
      </c>
      <c r="G51" s="14" t="s">
        <v>29</v>
      </c>
      <c r="H51" s="14" t="s">
        <v>64</v>
      </c>
      <c r="N51" s="7">
        <f t="shared" si="3"/>
        <v>0</v>
      </c>
    </row>
    <row r="52" spans="1:18" s="7" customFormat="1" ht="12.75" hidden="1" customHeight="1" x14ac:dyDescent="0.2">
      <c r="A52" s="66" t="s">
        <v>88</v>
      </c>
      <c r="B52" s="40"/>
      <c r="C52" s="40"/>
      <c r="E52" s="14">
        <v>5</v>
      </c>
      <c r="F52" s="15" t="s">
        <v>12</v>
      </c>
      <c r="G52" s="14" t="s">
        <v>29</v>
      </c>
      <c r="H52" s="14" t="s">
        <v>60</v>
      </c>
      <c r="N52" s="7">
        <f t="shared" si="3"/>
        <v>0</v>
      </c>
    </row>
    <row r="53" spans="1:18" s="7" customFormat="1" ht="12.75" hidden="1" customHeight="1" x14ac:dyDescent="0.2">
      <c r="A53" s="66" t="s">
        <v>150</v>
      </c>
      <c r="B53" s="40"/>
      <c r="C53" s="40"/>
      <c r="D53" s="14"/>
      <c r="E53" s="14">
        <v>5</v>
      </c>
      <c r="F53" s="15" t="s">
        <v>12</v>
      </c>
      <c r="G53" s="14" t="s">
        <v>29</v>
      </c>
      <c r="H53" s="14" t="s">
        <v>19</v>
      </c>
      <c r="K53" s="19"/>
      <c r="N53" s="7">
        <f t="shared" si="3"/>
        <v>0</v>
      </c>
    </row>
    <row r="54" spans="1:18" s="7" customFormat="1" ht="12.75" hidden="1" customHeight="1" x14ac:dyDescent="0.2">
      <c r="A54" s="66" t="s">
        <v>151</v>
      </c>
      <c r="B54" s="40"/>
      <c r="C54" s="40"/>
      <c r="D54" s="14"/>
      <c r="E54" s="14">
        <v>5</v>
      </c>
      <c r="F54" s="15" t="s">
        <v>12</v>
      </c>
      <c r="G54" s="14" t="s">
        <v>29</v>
      </c>
      <c r="H54" s="14" t="s">
        <v>82</v>
      </c>
      <c r="K54" s="19"/>
      <c r="N54" s="7">
        <f t="shared" si="3"/>
        <v>0</v>
      </c>
    </row>
    <row r="55" spans="1:18" s="7" customFormat="1" ht="12.75" customHeight="1" x14ac:dyDescent="0.2">
      <c r="A55" s="66" t="s">
        <v>44</v>
      </c>
      <c r="B55" s="40"/>
      <c r="C55" s="40"/>
      <c r="D55" s="14"/>
      <c r="E55" s="14">
        <v>5</v>
      </c>
      <c r="F55" s="15" t="s">
        <v>12</v>
      </c>
      <c r="G55" s="14" t="s">
        <v>29</v>
      </c>
      <c r="H55" s="14" t="s">
        <v>45</v>
      </c>
      <c r="J55" s="7">
        <v>123108.61</v>
      </c>
      <c r="K55" s="19"/>
      <c r="L55" s="7">
        <v>37500</v>
      </c>
      <c r="N55" s="7">
        <f t="shared" si="3"/>
        <v>124500</v>
      </c>
      <c r="P55" s="7">
        <v>162000</v>
      </c>
      <c r="R55" s="7">
        <v>180000</v>
      </c>
    </row>
    <row r="56" spans="1:18" s="7" customFormat="1" ht="12.75" hidden="1" customHeight="1" x14ac:dyDescent="0.2">
      <c r="A56" s="66" t="s">
        <v>152</v>
      </c>
      <c r="B56" s="40"/>
      <c r="C56" s="40"/>
      <c r="D56" s="14"/>
      <c r="E56" s="14">
        <v>5</v>
      </c>
      <c r="F56" s="15" t="s">
        <v>12</v>
      </c>
      <c r="G56" s="14" t="s">
        <v>29</v>
      </c>
      <c r="H56" s="14" t="s">
        <v>102</v>
      </c>
      <c r="N56" s="7">
        <f t="shared" si="3"/>
        <v>0</v>
      </c>
    </row>
    <row r="57" spans="1:18" s="7" customFormat="1" ht="12.75" hidden="1" customHeight="1" x14ac:dyDescent="0.2">
      <c r="A57" s="66" t="s">
        <v>153</v>
      </c>
      <c r="B57" s="40"/>
      <c r="C57" s="40"/>
      <c r="D57" s="14"/>
      <c r="E57" s="14">
        <v>5</v>
      </c>
      <c r="F57" s="15" t="s">
        <v>12</v>
      </c>
      <c r="G57" s="14" t="s">
        <v>29</v>
      </c>
      <c r="H57" s="14" t="s">
        <v>146</v>
      </c>
      <c r="N57" s="7">
        <f t="shared" si="3"/>
        <v>0</v>
      </c>
    </row>
    <row r="58" spans="1:18" s="7" customFormat="1" ht="12.75" hidden="1" customHeight="1" x14ac:dyDescent="0.2">
      <c r="A58" s="66" t="s">
        <v>46</v>
      </c>
      <c r="B58" s="40"/>
      <c r="C58" s="40"/>
      <c r="D58" s="14"/>
      <c r="E58" s="14">
        <v>5</v>
      </c>
      <c r="F58" s="15" t="s">
        <v>12</v>
      </c>
      <c r="G58" s="14" t="s">
        <v>29</v>
      </c>
      <c r="H58" s="14" t="s">
        <v>47</v>
      </c>
      <c r="N58" s="7">
        <f t="shared" si="3"/>
        <v>0</v>
      </c>
    </row>
    <row r="59" spans="1:18" s="7" customFormat="1" ht="12.75" hidden="1" customHeight="1" x14ac:dyDescent="0.2">
      <c r="A59" s="66" t="s">
        <v>154</v>
      </c>
      <c r="B59" s="40"/>
      <c r="C59" s="40"/>
      <c r="E59" s="14">
        <v>5</v>
      </c>
      <c r="F59" s="15" t="s">
        <v>12</v>
      </c>
      <c r="G59" s="14" t="s">
        <v>29</v>
      </c>
      <c r="H59" s="14" t="s">
        <v>15</v>
      </c>
      <c r="N59" s="7">
        <f t="shared" si="3"/>
        <v>0</v>
      </c>
    </row>
    <row r="60" spans="1:18" s="7" customFormat="1" ht="12.75" hidden="1" customHeight="1" x14ac:dyDescent="0.2">
      <c r="A60" s="66" t="s">
        <v>51</v>
      </c>
      <c r="B60" s="40"/>
      <c r="C60" s="40"/>
      <c r="D60" s="14"/>
      <c r="E60" s="14">
        <v>5</v>
      </c>
      <c r="F60" s="15" t="s">
        <v>12</v>
      </c>
      <c r="G60" s="14" t="s">
        <v>29</v>
      </c>
      <c r="H60" s="14" t="s">
        <v>24</v>
      </c>
      <c r="N60" s="7">
        <f t="shared" si="3"/>
        <v>0</v>
      </c>
    </row>
    <row r="61" spans="1:18" s="7" customFormat="1" ht="12.75" customHeight="1" x14ac:dyDescent="0.2">
      <c r="A61" s="66" t="s">
        <v>48</v>
      </c>
      <c r="B61" s="40"/>
      <c r="C61" s="40"/>
      <c r="E61" s="14">
        <v>5</v>
      </c>
      <c r="F61" s="15" t="s">
        <v>12</v>
      </c>
      <c r="G61" s="14" t="s">
        <v>29</v>
      </c>
      <c r="H61" s="16" t="s">
        <v>49</v>
      </c>
      <c r="J61" s="7">
        <v>8900</v>
      </c>
      <c r="L61" s="7">
        <v>4980</v>
      </c>
      <c r="N61" s="7">
        <f t="shared" si="3"/>
        <v>25020</v>
      </c>
      <c r="P61" s="7">
        <v>30000</v>
      </c>
      <c r="R61" s="7">
        <v>30000</v>
      </c>
    </row>
    <row r="62" spans="1:18" s="7" customFormat="1" ht="12.75" hidden="1" customHeight="1" x14ac:dyDescent="0.2">
      <c r="A62" s="66" t="s">
        <v>50</v>
      </c>
      <c r="B62" s="40"/>
      <c r="C62" s="40"/>
      <c r="D62" s="14"/>
      <c r="E62" s="14">
        <v>5</v>
      </c>
      <c r="F62" s="15" t="s">
        <v>12</v>
      </c>
      <c r="G62" s="14" t="s">
        <v>34</v>
      </c>
      <c r="H62" s="14" t="s">
        <v>8</v>
      </c>
      <c r="N62" s="7">
        <f t="shared" si="3"/>
        <v>0</v>
      </c>
    </row>
    <row r="63" spans="1:18" s="7" customFormat="1" ht="12.75" hidden="1" customHeight="1" x14ac:dyDescent="0.2">
      <c r="A63" s="66" t="s">
        <v>52</v>
      </c>
      <c r="B63" s="40"/>
      <c r="C63" s="40"/>
      <c r="D63" s="14"/>
      <c r="E63" s="14">
        <v>5</v>
      </c>
      <c r="F63" s="15" t="s">
        <v>12</v>
      </c>
      <c r="G63" s="14" t="s">
        <v>34</v>
      </c>
      <c r="H63" s="14" t="s">
        <v>10</v>
      </c>
      <c r="N63" s="7">
        <f t="shared" si="3"/>
        <v>0</v>
      </c>
    </row>
    <row r="64" spans="1:18" s="7" customFormat="1" ht="12.75" hidden="1" customHeight="1" x14ac:dyDescent="0.2">
      <c r="A64" s="66" t="s">
        <v>48</v>
      </c>
      <c r="B64" s="40"/>
      <c r="C64" s="40"/>
      <c r="D64" s="14"/>
      <c r="E64" s="14">
        <v>5</v>
      </c>
      <c r="F64" s="15" t="s">
        <v>12</v>
      </c>
      <c r="G64" s="14" t="s">
        <v>29</v>
      </c>
      <c r="H64" s="16" t="s">
        <v>49</v>
      </c>
      <c r="N64" s="7">
        <f t="shared" si="3"/>
        <v>0</v>
      </c>
    </row>
    <row r="65" spans="1:18" s="7" customFormat="1" ht="12.75" customHeight="1" x14ac:dyDescent="0.2">
      <c r="A65" s="66" t="s">
        <v>53</v>
      </c>
      <c r="B65" s="40"/>
      <c r="C65" s="40"/>
      <c r="E65" s="14">
        <v>5</v>
      </c>
      <c r="F65" s="15" t="s">
        <v>12</v>
      </c>
      <c r="G65" s="14" t="s">
        <v>54</v>
      </c>
      <c r="H65" s="14" t="s">
        <v>8</v>
      </c>
      <c r="J65" s="7">
        <v>5000</v>
      </c>
      <c r="N65" s="7">
        <f t="shared" si="3"/>
        <v>5000</v>
      </c>
      <c r="P65" s="7">
        <v>5000</v>
      </c>
      <c r="R65" s="7">
        <v>5000</v>
      </c>
    </row>
    <row r="66" spans="1:18" s="7" customFormat="1" ht="12.75" customHeight="1" x14ac:dyDescent="0.2">
      <c r="A66" s="66" t="s">
        <v>55</v>
      </c>
      <c r="B66" s="40"/>
      <c r="C66" s="40"/>
      <c r="E66" s="14">
        <v>5</v>
      </c>
      <c r="F66" s="15" t="s">
        <v>12</v>
      </c>
      <c r="G66" s="14" t="s">
        <v>54</v>
      </c>
      <c r="H66" s="14" t="s">
        <v>10</v>
      </c>
      <c r="J66" s="7">
        <v>22515.07</v>
      </c>
      <c r="L66" s="7">
        <v>10197.4</v>
      </c>
      <c r="N66" s="7">
        <f t="shared" si="3"/>
        <v>13802.6</v>
      </c>
      <c r="P66" s="7">
        <v>24000</v>
      </c>
      <c r="R66" s="7">
        <v>24000</v>
      </c>
    </row>
    <row r="67" spans="1:18" s="7" customFormat="1" ht="12.75" customHeight="1" x14ac:dyDescent="0.2">
      <c r="A67" s="66" t="s">
        <v>56</v>
      </c>
      <c r="B67" s="40"/>
      <c r="C67" s="40"/>
      <c r="E67" s="14">
        <v>5</v>
      </c>
      <c r="F67" s="15" t="s">
        <v>12</v>
      </c>
      <c r="G67" s="14" t="s">
        <v>54</v>
      </c>
      <c r="H67" s="14" t="s">
        <v>15</v>
      </c>
      <c r="J67" s="7">
        <v>53760</v>
      </c>
      <c r="L67" s="7">
        <v>22400</v>
      </c>
      <c r="N67" s="7">
        <f t="shared" si="3"/>
        <v>157600</v>
      </c>
      <c r="P67" s="7">
        <v>180000</v>
      </c>
      <c r="R67" s="7">
        <v>180000</v>
      </c>
    </row>
    <row r="68" spans="1:18" s="7" customFormat="1" ht="12.75" hidden="1" customHeight="1" x14ac:dyDescent="0.2">
      <c r="A68" s="66" t="s">
        <v>57</v>
      </c>
      <c r="B68" s="40"/>
      <c r="C68" s="40"/>
      <c r="E68" s="14">
        <v>5</v>
      </c>
      <c r="F68" s="15" t="s">
        <v>12</v>
      </c>
      <c r="G68" s="14" t="s">
        <v>54</v>
      </c>
      <c r="H68" s="14" t="s">
        <v>17</v>
      </c>
      <c r="N68" s="7">
        <f t="shared" si="3"/>
        <v>0</v>
      </c>
    </row>
    <row r="69" spans="1:18" s="7" customFormat="1" ht="12.75" hidden="1" customHeight="1" x14ac:dyDescent="0.2">
      <c r="A69" s="66" t="s">
        <v>66</v>
      </c>
      <c r="B69" s="40"/>
      <c r="C69" s="40"/>
      <c r="E69" s="14">
        <v>5</v>
      </c>
      <c r="F69" s="15" t="s">
        <v>12</v>
      </c>
      <c r="G69" s="14" t="s">
        <v>67</v>
      </c>
      <c r="H69" s="14" t="s">
        <v>8</v>
      </c>
      <c r="N69" s="7">
        <f t="shared" si="3"/>
        <v>0</v>
      </c>
    </row>
    <row r="70" spans="1:18" s="7" customFormat="1" ht="12.75" customHeight="1" x14ac:dyDescent="0.2">
      <c r="A70" s="66" t="s">
        <v>73</v>
      </c>
      <c r="B70" s="40"/>
      <c r="C70" s="40"/>
      <c r="E70" s="14">
        <v>5</v>
      </c>
      <c r="F70" s="15" t="s">
        <v>12</v>
      </c>
      <c r="G70" s="14" t="s">
        <v>74</v>
      </c>
      <c r="H70" s="14" t="s">
        <v>64</v>
      </c>
      <c r="N70" s="7">
        <f>P70-L70</f>
        <v>10000</v>
      </c>
      <c r="P70" s="7">
        <v>10000</v>
      </c>
      <c r="R70" s="7">
        <v>60000</v>
      </c>
    </row>
    <row r="71" spans="1:18" s="7" customFormat="1" ht="12.75" customHeight="1" x14ac:dyDescent="0.2">
      <c r="A71" s="66" t="s">
        <v>76</v>
      </c>
      <c r="B71" s="40"/>
      <c r="C71" s="40"/>
      <c r="E71" s="14">
        <v>5</v>
      </c>
      <c r="F71" s="15" t="s">
        <v>12</v>
      </c>
      <c r="G71" s="14" t="s">
        <v>74</v>
      </c>
      <c r="H71" s="14" t="s">
        <v>60</v>
      </c>
      <c r="R71" s="7">
        <v>50000</v>
      </c>
    </row>
    <row r="72" spans="1:18" s="7" customFormat="1" ht="12.75" customHeight="1" x14ac:dyDescent="0.2">
      <c r="A72" s="66" t="s">
        <v>75</v>
      </c>
      <c r="B72" s="40"/>
      <c r="C72" s="40"/>
      <c r="E72" s="14">
        <v>5</v>
      </c>
      <c r="F72" s="15" t="s">
        <v>12</v>
      </c>
      <c r="G72" s="14" t="s">
        <v>74</v>
      </c>
      <c r="H72" s="14" t="s">
        <v>19</v>
      </c>
      <c r="N72" s="7">
        <f>P72-L72</f>
        <v>5000</v>
      </c>
      <c r="P72" s="7">
        <v>5000</v>
      </c>
    </row>
    <row r="73" spans="1:18" s="7" customFormat="1" ht="12.75" customHeight="1" x14ac:dyDescent="0.2">
      <c r="A73" s="66" t="s">
        <v>77</v>
      </c>
      <c r="B73" s="40"/>
      <c r="C73" s="40"/>
      <c r="E73" s="14">
        <v>5</v>
      </c>
      <c r="F73" s="15" t="s">
        <v>12</v>
      </c>
      <c r="G73" s="14" t="s">
        <v>74</v>
      </c>
      <c r="H73" s="14" t="s">
        <v>49</v>
      </c>
      <c r="N73" s="7">
        <f>P73-L73</f>
        <v>5000</v>
      </c>
      <c r="P73" s="7">
        <v>5000</v>
      </c>
      <c r="R73" s="7">
        <v>20000</v>
      </c>
    </row>
    <row r="74" spans="1:18" s="7" customFormat="1" ht="12.75" customHeight="1" x14ac:dyDescent="0.2">
      <c r="A74" s="66" t="s">
        <v>61</v>
      </c>
      <c r="B74" s="40"/>
      <c r="C74" s="40"/>
      <c r="E74" s="14">
        <v>5</v>
      </c>
      <c r="F74" s="15" t="s">
        <v>12</v>
      </c>
      <c r="G74" s="14" t="s">
        <v>59</v>
      </c>
      <c r="H74" s="14" t="s">
        <v>8</v>
      </c>
      <c r="P74" s="7">
        <v>10000</v>
      </c>
      <c r="R74" s="7">
        <v>10000</v>
      </c>
    </row>
    <row r="75" spans="1:18" s="7" customFormat="1" ht="12.75" customHeight="1" x14ac:dyDescent="0.2">
      <c r="A75" s="66" t="s">
        <v>62</v>
      </c>
      <c r="B75" s="40"/>
      <c r="C75" s="40"/>
      <c r="E75" s="14">
        <v>5</v>
      </c>
      <c r="F75" s="15" t="s">
        <v>12</v>
      </c>
      <c r="G75" s="14" t="s">
        <v>59</v>
      </c>
      <c r="H75" s="14" t="s">
        <v>10</v>
      </c>
      <c r="P75" s="7">
        <v>15000</v>
      </c>
      <c r="R75" s="7">
        <v>20000</v>
      </c>
    </row>
    <row r="76" spans="1:18" s="7" customFormat="1" ht="12.75" hidden="1" customHeight="1" x14ac:dyDescent="0.2">
      <c r="A76" s="66" t="s">
        <v>63</v>
      </c>
      <c r="B76" s="40"/>
      <c r="C76" s="40"/>
      <c r="E76" s="14">
        <v>5</v>
      </c>
      <c r="F76" s="15" t="s">
        <v>12</v>
      </c>
      <c r="G76" s="14" t="s">
        <v>59</v>
      </c>
      <c r="H76" s="14" t="s">
        <v>64</v>
      </c>
      <c r="N76" s="7">
        <f t="shared" si="3"/>
        <v>0</v>
      </c>
    </row>
    <row r="77" spans="1:18" s="7" customFormat="1" ht="12.75" hidden="1" customHeight="1" x14ac:dyDescent="0.2">
      <c r="A77" s="66" t="s">
        <v>155</v>
      </c>
      <c r="B77" s="40"/>
      <c r="C77" s="40"/>
      <c r="E77" s="14">
        <v>5</v>
      </c>
      <c r="F77" s="15" t="s">
        <v>12</v>
      </c>
      <c r="G77" s="14" t="s">
        <v>59</v>
      </c>
      <c r="H77" s="14" t="s">
        <v>15</v>
      </c>
      <c r="N77" s="7">
        <f t="shared" si="3"/>
        <v>0</v>
      </c>
    </row>
    <row r="78" spans="1:18" s="7" customFormat="1" ht="12.75" hidden="1" customHeight="1" x14ac:dyDescent="0.2">
      <c r="A78" s="66" t="s">
        <v>156</v>
      </c>
      <c r="B78" s="40"/>
      <c r="C78" s="40"/>
      <c r="E78" s="14">
        <v>5</v>
      </c>
      <c r="F78" s="14" t="s">
        <v>12</v>
      </c>
      <c r="G78" s="14" t="s">
        <v>59</v>
      </c>
      <c r="H78" s="14" t="s">
        <v>17</v>
      </c>
      <c r="N78" s="7">
        <f t="shared" si="3"/>
        <v>0</v>
      </c>
    </row>
    <row r="79" spans="1:18" s="7" customFormat="1" ht="12.75" hidden="1" customHeight="1" x14ac:dyDescent="0.2">
      <c r="A79" s="66" t="s">
        <v>63</v>
      </c>
      <c r="B79" s="40"/>
      <c r="C79" s="40"/>
      <c r="E79" s="14">
        <v>5</v>
      </c>
      <c r="F79" s="15" t="s">
        <v>12</v>
      </c>
      <c r="G79" s="14" t="s">
        <v>59</v>
      </c>
      <c r="H79" s="14" t="s">
        <v>64</v>
      </c>
      <c r="N79" s="7">
        <f t="shared" si="3"/>
        <v>0</v>
      </c>
    </row>
    <row r="80" spans="1:18" s="7" customFormat="1" ht="12.75" customHeight="1" x14ac:dyDescent="0.2">
      <c r="A80" s="66" t="s">
        <v>58</v>
      </c>
      <c r="B80" s="40"/>
      <c r="C80" s="40"/>
      <c r="E80" s="14">
        <v>5</v>
      </c>
      <c r="F80" s="14" t="s">
        <v>12</v>
      </c>
      <c r="G80" s="14" t="s">
        <v>59</v>
      </c>
      <c r="H80" s="14" t="s">
        <v>60</v>
      </c>
      <c r="J80" s="7">
        <v>11000</v>
      </c>
      <c r="N80" s="7">
        <f t="shared" ref="N80" si="4">P80-L80</f>
        <v>15000</v>
      </c>
      <c r="P80" s="7">
        <v>15000</v>
      </c>
      <c r="R80" s="7">
        <v>15000</v>
      </c>
    </row>
    <row r="81" spans="1:18" s="7" customFormat="1" ht="12.75" customHeight="1" x14ac:dyDescent="0.2">
      <c r="A81" s="66" t="s">
        <v>65</v>
      </c>
      <c r="B81" s="40"/>
      <c r="C81" s="40"/>
      <c r="E81" s="14">
        <v>5</v>
      </c>
      <c r="F81" s="15" t="s">
        <v>12</v>
      </c>
      <c r="G81" s="14" t="s">
        <v>59</v>
      </c>
      <c r="H81" s="14" t="s">
        <v>19</v>
      </c>
      <c r="J81" s="7">
        <v>23912</v>
      </c>
      <c r="L81" s="7">
        <v>9898</v>
      </c>
      <c r="N81" s="7">
        <f t="shared" si="3"/>
        <v>50102</v>
      </c>
      <c r="P81" s="7">
        <v>60000</v>
      </c>
      <c r="R81" s="7">
        <v>60000</v>
      </c>
    </row>
    <row r="82" spans="1:18" s="7" customFormat="1" ht="12.75" hidden="1" customHeight="1" x14ac:dyDescent="0.2">
      <c r="A82" s="66" t="s">
        <v>157</v>
      </c>
      <c r="B82" s="40"/>
      <c r="C82" s="40"/>
      <c r="E82" s="14">
        <v>5</v>
      </c>
      <c r="F82" s="15" t="s">
        <v>12</v>
      </c>
      <c r="G82" s="14" t="s">
        <v>93</v>
      </c>
      <c r="H82" s="14" t="s">
        <v>8</v>
      </c>
      <c r="N82" s="7">
        <f t="shared" si="3"/>
        <v>0</v>
      </c>
    </row>
    <row r="83" spans="1:18" s="7" customFormat="1" ht="12.75" hidden="1" customHeight="1" x14ac:dyDescent="0.2">
      <c r="A83" s="66" t="s">
        <v>66</v>
      </c>
      <c r="B83" s="40"/>
      <c r="C83" s="40"/>
      <c r="E83" s="14">
        <v>5</v>
      </c>
      <c r="F83" s="15" t="s">
        <v>12</v>
      </c>
      <c r="G83" s="14" t="s">
        <v>67</v>
      </c>
      <c r="H83" s="14" t="s">
        <v>8</v>
      </c>
      <c r="N83" s="7">
        <f t="shared" si="3"/>
        <v>0</v>
      </c>
    </row>
    <row r="84" spans="1:18" s="7" customFormat="1" ht="12.75" hidden="1" customHeight="1" x14ac:dyDescent="0.2">
      <c r="A84" s="66" t="s">
        <v>68</v>
      </c>
      <c r="B84" s="40"/>
      <c r="C84" s="40"/>
      <c r="E84" s="14">
        <v>5</v>
      </c>
      <c r="F84" s="15" t="s">
        <v>12</v>
      </c>
      <c r="G84" s="14" t="s">
        <v>67</v>
      </c>
      <c r="H84" s="14" t="s">
        <v>10</v>
      </c>
      <c r="N84" s="7">
        <f t="shared" si="3"/>
        <v>0</v>
      </c>
    </row>
    <row r="85" spans="1:18" s="7" customFormat="1" ht="12.75" hidden="1" customHeight="1" x14ac:dyDescent="0.2">
      <c r="A85" s="66" t="s">
        <v>158</v>
      </c>
      <c r="B85" s="40"/>
      <c r="C85" s="40"/>
      <c r="E85" s="14">
        <v>5</v>
      </c>
      <c r="F85" s="15" t="s">
        <v>12</v>
      </c>
      <c r="G85" s="14" t="s">
        <v>70</v>
      </c>
      <c r="H85" s="14" t="s">
        <v>8</v>
      </c>
      <c r="N85" s="7">
        <f t="shared" si="3"/>
        <v>0</v>
      </c>
    </row>
    <row r="86" spans="1:18" s="7" customFormat="1" ht="12.75" hidden="1" customHeight="1" x14ac:dyDescent="0.2">
      <c r="A86" s="66" t="s">
        <v>159</v>
      </c>
      <c r="B86" s="40"/>
      <c r="C86" s="40"/>
      <c r="E86" s="14">
        <v>5</v>
      </c>
      <c r="F86" s="15" t="s">
        <v>12</v>
      </c>
      <c r="G86" s="14" t="s">
        <v>70</v>
      </c>
      <c r="H86" s="14" t="s">
        <v>10</v>
      </c>
      <c r="N86" s="7">
        <f t="shared" si="3"/>
        <v>0</v>
      </c>
    </row>
    <row r="87" spans="1:18" s="7" customFormat="1" ht="12.75" hidden="1" customHeight="1" x14ac:dyDescent="0.2">
      <c r="A87" s="66" t="s">
        <v>69</v>
      </c>
      <c r="B87" s="40"/>
      <c r="C87" s="40"/>
      <c r="E87" s="14">
        <v>5</v>
      </c>
      <c r="F87" s="15" t="s">
        <v>12</v>
      </c>
      <c r="G87" s="14" t="s">
        <v>70</v>
      </c>
      <c r="H87" s="14" t="s">
        <v>15</v>
      </c>
      <c r="N87" s="7">
        <f t="shared" si="3"/>
        <v>0</v>
      </c>
    </row>
    <row r="88" spans="1:18" s="7" customFormat="1" ht="12.75" hidden="1" customHeight="1" x14ac:dyDescent="0.2">
      <c r="A88" s="66" t="s">
        <v>160</v>
      </c>
      <c r="B88" s="40"/>
      <c r="C88" s="40"/>
      <c r="E88" s="14">
        <v>5</v>
      </c>
      <c r="F88" s="15" t="s">
        <v>12</v>
      </c>
      <c r="G88" s="14" t="s">
        <v>163</v>
      </c>
      <c r="H88" s="14" t="s">
        <v>8</v>
      </c>
      <c r="N88" s="7">
        <f t="shared" si="3"/>
        <v>0</v>
      </c>
    </row>
    <row r="89" spans="1:18" s="7" customFormat="1" ht="12.75" hidden="1" customHeight="1" x14ac:dyDescent="0.2">
      <c r="A89" s="66" t="s">
        <v>161</v>
      </c>
      <c r="B89" s="40"/>
      <c r="C89" s="40"/>
      <c r="E89" s="14">
        <v>5</v>
      </c>
      <c r="F89" s="15" t="s">
        <v>12</v>
      </c>
      <c r="G89" s="14" t="s">
        <v>163</v>
      </c>
      <c r="H89" s="16" t="s">
        <v>49</v>
      </c>
      <c r="N89" s="7">
        <f t="shared" si="3"/>
        <v>0</v>
      </c>
    </row>
    <row r="90" spans="1:18" s="7" customFormat="1" ht="12.75" hidden="1" customHeight="1" x14ac:dyDescent="0.2">
      <c r="A90" s="66" t="s">
        <v>71</v>
      </c>
      <c r="B90" s="40"/>
      <c r="C90" s="40"/>
      <c r="E90" s="14">
        <v>5</v>
      </c>
      <c r="F90" s="15" t="s">
        <v>12</v>
      </c>
      <c r="G90" s="14" t="s">
        <v>163</v>
      </c>
      <c r="H90" s="14" t="s">
        <v>10</v>
      </c>
      <c r="N90" s="7">
        <f t="shared" si="3"/>
        <v>0</v>
      </c>
    </row>
    <row r="91" spans="1:18" s="7" customFormat="1" ht="12.75" hidden="1" customHeight="1" x14ac:dyDescent="0.2">
      <c r="A91" s="66" t="s">
        <v>162</v>
      </c>
      <c r="B91" s="40"/>
      <c r="C91" s="40"/>
      <c r="E91" s="14">
        <v>5</v>
      </c>
      <c r="F91" s="15" t="s">
        <v>12</v>
      </c>
      <c r="G91" s="14" t="s">
        <v>163</v>
      </c>
      <c r="H91" s="14" t="s">
        <v>15</v>
      </c>
      <c r="N91" s="7">
        <f t="shared" si="3"/>
        <v>0</v>
      </c>
    </row>
    <row r="92" spans="1:18" s="7" customFormat="1" ht="12.75" hidden="1" customHeight="1" x14ac:dyDescent="0.2">
      <c r="A92" s="66" t="s">
        <v>72</v>
      </c>
      <c r="B92" s="40"/>
      <c r="C92" s="40"/>
      <c r="E92" s="14">
        <v>5</v>
      </c>
      <c r="F92" s="15" t="s">
        <v>12</v>
      </c>
      <c r="G92" s="14" t="s">
        <v>70</v>
      </c>
      <c r="H92" s="14" t="s">
        <v>49</v>
      </c>
      <c r="N92" s="7">
        <f t="shared" si="3"/>
        <v>0</v>
      </c>
    </row>
    <row r="93" spans="1:18" s="7" customFormat="1" ht="12.75" hidden="1" customHeight="1" x14ac:dyDescent="0.2">
      <c r="A93" s="66" t="s">
        <v>164</v>
      </c>
      <c r="B93" s="40"/>
      <c r="C93" s="40"/>
      <c r="E93" s="14">
        <v>5</v>
      </c>
      <c r="F93" s="15" t="s">
        <v>12</v>
      </c>
      <c r="G93" s="14" t="s">
        <v>74</v>
      </c>
      <c r="H93" s="14" t="s">
        <v>10</v>
      </c>
      <c r="N93" s="7">
        <f t="shared" si="3"/>
        <v>0</v>
      </c>
    </row>
    <row r="94" spans="1:18" s="7" customFormat="1" ht="12.75" hidden="1" customHeight="1" x14ac:dyDescent="0.2">
      <c r="A94" s="66" t="s">
        <v>165</v>
      </c>
      <c r="B94" s="40"/>
      <c r="C94" s="40"/>
      <c r="E94" s="14">
        <v>5</v>
      </c>
      <c r="F94" s="15" t="s">
        <v>12</v>
      </c>
      <c r="G94" s="14" t="s">
        <v>74</v>
      </c>
      <c r="H94" s="14" t="s">
        <v>15</v>
      </c>
      <c r="N94" s="7">
        <f t="shared" si="3"/>
        <v>0</v>
      </c>
    </row>
    <row r="95" spans="1:18" s="7" customFormat="1" ht="12.75" hidden="1" customHeight="1" x14ac:dyDescent="0.2">
      <c r="A95" s="66" t="s">
        <v>166</v>
      </c>
      <c r="B95" s="40"/>
      <c r="C95" s="40"/>
      <c r="E95" s="14">
        <v>5</v>
      </c>
      <c r="F95" s="15" t="s">
        <v>12</v>
      </c>
      <c r="G95" s="14" t="s">
        <v>74</v>
      </c>
      <c r="H95" s="14" t="s">
        <v>17</v>
      </c>
      <c r="N95" s="7">
        <f t="shared" si="3"/>
        <v>0</v>
      </c>
    </row>
    <row r="96" spans="1:18" s="7" customFormat="1" ht="12.75" hidden="1" customHeight="1" x14ac:dyDescent="0.2">
      <c r="A96" s="66" t="s">
        <v>167</v>
      </c>
      <c r="B96" s="40"/>
      <c r="C96" s="40"/>
      <c r="E96" s="14">
        <v>5</v>
      </c>
      <c r="F96" s="15" t="s">
        <v>12</v>
      </c>
      <c r="G96" s="14" t="s">
        <v>74</v>
      </c>
      <c r="H96" s="14" t="s">
        <v>8</v>
      </c>
      <c r="N96" s="7">
        <f t="shared" si="3"/>
        <v>0</v>
      </c>
    </row>
    <row r="97" spans="1:18" s="7" customFormat="1" ht="12.75" hidden="1" customHeight="1" x14ac:dyDescent="0.2">
      <c r="A97" s="66" t="s">
        <v>168</v>
      </c>
      <c r="B97" s="40"/>
      <c r="C97" s="40"/>
      <c r="E97" s="14">
        <v>5</v>
      </c>
      <c r="F97" s="15" t="s">
        <v>12</v>
      </c>
      <c r="G97" s="14" t="s">
        <v>74</v>
      </c>
      <c r="H97" s="14" t="s">
        <v>45</v>
      </c>
      <c r="N97" s="7">
        <f t="shared" si="3"/>
        <v>0</v>
      </c>
    </row>
    <row r="98" spans="1:18" s="7" customFormat="1" ht="12.75" hidden="1" customHeight="1" x14ac:dyDescent="0.2">
      <c r="A98" s="66" t="s">
        <v>76</v>
      </c>
      <c r="B98" s="40"/>
      <c r="C98" s="40"/>
      <c r="E98" s="14">
        <v>5</v>
      </c>
      <c r="F98" s="15" t="s">
        <v>12</v>
      </c>
      <c r="G98" s="14" t="s">
        <v>74</v>
      </c>
      <c r="H98" s="14" t="s">
        <v>60</v>
      </c>
      <c r="N98" s="7">
        <f>P98-L98</f>
        <v>0</v>
      </c>
    </row>
    <row r="99" spans="1:18" s="7" customFormat="1" ht="12.75" hidden="1" customHeight="1" x14ac:dyDescent="0.2">
      <c r="A99" s="66" t="s">
        <v>165</v>
      </c>
      <c r="B99" s="40"/>
      <c r="C99" s="40"/>
      <c r="E99" s="14">
        <v>5</v>
      </c>
      <c r="F99" s="15" t="s">
        <v>12</v>
      </c>
      <c r="G99" s="14" t="s">
        <v>74</v>
      </c>
      <c r="H99" s="14" t="s">
        <v>15</v>
      </c>
      <c r="N99" s="7">
        <f t="shared" si="3"/>
        <v>0</v>
      </c>
    </row>
    <row r="100" spans="1:18" s="7" customFormat="1" ht="12.75" hidden="1" customHeight="1" x14ac:dyDescent="0.2">
      <c r="A100" s="66" t="s">
        <v>78</v>
      </c>
      <c r="B100" s="40"/>
      <c r="C100" s="40"/>
      <c r="E100" s="14">
        <v>5</v>
      </c>
      <c r="F100" s="15" t="s">
        <v>12</v>
      </c>
      <c r="G100" s="14" t="s">
        <v>79</v>
      </c>
      <c r="H100" s="14" t="s">
        <v>10</v>
      </c>
      <c r="N100" s="7">
        <f t="shared" si="3"/>
        <v>0</v>
      </c>
    </row>
    <row r="101" spans="1:18" s="7" customFormat="1" ht="12.75" hidden="1" customHeight="1" x14ac:dyDescent="0.2">
      <c r="A101" s="66" t="s">
        <v>80</v>
      </c>
      <c r="B101" s="40"/>
      <c r="C101" s="40"/>
      <c r="E101" s="14">
        <v>5</v>
      </c>
      <c r="F101" s="15" t="s">
        <v>12</v>
      </c>
      <c r="G101" s="14" t="s">
        <v>79</v>
      </c>
      <c r="H101" s="14" t="s">
        <v>15</v>
      </c>
      <c r="N101" s="7">
        <f t="shared" si="3"/>
        <v>0</v>
      </c>
    </row>
    <row r="102" spans="1:18" s="7" customFormat="1" ht="12.75" hidden="1" customHeight="1" x14ac:dyDescent="0.2">
      <c r="A102" s="66" t="s">
        <v>169</v>
      </c>
      <c r="B102" s="40"/>
      <c r="C102" s="40"/>
      <c r="E102" s="14">
        <v>5</v>
      </c>
      <c r="F102" s="15" t="s">
        <v>12</v>
      </c>
      <c r="G102" s="14" t="s">
        <v>79</v>
      </c>
      <c r="H102" s="15" t="s">
        <v>60</v>
      </c>
      <c r="N102" s="7">
        <f t="shared" si="3"/>
        <v>0</v>
      </c>
    </row>
    <row r="103" spans="1:18" s="7" customFormat="1" ht="12.75" hidden="1" customHeight="1" x14ac:dyDescent="0.2">
      <c r="A103" s="66" t="s">
        <v>170</v>
      </c>
      <c r="B103" s="40"/>
      <c r="C103" s="40"/>
      <c r="E103" s="14">
        <v>5</v>
      </c>
      <c r="F103" s="15" t="s">
        <v>12</v>
      </c>
      <c r="G103" s="14" t="s">
        <v>79</v>
      </c>
      <c r="H103" s="15" t="s">
        <v>19</v>
      </c>
      <c r="N103" s="7">
        <f t="shared" si="3"/>
        <v>0</v>
      </c>
    </row>
    <row r="104" spans="1:18" s="7" customFormat="1" ht="12.75" hidden="1" customHeight="1" x14ac:dyDescent="0.2">
      <c r="A104" s="66" t="s">
        <v>171</v>
      </c>
      <c r="B104" s="40"/>
      <c r="C104" s="40"/>
      <c r="E104" s="14">
        <v>5</v>
      </c>
      <c r="F104" s="15" t="s">
        <v>12</v>
      </c>
      <c r="G104" s="14" t="s">
        <v>79</v>
      </c>
      <c r="H104" s="15" t="s">
        <v>82</v>
      </c>
      <c r="N104" s="7">
        <f t="shared" si="3"/>
        <v>0</v>
      </c>
    </row>
    <row r="105" spans="1:18" s="7" customFormat="1" ht="12.75" hidden="1" customHeight="1" x14ac:dyDescent="0.2">
      <c r="A105" s="66" t="s">
        <v>81</v>
      </c>
      <c r="B105" s="40"/>
      <c r="C105" s="40"/>
      <c r="E105" s="14">
        <v>5</v>
      </c>
      <c r="F105" s="15" t="s">
        <v>12</v>
      </c>
      <c r="G105" s="14" t="s">
        <v>59</v>
      </c>
      <c r="H105" s="15" t="s">
        <v>82</v>
      </c>
      <c r="N105" s="7">
        <f t="shared" si="3"/>
        <v>0</v>
      </c>
    </row>
    <row r="106" spans="1:18" s="7" customFormat="1" ht="12.75" hidden="1" customHeight="1" x14ac:dyDescent="0.2">
      <c r="A106" s="66" t="s">
        <v>83</v>
      </c>
      <c r="B106" s="40"/>
      <c r="C106" s="40"/>
      <c r="E106" s="14">
        <v>5</v>
      </c>
      <c r="F106" s="15" t="s">
        <v>12</v>
      </c>
      <c r="G106" s="14" t="s">
        <v>84</v>
      </c>
      <c r="H106" s="15" t="s">
        <v>8</v>
      </c>
      <c r="N106" s="7">
        <f t="shared" si="3"/>
        <v>0</v>
      </c>
    </row>
    <row r="107" spans="1:18" s="7" customFormat="1" ht="12.75" hidden="1" customHeight="1" x14ac:dyDescent="0.2">
      <c r="A107" s="66" t="s">
        <v>85</v>
      </c>
      <c r="B107" s="40"/>
      <c r="C107" s="40"/>
      <c r="E107" s="14">
        <v>5</v>
      </c>
      <c r="F107" s="15" t="s">
        <v>12</v>
      </c>
      <c r="G107" s="14" t="s">
        <v>84</v>
      </c>
      <c r="H107" s="15" t="s">
        <v>10</v>
      </c>
      <c r="N107" s="7">
        <f t="shared" si="3"/>
        <v>0</v>
      </c>
    </row>
    <row r="108" spans="1:18" s="7" customFormat="1" ht="12.75" hidden="1" customHeight="1" x14ac:dyDescent="0.2">
      <c r="A108" s="66" t="s">
        <v>86</v>
      </c>
      <c r="B108" s="40"/>
      <c r="C108" s="40"/>
      <c r="E108" s="14">
        <v>5</v>
      </c>
      <c r="F108" s="15" t="s">
        <v>12</v>
      </c>
      <c r="G108" s="14" t="s">
        <v>84</v>
      </c>
      <c r="H108" s="15" t="s">
        <v>15</v>
      </c>
      <c r="N108" s="7">
        <f t="shared" si="3"/>
        <v>0</v>
      </c>
    </row>
    <row r="109" spans="1:18" s="7" customFormat="1" ht="12.75" hidden="1" customHeight="1" x14ac:dyDescent="0.2">
      <c r="A109" s="66" t="s">
        <v>172</v>
      </c>
      <c r="B109" s="40"/>
      <c r="C109" s="40"/>
      <c r="E109" s="14">
        <v>5</v>
      </c>
      <c r="F109" s="15" t="s">
        <v>12</v>
      </c>
      <c r="G109" s="14" t="s">
        <v>174</v>
      </c>
      <c r="H109" s="15" t="s">
        <v>8</v>
      </c>
      <c r="N109" s="7">
        <f t="shared" si="3"/>
        <v>0</v>
      </c>
    </row>
    <row r="110" spans="1:18" s="7" customFormat="1" ht="12.75" hidden="1" customHeight="1" x14ac:dyDescent="0.2">
      <c r="A110" s="66" t="s">
        <v>173</v>
      </c>
      <c r="B110" s="40"/>
      <c r="C110" s="40"/>
      <c r="E110" s="14">
        <v>5</v>
      </c>
      <c r="F110" s="15" t="s">
        <v>12</v>
      </c>
      <c r="G110" s="14" t="s">
        <v>174</v>
      </c>
      <c r="H110" s="15" t="s">
        <v>10</v>
      </c>
      <c r="N110" s="7">
        <f t="shared" si="3"/>
        <v>0</v>
      </c>
    </row>
    <row r="111" spans="1:18" s="7" customFormat="1" ht="12.75" hidden="1" customHeight="1" x14ac:dyDescent="0.2">
      <c r="A111" s="66" t="s">
        <v>87</v>
      </c>
      <c r="B111" s="40"/>
      <c r="C111" s="40"/>
      <c r="E111" s="14">
        <v>5</v>
      </c>
      <c r="F111" s="15" t="s">
        <v>12</v>
      </c>
      <c r="G111" s="14" t="s">
        <v>174</v>
      </c>
      <c r="H111" s="15" t="s">
        <v>15</v>
      </c>
      <c r="N111" s="7">
        <f t="shared" si="3"/>
        <v>0</v>
      </c>
    </row>
    <row r="112" spans="1:18" s="7" customFormat="1" ht="12.75" customHeight="1" x14ac:dyDescent="0.2">
      <c r="A112" s="66" t="s">
        <v>279</v>
      </c>
      <c r="B112" s="40"/>
      <c r="C112" s="40"/>
      <c r="E112" s="14">
        <v>5</v>
      </c>
      <c r="F112" s="15" t="s">
        <v>12</v>
      </c>
      <c r="G112" s="81">
        <v>99</v>
      </c>
      <c r="H112" s="85">
        <v>990</v>
      </c>
      <c r="J112" s="7">
        <v>39700</v>
      </c>
      <c r="L112" s="7">
        <v>22250</v>
      </c>
      <c r="N112" s="7">
        <f t="shared" si="3"/>
        <v>77750</v>
      </c>
      <c r="P112" s="7">
        <v>100000</v>
      </c>
      <c r="R112" s="7">
        <v>100000</v>
      </c>
    </row>
    <row r="113" spans="1:18" s="7" customFormat="1" ht="18.95" customHeight="1" x14ac:dyDescent="0.2">
      <c r="A113" s="213" t="s">
        <v>191</v>
      </c>
      <c r="B113" s="213"/>
      <c r="C113" s="213"/>
      <c r="J113" s="22">
        <f>SUM(J45:J112)</f>
        <v>439096.68</v>
      </c>
      <c r="K113" s="18"/>
      <c r="L113" s="22">
        <f>SUM(L45:L112)</f>
        <v>136145.4</v>
      </c>
      <c r="N113" s="22">
        <f>SUM(N45:N112)</f>
        <v>649854.6</v>
      </c>
      <c r="P113" s="22">
        <f>SUM(P45:P112)</f>
        <v>811000</v>
      </c>
      <c r="R113" s="22">
        <f>SUM(R45:R112)</f>
        <v>984000</v>
      </c>
    </row>
    <row r="114" spans="1:18" s="7" customFormat="1" ht="6" hidden="1" customHeight="1" x14ac:dyDescent="0.2">
      <c r="A114" s="20"/>
      <c r="B114" s="20"/>
      <c r="C114" s="20"/>
      <c r="J114" s="18"/>
      <c r="K114" s="18"/>
    </row>
    <row r="115" spans="1:18" s="7" customFormat="1" ht="12" hidden="1" customHeight="1" x14ac:dyDescent="0.2">
      <c r="A115" s="69" t="s">
        <v>189</v>
      </c>
    </row>
    <row r="116" spans="1:18" s="7" customFormat="1" ht="12" hidden="1" customHeight="1" x14ac:dyDescent="0.2">
      <c r="A116" s="66" t="s">
        <v>109</v>
      </c>
      <c r="E116" s="14">
        <v>5</v>
      </c>
      <c r="F116" s="15" t="s">
        <v>29</v>
      </c>
      <c r="G116" s="14" t="s">
        <v>7</v>
      </c>
      <c r="H116" s="14" t="s">
        <v>17</v>
      </c>
    </row>
    <row r="117" spans="1:18" s="7" customFormat="1" ht="12" hidden="1" customHeight="1" x14ac:dyDescent="0.2">
      <c r="A117" s="66" t="s">
        <v>180</v>
      </c>
      <c r="E117" s="14">
        <v>5</v>
      </c>
      <c r="F117" s="15" t="s">
        <v>29</v>
      </c>
      <c r="G117" s="14" t="s">
        <v>7</v>
      </c>
      <c r="H117" s="14" t="s">
        <v>64</v>
      </c>
    </row>
    <row r="118" spans="1:18" s="7" customFormat="1" ht="12" hidden="1" customHeight="1" x14ac:dyDescent="0.2">
      <c r="A118" s="66" t="s">
        <v>181</v>
      </c>
      <c r="E118" s="14">
        <v>5</v>
      </c>
      <c r="F118" s="15" t="s">
        <v>29</v>
      </c>
      <c r="G118" s="14" t="s">
        <v>7</v>
      </c>
      <c r="H118" s="16" t="s">
        <v>49</v>
      </c>
    </row>
    <row r="119" spans="1:18" s="7" customFormat="1" ht="12" hidden="1" customHeight="1" x14ac:dyDescent="0.2">
      <c r="A119" s="66" t="s">
        <v>181</v>
      </c>
      <c r="E119" s="14">
        <v>5</v>
      </c>
      <c r="F119" s="15" t="s">
        <v>29</v>
      </c>
      <c r="G119" s="14" t="s">
        <v>7</v>
      </c>
      <c r="H119" s="16" t="s">
        <v>49</v>
      </c>
    </row>
    <row r="120" spans="1:18" s="7" customFormat="1" ht="12" hidden="1" customHeight="1" x14ac:dyDescent="0.2">
      <c r="A120" s="66" t="s">
        <v>182</v>
      </c>
      <c r="E120" s="14">
        <v>5</v>
      </c>
      <c r="F120" s="15" t="s">
        <v>29</v>
      </c>
      <c r="G120" s="14" t="s">
        <v>7</v>
      </c>
      <c r="H120" s="14" t="s">
        <v>10</v>
      </c>
    </row>
    <row r="121" spans="1:18" s="7" customFormat="1" ht="12" hidden="1" customHeight="1" x14ac:dyDescent="0.2">
      <c r="A121" s="66" t="s">
        <v>181</v>
      </c>
      <c r="E121" s="14">
        <v>5</v>
      </c>
      <c r="F121" s="15" t="s">
        <v>29</v>
      </c>
      <c r="G121" s="14" t="s">
        <v>7</v>
      </c>
      <c r="H121" s="16" t="s">
        <v>49</v>
      </c>
    </row>
    <row r="122" spans="1:18" s="7" customFormat="1" ht="12" hidden="1" customHeight="1" x14ac:dyDescent="0.2">
      <c r="A122" s="66" t="s">
        <v>183</v>
      </c>
      <c r="E122" s="14">
        <v>5</v>
      </c>
      <c r="F122" s="15" t="s">
        <v>29</v>
      </c>
      <c r="G122" s="14" t="s">
        <v>7</v>
      </c>
      <c r="H122" s="14" t="s">
        <v>8</v>
      </c>
    </row>
    <row r="123" spans="1:18" s="7" customFormat="1" ht="12" hidden="1" customHeight="1" x14ac:dyDescent="0.2">
      <c r="A123" s="66" t="s">
        <v>184</v>
      </c>
      <c r="E123" s="14">
        <v>5</v>
      </c>
      <c r="F123" s="15" t="s">
        <v>29</v>
      </c>
      <c r="G123" s="14" t="s">
        <v>7</v>
      </c>
      <c r="H123" s="14" t="s">
        <v>15</v>
      </c>
    </row>
    <row r="124" spans="1:18" s="7" customFormat="1" ht="18.95" hidden="1" customHeight="1" x14ac:dyDescent="0.2">
      <c r="A124" s="63" t="s">
        <v>185</v>
      </c>
      <c r="J124" s="64">
        <f>SUM(J116:J123)</f>
        <v>0</v>
      </c>
      <c r="K124" s="27"/>
      <c r="L124" s="64">
        <f>SUM(L116:L123)</f>
        <v>0</v>
      </c>
      <c r="M124" s="27"/>
      <c r="N124" s="64">
        <f>SUM(N116:N123)</f>
        <v>0</v>
      </c>
      <c r="O124" s="27"/>
      <c r="P124" s="64">
        <f>SUM(P116:P123)</f>
        <v>0</v>
      </c>
      <c r="Q124" s="27"/>
      <c r="R124" s="64">
        <f>SUM(R116:R123)</f>
        <v>0</v>
      </c>
    </row>
    <row r="125" spans="1:18" s="7" customFormat="1" ht="6" customHeight="1" x14ac:dyDescent="0.2"/>
    <row r="126" spans="1:18" s="7" customFormat="1" ht="12.75" customHeight="1" x14ac:dyDescent="0.2">
      <c r="A126" s="68" t="s">
        <v>190</v>
      </c>
      <c r="B126" s="11"/>
      <c r="C126" s="11"/>
    </row>
    <row r="127" spans="1:18" s="7" customFormat="1" ht="12.75" hidden="1" customHeight="1" x14ac:dyDescent="0.2">
      <c r="A127" s="11" t="s">
        <v>89</v>
      </c>
      <c r="B127" s="24"/>
      <c r="C127" s="24"/>
    </row>
    <row r="128" spans="1:18" s="7" customFormat="1" ht="12.75" hidden="1" customHeight="1" x14ac:dyDescent="0.2">
      <c r="A128" s="70" t="s">
        <v>90</v>
      </c>
      <c r="B128" s="9"/>
      <c r="C128" s="9"/>
      <c r="E128" s="14">
        <v>1</v>
      </c>
      <c r="F128" s="15" t="s">
        <v>12</v>
      </c>
      <c r="G128" s="14" t="s">
        <v>54</v>
      </c>
      <c r="H128" s="16" t="s">
        <v>10</v>
      </c>
    </row>
    <row r="129" spans="1:18" s="7" customFormat="1" ht="12.75" hidden="1" customHeight="1" x14ac:dyDescent="0.2">
      <c r="A129" s="66" t="s">
        <v>92</v>
      </c>
      <c r="B129" s="40"/>
      <c r="C129" s="40"/>
      <c r="E129" s="14">
        <v>1</v>
      </c>
      <c r="F129" s="15" t="s">
        <v>93</v>
      </c>
      <c r="G129" s="14" t="s">
        <v>7</v>
      </c>
      <c r="H129" s="14" t="s">
        <v>8</v>
      </c>
    </row>
    <row r="130" spans="1:18" s="7" customFormat="1" ht="12.75" hidden="1" customHeight="1" x14ac:dyDescent="0.2">
      <c r="A130" s="66" t="s">
        <v>94</v>
      </c>
      <c r="B130" s="40"/>
      <c r="C130" s="40"/>
      <c r="E130" s="14">
        <v>1</v>
      </c>
      <c r="F130" s="15" t="s">
        <v>93</v>
      </c>
      <c r="G130" s="14" t="s">
        <v>34</v>
      </c>
      <c r="H130" s="14" t="s">
        <v>8</v>
      </c>
    </row>
    <row r="131" spans="1:18" s="7" customFormat="1" ht="12.75" hidden="1" customHeight="1" x14ac:dyDescent="0.2">
      <c r="A131" s="66" t="s">
        <v>95</v>
      </c>
      <c r="B131" s="42"/>
      <c r="C131" s="42"/>
      <c r="E131" s="14">
        <v>1</v>
      </c>
      <c r="F131" s="15" t="s">
        <v>93</v>
      </c>
      <c r="G131" s="14" t="s">
        <v>34</v>
      </c>
      <c r="H131" s="14" t="s">
        <v>49</v>
      </c>
    </row>
    <row r="132" spans="1:18" s="7" customFormat="1" ht="12.75" customHeight="1" x14ac:dyDescent="0.2">
      <c r="A132" s="66" t="s">
        <v>96</v>
      </c>
      <c r="B132" s="42"/>
      <c r="C132" s="42"/>
      <c r="D132" s="15"/>
      <c r="E132" s="14">
        <v>1</v>
      </c>
      <c r="F132" s="15" t="s">
        <v>93</v>
      </c>
      <c r="G132" s="14" t="s">
        <v>54</v>
      </c>
      <c r="H132" s="14" t="s">
        <v>10</v>
      </c>
      <c r="J132" s="7">
        <v>18920</v>
      </c>
    </row>
    <row r="133" spans="1:18" s="7" customFormat="1" ht="12.75" customHeight="1" x14ac:dyDescent="0.2">
      <c r="A133" s="66" t="s">
        <v>98</v>
      </c>
      <c r="B133" s="42"/>
      <c r="C133" s="42"/>
      <c r="E133" s="14">
        <v>1</v>
      </c>
      <c r="F133" s="15" t="s">
        <v>93</v>
      </c>
      <c r="G133" s="14" t="s">
        <v>54</v>
      </c>
      <c r="H133" s="14" t="s">
        <v>15</v>
      </c>
      <c r="R133" s="7">
        <v>300000</v>
      </c>
    </row>
    <row r="134" spans="1:18" s="7" customFormat="1" ht="12.75" customHeight="1" x14ac:dyDescent="0.2">
      <c r="A134" s="66" t="s">
        <v>97</v>
      </c>
      <c r="B134" s="40"/>
      <c r="C134" s="40"/>
      <c r="E134" s="14">
        <v>1</v>
      </c>
      <c r="F134" s="15" t="s">
        <v>93</v>
      </c>
      <c r="G134" s="14" t="s">
        <v>93</v>
      </c>
      <c r="H134" s="14" t="s">
        <v>8</v>
      </c>
      <c r="R134" s="7">
        <v>100000</v>
      </c>
    </row>
    <row r="135" spans="1:18" s="7" customFormat="1" ht="12.75" customHeight="1" x14ac:dyDescent="0.2">
      <c r="A135" s="66" t="s">
        <v>99</v>
      </c>
      <c r="B135" s="42"/>
      <c r="C135" s="42"/>
      <c r="D135" s="15"/>
      <c r="E135" s="14">
        <v>1</v>
      </c>
      <c r="F135" s="15" t="s">
        <v>93</v>
      </c>
      <c r="G135" s="14" t="s">
        <v>93</v>
      </c>
      <c r="H135" s="14" t="s">
        <v>10</v>
      </c>
      <c r="N135" s="7">
        <f t="shared" ref="N135:N145" si="5">P135-L135</f>
        <v>100000</v>
      </c>
      <c r="P135" s="7">
        <v>100000</v>
      </c>
    </row>
    <row r="136" spans="1:18" s="7" customFormat="1" ht="12.75" hidden="1" customHeight="1" x14ac:dyDescent="0.2">
      <c r="A136" s="66" t="s">
        <v>100</v>
      </c>
      <c r="B136" s="40"/>
      <c r="C136" s="40"/>
      <c r="E136" s="14">
        <v>1</v>
      </c>
      <c r="F136" s="15" t="s">
        <v>93</v>
      </c>
      <c r="G136" s="14" t="s">
        <v>54</v>
      </c>
      <c r="H136" s="14" t="s">
        <v>19</v>
      </c>
      <c r="N136" s="7">
        <f t="shared" si="5"/>
        <v>0</v>
      </c>
    </row>
    <row r="137" spans="1:18" s="7" customFormat="1" ht="12.75" hidden="1" customHeight="1" x14ac:dyDescent="0.2">
      <c r="A137" s="66" t="s">
        <v>175</v>
      </c>
      <c r="B137" s="40"/>
      <c r="C137" s="40"/>
      <c r="E137" s="14">
        <v>1</v>
      </c>
      <c r="F137" s="15" t="s">
        <v>93</v>
      </c>
      <c r="G137" s="14" t="s">
        <v>54</v>
      </c>
      <c r="H137" s="14" t="s">
        <v>82</v>
      </c>
      <c r="N137" s="7">
        <f t="shared" si="5"/>
        <v>0</v>
      </c>
    </row>
    <row r="138" spans="1:18" s="7" customFormat="1" ht="12.75" hidden="1" customHeight="1" x14ac:dyDescent="0.2">
      <c r="A138" s="66" t="s">
        <v>176</v>
      </c>
      <c r="B138" s="40"/>
      <c r="C138" s="40"/>
      <c r="E138" s="14">
        <v>1</v>
      </c>
      <c r="F138" s="15" t="s">
        <v>93</v>
      </c>
      <c r="G138" s="14" t="s">
        <v>54</v>
      </c>
      <c r="H138" s="14" t="s">
        <v>45</v>
      </c>
      <c r="N138" s="7">
        <f t="shared" si="5"/>
        <v>0</v>
      </c>
    </row>
    <row r="139" spans="1:18" s="7" customFormat="1" ht="12.75" hidden="1" customHeight="1" x14ac:dyDescent="0.2">
      <c r="A139" s="66" t="s">
        <v>177</v>
      </c>
      <c r="B139" s="40"/>
      <c r="C139" s="40"/>
      <c r="E139" s="14">
        <v>1</v>
      </c>
      <c r="F139" s="15" t="s">
        <v>93</v>
      </c>
      <c r="G139" s="14" t="s">
        <v>54</v>
      </c>
      <c r="H139" s="14" t="s">
        <v>146</v>
      </c>
      <c r="N139" s="7">
        <f t="shared" si="5"/>
        <v>0</v>
      </c>
    </row>
    <row r="140" spans="1:18" s="7" customFormat="1" ht="12.75" hidden="1" customHeight="1" x14ac:dyDescent="0.2">
      <c r="A140" s="66" t="s">
        <v>101</v>
      </c>
      <c r="B140" s="40"/>
      <c r="C140" s="40"/>
      <c r="E140" s="14">
        <v>1</v>
      </c>
      <c r="F140" s="15" t="s">
        <v>93</v>
      </c>
      <c r="G140" s="14" t="s">
        <v>54</v>
      </c>
      <c r="H140" s="14" t="s">
        <v>102</v>
      </c>
      <c r="N140" s="7">
        <f t="shared" si="5"/>
        <v>0</v>
      </c>
    </row>
    <row r="141" spans="1:18" s="7" customFormat="1" ht="12.75" hidden="1" customHeight="1" x14ac:dyDescent="0.2">
      <c r="A141" s="66" t="s">
        <v>103</v>
      </c>
      <c r="B141" s="40"/>
      <c r="C141" s="40"/>
      <c r="E141" s="14">
        <v>1</v>
      </c>
      <c r="F141" s="15" t="s">
        <v>93</v>
      </c>
      <c r="G141" s="14" t="s">
        <v>54</v>
      </c>
      <c r="H141" s="14" t="s">
        <v>24</v>
      </c>
      <c r="N141" s="7">
        <f t="shared" si="5"/>
        <v>0</v>
      </c>
    </row>
    <row r="142" spans="1:18" s="7" customFormat="1" ht="12.75" hidden="1" customHeight="1" x14ac:dyDescent="0.2">
      <c r="A142" s="66" t="s">
        <v>104</v>
      </c>
      <c r="B142" s="40"/>
      <c r="C142" s="40"/>
      <c r="E142" s="14">
        <v>1</v>
      </c>
      <c r="F142" s="15" t="s">
        <v>93</v>
      </c>
      <c r="G142" s="14" t="s">
        <v>54</v>
      </c>
      <c r="H142" s="14" t="s">
        <v>28</v>
      </c>
      <c r="N142" s="7">
        <f t="shared" si="5"/>
        <v>0</v>
      </c>
    </row>
    <row r="143" spans="1:18" s="7" customFormat="1" ht="12.75" hidden="1" customHeight="1" x14ac:dyDescent="0.2">
      <c r="A143" s="66" t="s">
        <v>105</v>
      </c>
      <c r="B143" s="40"/>
      <c r="C143" s="40"/>
      <c r="D143" s="15"/>
      <c r="E143" s="14">
        <v>1</v>
      </c>
      <c r="F143" s="15" t="s">
        <v>93</v>
      </c>
      <c r="G143" s="14" t="s">
        <v>54</v>
      </c>
      <c r="H143" s="16" t="s">
        <v>49</v>
      </c>
      <c r="N143" s="7">
        <f t="shared" si="5"/>
        <v>0</v>
      </c>
    </row>
    <row r="144" spans="1:18" s="7" customFormat="1" ht="12.75" hidden="1" customHeight="1" x14ac:dyDescent="0.2">
      <c r="A144" s="66" t="s">
        <v>106</v>
      </c>
      <c r="B144" s="40"/>
      <c r="C144" s="40"/>
      <c r="D144" s="15"/>
      <c r="E144" s="14">
        <v>1</v>
      </c>
      <c r="F144" s="15" t="s">
        <v>93</v>
      </c>
      <c r="G144" s="14" t="s">
        <v>67</v>
      </c>
      <c r="H144" s="14" t="s">
        <v>8</v>
      </c>
      <c r="N144" s="7">
        <f t="shared" si="5"/>
        <v>0</v>
      </c>
    </row>
    <row r="145" spans="1:18" s="7" customFormat="1" ht="12.75" customHeight="1" x14ac:dyDescent="0.2">
      <c r="A145" s="66" t="s">
        <v>107</v>
      </c>
      <c r="B145" s="40"/>
      <c r="C145" s="40"/>
      <c r="D145" s="15"/>
      <c r="E145" s="14">
        <v>1</v>
      </c>
      <c r="F145" s="15" t="s">
        <v>93</v>
      </c>
      <c r="G145" s="14" t="s">
        <v>59</v>
      </c>
      <c r="H145" s="16" t="s">
        <v>49</v>
      </c>
      <c r="N145" s="7">
        <f t="shared" si="5"/>
        <v>100000</v>
      </c>
      <c r="P145" s="7">
        <v>100000</v>
      </c>
    </row>
    <row r="146" spans="1:18" s="7" customFormat="1" ht="12.75" hidden="1" customHeight="1" x14ac:dyDescent="0.2">
      <c r="A146" s="66" t="s">
        <v>178</v>
      </c>
      <c r="B146" s="40"/>
      <c r="C146" s="40"/>
      <c r="D146" s="15"/>
      <c r="E146" s="14">
        <v>1</v>
      </c>
      <c r="F146" s="15" t="s">
        <v>93</v>
      </c>
      <c r="G146" s="14" t="s">
        <v>29</v>
      </c>
      <c r="H146" s="14" t="s">
        <v>8</v>
      </c>
    </row>
    <row r="147" spans="1:18" s="7" customFormat="1" ht="12.75" hidden="1" customHeight="1" x14ac:dyDescent="0.2">
      <c r="A147" s="66" t="s">
        <v>179</v>
      </c>
      <c r="B147" s="40"/>
      <c r="C147" s="40"/>
      <c r="D147" s="15"/>
      <c r="E147" s="14">
        <v>1</v>
      </c>
      <c r="F147" s="15" t="s">
        <v>93</v>
      </c>
      <c r="G147" s="14" t="s">
        <v>29</v>
      </c>
      <c r="H147" s="14" t="s">
        <v>45</v>
      </c>
    </row>
    <row r="148" spans="1:18" s="27" customFormat="1" ht="18.95" customHeight="1" x14ac:dyDescent="0.2">
      <c r="A148" s="63" t="s">
        <v>108</v>
      </c>
      <c r="B148" s="26"/>
      <c r="C148" s="26"/>
      <c r="J148" s="21">
        <f>SUM(J129:J147)</f>
        <v>18920</v>
      </c>
      <c r="K148" s="23"/>
      <c r="L148" s="21">
        <f>SUM(L129:L143)</f>
        <v>0</v>
      </c>
      <c r="N148" s="21">
        <f>SUM(N129:N147)</f>
        <v>200000</v>
      </c>
      <c r="P148" s="21">
        <f>SUM(P129:P147)</f>
        <v>200000</v>
      </c>
      <c r="R148" s="21">
        <f>SUM(R129:R147)</f>
        <v>400000</v>
      </c>
    </row>
    <row r="149" spans="1:18" s="7" customFormat="1" ht="6" customHeight="1" x14ac:dyDescent="0.2"/>
    <row r="150" spans="1:18" s="7" customFormat="1" ht="20.100000000000001" customHeight="1" thickBot="1" x14ac:dyDescent="0.25">
      <c r="A150" s="11" t="s">
        <v>110</v>
      </c>
      <c r="B150" s="28"/>
      <c r="C150" s="28"/>
      <c r="J150" s="29">
        <f>J42+J113+J124+J148</f>
        <v>12875263.470000001</v>
      </c>
      <c r="K150" s="23"/>
      <c r="L150" s="29">
        <f>L42+L113+L124+L148</f>
        <v>5866324.9800000004</v>
      </c>
      <c r="N150" s="29">
        <f>N42+N113+N124+N148</f>
        <v>10309623</v>
      </c>
      <c r="P150" s="29">
        <f>P42+P113+P124+P148</f>
        <v>16200947.98</v>
      </c>
      <c r="R150" s="29">
        <f>R42+R113+R124+R148</f>
        <v>15871192.440000001</v>
      </c>
    </row>
    <row r="151" spans="1:18" s="7" customFormat="1" ht="13.5" thickTop="1" x14ac:dyDescent="0.2">
      <c r="A151" s="31"/>
      <c r="B151" s="31"/>
      <c r="C151" s="31"/>
      <c r="D151" s="34"/>
      <c r="E151" s="31"/>
      <c r="F151" s="31"/>
      <c r="H151" s="35"/>
      <c r="I151" s="35"/>
      <c r="J151" s="35"/>
      <c r="K151" s="35"/>
      <c r="L151" s="35"/>
      <c r="M151" s="35"/>
    </row>
    <row r="152" spans="1:18" s="7" customFormat="1" x14ac:dyDescent="0.2"/>
    <row r="153" spans="1:18" s="7" customFormat="1" x14ac:dyDescent="0.2"/>
    <row r="154" spans="1:18" x14ac:dyDescent="0.2">
      <c r="A154" s="211" t="s">
        <v>133</v>
      </c>
      <c r="B154" s="211"/>
      <c r="C154" s="211"/>
      <c r="D154" s="33"/>
      <c r="E154" s="32"/>
      <c r="G154" s="31"/>
      <c r="I154" s="31"/>
      <c r="J154" s="211" t="s">
        <v>297</v>
      </c>
      <c r="K154" s="211"/>
      <c r="L154" s="211"/>
      <c r="M154" s="47"/>
      <c r="N154" s="49"/>
      <c r="O154" s="49"/>
      <c r="P154" s="199" t="s">
        <v>135</v>
      </c>
      <c r="Q154" s="199"/>
      <c r="R154" s="199"/>
    </row>
    <row r="155" spans="1:18" x14ac:dyDescent="0.2">
      <c r="A155" s="50"/>
      <c r="D155" s="33"/>
      <c r="E155" s="51"/>
      <c r="G155" s="31"/>
      <c r="I155" s="31"/>
      <c r="J155" s="30"/>
      <c r="M155" s="30"/>
      <c r="N155" s="36"/>
      <c r="O155" s="36"/>
      <c r="P155" s="51"/>
    </row>
    <row r="156" spans="1:18" x14ac:dyDescent="0.2">
      <c r="A156" s="50"/>
      <c r="D156" s="33"/>
      <c r="E156" s="51"/>
      <c r="G156" s="31"/>
      <c r="I156" s="31"/>
      <c r="J156" s="107"/>
      <c r="M156" s="107"/>
      <c r="N156" s="36"/>
      <c r="O156" s="36"/>
      <c r="P156" s="51"/>
    </row>
    <row r="157" spans="1:18" x14ac:dyDescent="0.2">
      <c r="A157" s="52"/>
      <c r="D157" s="31"/>
      <c r="E157" s="53"/>
      <c r="G157" s="31"/>
      <c r="I157" s="31"/>
      <c r="J157" s="31"/>
      <c r="M157" s="31"/>
      <c r="P157" s="53"/>
    </row>
    <row r="158" spans="1:18" x14ac:dyDescent="0.2">
      <c r="A158" s="212" t="s">
        <v>322</v>
      </c>
      <c r="B158" s="212"/>
      <c r="C158" s="212"/>
      <c r="D158" s="55"/>
      <c r="E158" s="56"/>
      <c r="G158" s="31"/>
      <c r="I158" s="31"/>
      <c r="J158" s="212" t="s">
        <v>319</v>
      </c>
      <c r="K158" s="212"/>
      <c r="L158" s="212"/>
      <c r="M158" s="57"/>
      <c r="N158" s="59"/>
      <c r="O158" s="59"/>
      <c r="P158" s="200" t="s">
        <v>137</v>
      </c>
      <c r="Q158" s="200"/>
      <c r="R158" s="200"/>
    </row>
    <row r="159" spans="1:18" x14ac:dyDescent="0.2">
      <c r="A159" s="211" t="s">
        <v>345</v>
      </c>
      <c r="B159" s="211"/>
      <c r="C159" s="211"/>
      <c r="D159" s="31"/>
      <c r="E159" s="32"/>
      <c r="G159" s="31"/>
      <c r="I159" s="31"/>
      <c r="J159" s="211" t="s">
        <v>288</v>
      </c>
      <c r="K159" s="211"/>
      <c r="L159" s="211"/>
      <c r="M159" s="33"/>
      <c r="N159" s="35"/>
      <c r="O159" s="35"/>
      <c r="P159" s="201" t="s">
        <v>139</v>
      </c>
      <c r="Q159" s="201"/>
      <c r="R159" s="201"/>
    </row>
  </sheetData>
  <customSheetViews>
    <customSheetView guid="{1998FCB8-1FEB-4076-ACE6-A225EE4366B3}" showPageBreaks="1" printArea="1" hiddenRows="1" view="pageBreakPreview">
      <pane xSplit="1" ySplit="13" topLeftCell="B132" activePane="bottomRight" state="frozen"/>
      <selection pane="bottomRight" activeCell="R151" sqref="R151"/>
      <pageMargins left="0.75" right="0.5" top="1" bottom="1" header="0.75" footer="0.5"/>
      <printOptions horizontalCentered="1"/>
      <pageSetup paperSize="5" scale="90" orientation="landscape" horizontalDpi="4294967293" verticalDpi="300" r:id="rId1"/>
      <headerFooter alignWithMargins="0">
        <oddHeader xml:space="preserve">&amp;L&amp;"Arial,Regular"&amp;9               LBP Form No. 2&amp;R&amp;"Arial,Bold"&amp;10Annex E                         </oddHeader>
        <oddFooter>&amp;C&amp;10Page &amp;P of &amp;N</oddFooter>
      </headerFooter>
    </customSheetView>
    <customSheetView guid="{EE975321-C15E-44A7-AFC6-A307116A4F6E}" showPageBreaks="1" printArea="1" hiddenRows="1" view="pageBreakPreview">
      <pane xSplit="1" ySplit="13" topLeftCell="B14" activePane="bottomRight" state="frozen"/>
      <selection pane="bottomRight" activeCell="R16" sqref="R16"/>
      <pageMargins left="0.75" right="0.5" top="1" bottom="1" header="0.75" footer="0.5"/>
      <printOptions horizontalCentered="1"/>
      <pageSetup paperSize="5" scale="90" orientation="landscape" horizontalDpi="4294967293" verticalDpi="300" r:id="rId2"/>
      <headerFooter alignWithMargins="0">
        <oddHeader xml:space="preserve">&amp;L&amp;"Arial,Regular"&amp;9               LBP Form No. 2&amp;R&amp;"Arial,Bold"&amp;10Annex D                         </oddHeader>
        <oddFooter>&amp;C&amp;10Page &amp;P of &amp;N</oddFooter>
      </headerFooter>
    </customSheetView>
    <customSheetView guid="{DE3A1FFE-44A0-41BD-98AB-2A2226968564}" showPageBreaks="1" printArea="1" hiddenRows="1" view="pageBreakPreview">
      <pane xSplit="1" ySplit="13" topLeftCell="B18" activePane="bottomRight" state="frozen"/>
      <selection pane="bottomRight" activeCell="P112" sqref="P112"/>
      <pageMargins left="0.75" right="0.5" top="1" bottom="1" header="0.75" footer="0.5"/>
      <printOptions horizontalCentered="1"/>
      <pageSetup paperSize="5" scale="90" orientation="landscape" horizontalDpi="4294967293" verticalDpi="300" r:id="rId3"/>
      <headerFooter alignWithMargins="0">
        <oddHeader xml:space="preserve">&amp;L&amp;"Arial,Regular"&amp;9               LBP Form No. 2&amp;R&amp;"Arial,Bold"&amp;10Annex D                         </oddHeader>
        <oddFooter>&amp;C&amp;10Page &amp;P of &amp;N</oddFooter>
      </headerFooter>
    </customSheetView>
    <customSheetView guid="{870B4CCF-089A-4C19-A059-259DAAB1F3BC}" showPageBreaks="1" printArea="1" hiddenRows="1" view="pageBreakPreview">
      <pane xSplit="1" ySplit="13" topLeftCell="B65" activePane="bottomRight" state="frozen"/>
      <selection pane="bottomRight" activeCell="C72" sqref="C72"/>
      <pageMargins left="0.75" right="0.5" top="1" bottom="1" header="0.75" footer="0.5"/>
      <printOptions horizontalCentered="1"/>
      <pageSetup paperSize="5" scale="90" orientation="landscape" horizontalDpi="4294967293" verticalDpi="300" r:id="rId4"/>
      <headerFooter alignWithMargins="0">
        <oddHeader xml:space="preserve">&amp;L&amp;"Arial,Regular"&amp;9               LBP Form No. 2&amp;R&amp;"Arial,Bold"&amp;10Annex D                         </oddHeader>
        <oddFooter>&amp;C&amp;10Page &amp;P of &amp;N</oddFooter>
      </headerFooter>
    </customSheetView>
    <customSheetView guid="{B830B613-BE6E-4840-91D7-D447FD1BCCD2}" showPageBreaks="1" printArea="1" hiddenRows="1" view="pageBreakPreview">
      <pane xSplit="1" ySplit="13" topLeftCell="B133" activePane="bottomRight" state="frozen"/>
      <selection pane="bottomRight" activeCell="A137" sqref="A137:XFD145"/>
      <pageMargins left="0.75" right="0.5" top="1" bottom="1" header="0.75" footer="0.5"/>
      <printOptions horizontalCentered="1"/>
      <pageSetup paperSize="5" scale="90" orientation="landscape" horizontalDpi="4294967293" verticalDpi="300" r:id="rId5"/>
      <headerFooter alignWithMargins="0">
        <oddHeader xml:space="preserve">&amp;L&amp;"Arial,Regular"&amp;9               LBP Form No. 2&amp;R&amp;"Arial,Bold"&amp;10Annex D                         </oddHeader>
        <oddFooter>&amp;C&amp;10Page &amp;P of &amp;N</oddFooter>
      </headerFooter>
    </customSheetView>
  </customSheetViews>
  <mergeCells count="18">
    <mergeCell ref="P154:R154"/>
    <mergeCell ref="P158:R158"/>
    <mergeCell ref="P159:R159"/>
    <mergeCell ref="A154:C154"/>
    <mergeCell ref="A158:C158"/>
    <mergeCell ref="A159:C159"/>
    <mergeCell ref="J154:L154"/>
    <mergeCell ref="J158:L158"/>
    <mergeCell ref="J159:L159"/>
    <mergeCell ref="A12:C12"/>
    <mergeCell ref="E12:H12"/>
    <mergeCell ref="A113:C113"/>
    <mergeCell ref="A1:S1"/>
    <mergeCell ref="A2:S2"/>
    <mergeCell ref="L9:P9"/>
    <mergeCell ref="A11:C11"/>
    <mergeCell ref="E11:H11"/>
    <mergeCell ref="P10:P12"/>
  </mergeCells>
  <printOptions horizontalCentered="1"/>
  <pageMargins left="0.75" right="0.5" top="1" bottom="1" header="0.75" footer="0.5"/>
  <pageSetup paperSize="5" scale="90" orientation="landscape" horizontalDpi="4294967293" verticalDpi="300" r:id="rId6"/>
  <headerFooter alignWithMargins="0">
    <oddHeader xml:space="preserve">&amp;L&amp;"Arial,Regular"&amp;9               LBP Form No. 2&amp;R&amp;"Arial,Bold"&amp;10Annex E                         </oddHeader>
    <oddFooter>&amp;C&amp;10Page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U158"/>
  <sheetViews>
    <sheetView view="pageBreakPreview" zoomScaleNormal="85" zoomScaleSheetLayoutView="100" workbookViewId="0">
      <pane xSplit="1" ySplit="13" topLeftCell="B111" activePane="bottomRight" state="frozen"/>
      <selection pane="topRight" activeCell="B1" sqref="B1"/>
      <selection pane="bottomLeft" activeCell="A14" sqref="A14"/>
      <selection pane="bottomRight" activeCell="A91" sqref="A91"/>
    </sheetView>
  </sheetViews>
  <sheetFormatPr defaultRowHeight="12.75" x14ac:dyDescent="0.2"/>
  <cols>
    <col min="1" max="1" width="16.77734375" style="1" customWidth="1"/>
    <col min="2" max="2" width="1.21875" style="1" customWidth="1"/>
    <col min="3" max="3" width="26.77734375" style="1" customWidth="1"/>
    <col min="4" max="4" width="1" style="1" customWidth="1"/>
    <col min="5" max="7" width="2.88671875" style="1" customWidth="1"/>
    <col min="8" max="8" width="3.77734375" style="1" customWidth="1"/>
    <col min="9" max="9" width="0.88671875" style="1" customWidth="1"/>
    <col min="10" max="10" width="13.77734375" style="1" customWidth="1"/>
    <col min="11" max="11" width="0.88671875" style="1" customWidth="1"/>
    <col min="12" max="12" width="13.77734375" style="1" customWidth="1"/>
    <col min="13" max="13" width="0.88671875" style="1" customWidth="1"/>
    <col min="14" max="14" width="13.77734375" style="1" customWidth="1"/>
    <col min="15" max="15" width="0.88671875" style="1" customWidth="1"/>
    <col min="16" max="16" width="13.77734375" style="1" customWidth="1"/>
    <col min="17" max="17" width="0.88671875" style="1" customWidth="1"/>
    <col min="18" max="18" width="13.77734375" style="1" customWidth="1"/>
    <col min="19" max="20" width="8.88671875" style="1"/>
    <col min="21" max="21" width="13.21875" style="1" customWidth="1"/>
    <col min="22" max="22" width="9.6640625" style="1" bestFit="1" customWidth="1"/>
    <col min="23" max="16384" width="8.88671875" style="1"/>
  </cols>
  <sheetData>
    <row r="1" spans="1:21" ht="15.75" x14ac:dyDescent="0.25">
      <c r="A1" s="203" t="s">
        <v>111</v>
      </c>
      <c r="B1" s="203"/>
      <c r="C1" s="203"/>
      <c r="D1" s="203"/>
      <c r="E1" s="203"/>
      <c r="F1" s="203"/>
      <c r="G1" s="203"/>
      <c r="H1" s="203"/>
      <c r="I1" s="203"/>
      <c r="J1" s="203"/>
      <c r="K1" s="203"/>
      <c r="L1" s="203"/>
      <c r="M1" s="203"/>
      <c r="N1" s="203"/>
      <c r="O1" s="203"/>
      <c r="P1" s="203"/>
      <c r="Q1" s="203"/>
      <c r="R1" s="203"/>
      <c r="S1" s="203"/>
    </row>
    <row r="2" spans="1:21" ht="15.75" customHeight="1" x14ac:dyDescent="0.2">
      <c r="A2" s="204" t="s">
        <v>0</v>
      </c>
      <c r="B2" s="204"/>
      <c r="C2" s="204"/>
      <c r="D2" s="204"/>
      <c r="E2" s="204"/>
      <c r="F2" s="204"/>
      <c r="G2" s="204"/>
      <c r="H2" s="204"/>
      <c r="I2" s="204"/>
      <c r="J2" s="204"/>
      <c r="K2" s="204"/>
      <c r="L2" s="204"/>
      <c r="M2" s="204"/>
      <c r="N2" s="204"/>
      <c r="O2" s="204"/>
      <c r="P2" s="204"/>
      <c r="Q2" s="204"/>
      <c r="R2" s="204"/>
      <c r="S2" s="204"/>
    </row>
    <row r="3" spans="1:21" ht="9" customHeight="1" x14ac:dyDescent="0.2"/>
    <row r="4" spans="1:21" ht="15" customHeight="1" x14ac:dyDescent="0.25">
      <c r="A4" s="2" t="s">
        <v>118</v>
      </c>
      <c r="B4" s="2" t="s">
        <v>113</v>
      </c>
      <c r="C4" s="73" t="s">
        <v>200</v>
      </c>
      <c r="H4" s="3"/>
      <c r="I4" s="3"/>
      <c r="R4" s="78">
        <v>1031</v>
      </c>
    </row>
    <row r="5" spans="1:21" ht="15" customHeight="1" x14ac:dyDescent="0.2">
      <c r="A5" s="5" t="s">
        <v>119</v>
      </c>
      <c r="B5" s="2" t="s">
        <v>113</v>
      </c>
      <c r="C5" s="5" t="s">
        <v>115</v>
      </c>
    </row>
    <row r="6" spans="1:21" ht="15" customHeight="1" x14ac:dyDescent="0.2">
      <c r="A6" s="5" t="s">
        <v>120</v>
      </c>
      <c r="B6" s="2" t="s">
        <v>113</v>
      </c>
      <c r="C6" s="5" t="s">
        <v>201</v>
      </c>
    </row>
    <row r="7" spans="1:21" ht="15" customHeight="1" x14ac:dyDescent="0.2">
      <c r="A7" s="6" t="s">
        <v>121</v>
      </c>
      <c r="B7" s="2" t="s">
        <v>113</v>
      </c>
      <c r="C7" s="6" t="s">
        <v>117</v>
      </c>
    </row>
    <row r="8" spans="1:21" ht="15" customHeight="1" x14ac:dyDescent="0.2">
      <c r="L8" s="207" t="s">
        <v>122</v>
      </c>
      <c r="M8" s="207"/>
      <c r="N8" s="207"/>
      <c r="O8" s="207"/>
      <c r="P8" s="207"/>
      <c r="Q8" s="65"/>
    </row>
    <row r="9" spans="1:21" ht="15" customHeight="1" x14ac:dyDescent="0.2">
      <c r="H9" s="8"/>
      <c r="I9" s="8"/>
      <c r="J9" s="8" t="s">
        <v>287</v>
      </c>
      <c r="K9" s="8"/>
      <c r="L9" s="62" t="s">
        <v>123</v>
      </c>
      <c r="M9" s="62"/>
      <c r="N9" s="62" t="s">
        <v>125</v>
      </c>
      <c r="O9" s="62"/>
      <c r="P9" s="209" t="s">
        <v>127</v>
      </c>
      <c r="Q9" s="45"/>
      <c r="R9" s="129" t="s">
        <v>132</v>
      </c>
    </row>
    <row r="10" spans="1:21" ht="15" customHeight="1" x14ac:dyDescent="0.2">
      <c r="A10" s="205" t="s">
        <v>186</v>
      </c>
      <c r="B10" s="205"/>
      <c r="C10" s="205"/>
      <c r="D10" s="9"/>
      <c r="E10" s="205" t="s">
        <v>112</v>
      </c>
      <c r="F10" s="205"/>
      <c r="G10" s="205"/>
      <c r="H10" s="205"/>
      <c r="I10" s="8"/>
      <c r="J10" s="93" t="s">
        <v>305</v>
      </c>
      <c r="K10" s="44"/>
      <c r="L10" s="44" t="s">
        <v>318</v>
      </c>
      <c r="M10" s="44"/>
      <c r="N10" s="44" t="s">
        <v>318</v>
      </c>
      <c r="O10" s="44"/>
      <c r="P10" s="210"/>
      <c r="Q10" s="45"/>
      <c r="R10" s="44">
        <v>2020</v>
      </c>
    </row>
    <row r="11" spans="1:21" ht="15" customHeight="1" x14ac:dyDescent="0.2">
      <c r="A11" s="91"/>
      <c r="B11" s="91"/>
      <c r="C11" s="91"/>
      <c r="D11" s="9"/>
      <c r="E11" s="91"/>
      <c r="F11" s="91"/>
      <c r="G11" s="91"/>
      <c r="H11" s="91"/>
      <c r="I11" s="8"/>
      <c r="J11" s="44" t="s">
        <v>124</v>
      </c>
      <c r="K11" s="44"/>
      <c r="L11" s="44" t="s">
        <v>124</v>
      </c>
      <c r="M11" s="44"/>
      <c r="N11" s="44" t="s">
        <v>126</v>
      </c>
      <c r="O11" s="44"/>
      <c r="P11" s="210"/>
      <c r="Q11" s="45"/>
      <c r="R11" s="130" t="s">
        <v>2</v>
      </c>
    </row>
    <row r="12" spans="1:21" ht="15" customHeight="1" x14ac:dyDescent="0.2">
      <c r="A12" s="206" t="s">
        <v>3</v>
      </c>
      <c r="B12" s="206"/>
      <c r="C12" s="206"/>
      <c r="D12" s="7"/>
      <c r="E12" s="208" t="s">
        <v>4</v>
      </c>
      <c r="F12" s="208"/>
      <c r="G12" s="208"/>
      <c r="H12" s="208"/>
      <c r="J12" s="10" t="s">
        <v>5</v>
      </c>
      <c r="K12" s="61"/>
      <c r="L12" s="10" t="s">
        <v>128</v>
      </c>
      <c r="M12" s="61"/>
      <c r="N12" s="10" t="s">
        <v>129</v>
      </c>
      <c r="O12" s="61"/>
      <c r="P12" s="10" t="s">
        <v>130</v>
      </c>
      <c r="Q12" s="61"/>
      <c r="R12" s="10" t="s">
        <v>131</v>
      </c>
    </row>
    <row r="13" spans="1:21" ht="6" customHeight="1" x14ac:dyDescent="0.2">
      <c r="K13" s="7"/>
      <c r="M13" s="7"/>
      <c r="O13" s="7"/>
      <c r="Q13" s="7"/>
    </row>
    <row r="14" spans="1:21" s="7" customFormat="1" ht="12.75" customHeight="1" x14ac:dyDescent="0.2">
      <c r="A14" s="68" t="s">
        <v>187</v>
      </c>
      <c r="B14" s="12"/>
      <c r="C14" s="12"/>
      <c r="J14" s="13"/>
      <c r="K14" s="13"/>
    </row>
    <row r="15" spans="1:21" s="7" customFormat="1" ht="12.75" customHeight="1" x14ac:dyDescent="0.2">
      <c r="A15" s="66" t="s">
        <v>6</v>
      </c>
      <c r="B15" s="40"/>
      <c r="C15" s="40"/>
      <c r="D15" s="14"/>
      <c r="E15" s="14">
        <v>5</v>
      </c>
      <c r="F15" s="15" t="s">
        <v>7</v>
      </c>
      <c r="G15" s="14" t="s">
        <v>7</v>
      </c>
      <c r="H15" s="14" t="s">
        <v>8</v>
      </c>
      <c r="I15" s="14"/>
      <c r="J15" s="7">
        <v>19649976.379999999</v>
      </c>
      <c r="K15" s="13"/>
      <c r="L15" s="7">
        <v>9752537.9199999999</v>
      </c>
      <c r="N15" s="7">
        <f t="shared" ref="N15:N20" si="0">P15-L15</f>
        <v>19780186.600000001</v>
      </c>
      <c r="P15" s="7">
        <v>29532724.52</v>
      </c>
      <c r="R15" s="7">
        <v>29424806.129999999</v>
      </c>
      <c r="U15" s="7">
        <f>'[2]1031-LEP 2016'!$N$184</f>
        <v>26443318.43</v>
      </c>
    </row>
    <row r="16" spans="1:21" s="7" customFormat="1" ht="12.75" hidden="1" customHeight="1" x14ac:dyDescent="0.2">
      <c r="A16" s="67" t="s">
        <v>9</v>
      </c>
      <c r="B16" s="41"/>
      <c r="C16" s="41"/>
      <c r="E16" s="38">
        <v>5</v>
      </c>
      <c r="F16" s="37" t="s">
        <v>7</v>
      </c>
      <c r="G16" s="38" t="s">
        <v>7</v>
      </c>
      <c r="H16" s="38" t="s">
        <v>10</v>
      </c>
      <c r="K16" s="39"/>
      <c r="N16" s="7">
        <f t="shared" si="0"/>
        <v>0</v>
      </c>
    </row>
    <row r="17" spans="1:21" s="7" customFormat="1" ht="12.75" customHeight="1" x14ac:dyDescent="0.2">
      <c r="A17" s="66" t="s">
        <v>11</v>
      </c>
      <c r="B17" s="40"/>
      <c r="C17" s="40"/>
      <c r="D17" s="14"/>
      <c r="E17" s="14">
        <v>5</v>
      </c>
      <c r="F17" s="15" t="s">
        <v>7</v>
      </c>
      <c r="G17" s="14" t="s">
        <v>12</v>
      </c>
      <c r="H17" s="14" t="s">
        <v>8</v>
      </c>
      <c r="J17" s="7">
        <v>2434486.2200000002</v>
      </c>
      <c r="K17" s="13"/>
      <c r="L17" s="7">
        <v>1161629.33</v>
      </c>
      <c r="N17" s="7">
        <f t="shared" si="0"/>
        <v>2078370.67</v>
      </c>
      <c r="P17" s="7">
        <v>3240000</v>
      </c>
      <c r="R17" s="7">
        <v>3240000</v>
      </c>
    </row>
    <row r="18" spans="1:21" s="7" customFormat="1" ht="12.75" customHeight="1" x14ac:dyDescent="0.2">
      <c r="A18" s="66" t="s">
        <v>13</v>
      </c>
      <c r="B18" s="40"/>
      <c r="C18" s="40"/>
      <c r="D18" s="14"/>
      <c r="E18" s="14">
        <v>5</v>
      </c>
      <c r="F18" s="15" t="s">
        <v>7</v>
      </c>
      <c r="G18" s="14" t="s">
        <v>12</v>
      </c>
      <c r="H18" s="14" t="s">
        <v>10</v>
      </c>
      <c r="J18" s="7">
        <v>97500</v>
      </c>
      <c r="K18" s="13"/>
      <c r="L18" s="7">
        <v>45000</v>
      </c>
      <c r="N18" s="7">
        <f t="shared" si="0"/>
        <v>147000</v>
      </c>
      <c r="P18" s="7">
        <v>192000</v>
      </c>
      <c r="R18" s="7">
        <v>192000</v>
      </c>
    </row>
    <row r="19" spans="1:21" s="7" customFormat="1" ht="12.75" customHeight="1" x14ac:dyDescent="0.2">
      <c r="A19" s="66" t="s">
        <v>14</v>
      </c>
      <c r="B19" s="40"/>
      <c r="C19" s="40"/>
      <c r="D19" s="14"/>
      <c r="E19" s="14">
        <v>5</v>
      </c>
      <c r="F19" s="15" t="s">
        <v>7</v>
      </c>
      <c r="G19" s="14" t="s">
        <v>12</v>
      </c>
      <c r="H19" s="14" t="s">
        <v>15</v>
      </c>
      <c r="J19" s="7">
        <v>97500</v>
      </c>
      <c r="K19" s="13"/>
      <c r="L19" s="7">
        <v>45000</v>
      </c>
      <c r="N19" s="7">
        <f t="shared" si="0"/>
        <v>147000</v>
      </c>
      <c r="P19" s="7">
        <v>192000</v>
      </c>
      <c r="R19" s="7">
        <v>192000</v>
      </c>
    </row>
    <row r="20" spans="1:21" s="7" customFormat="1" ht="12.75" customHeight="1" x14ac:dyDescent="0.2">
      <c r="A20" s="66" t="s">
        <v>16</v>
      </c>
      <c r="B20" s="40"/>
      <c r="C20" s="40"/>
      <c r="D20" s="14"/>
      <c r="E20" s="14">
        <v>5</v>
      </c>
      <c r="F20" s="15" t="s">
        <v>7</v>
      </c>
      <c r="G20" s="14" t="s">
        <v>12</v>
      </c>
      <c r="H20" s="14" t="s">
        <v>17</v>
      </c>
      <c r="J20" s="7">
        <v>611000</v>
      </c>
      <c r="K20" s="13"/>
      <c r="L20" s="7">
        <v>576000</v>
      </c>
      <c r="N20" s="7">
        <f t="shared" si="0"/>
        <v>234000</v>
      </c>
      <c r="P20" s="7">
        <v>810000</v>
      </c>
      <c r="R20" s="7">
        <v>810000</v>
      </c>
    </row>
    <row r="21" spans="1:21" s="7" customFormat="1" ht="12.75" hidden="1" customHeight="1" x14ac:dyDescent="0.2">
      <c r="A21" s="66" t="s">
        <v>141</v>
      </c>
      <c r="B21" s="40"/>
      <c r="C21" s="40"/>
      <c r="D21" s="14"/>
      <c r="E21" s="14">
        <v>5</v>
      </c>
      <c r="F21" s="15" t="s">
        <v>7</v>
      </c>
      <c r="G21" s="14" t="s">
        <v>12</v>
      </c>
      <c r="H21" s="14" t="s">
        <v>64</v>
      </c>
      <c r="K21" s="13"/>
    </row>
    <row r="22" spans="1:21" s="7" customFormat="1" ht="12.75" hidden="1" customHeight="1" x14ac:dyDescent="0.2">
      <c r="A22" s="66" t="s">
        <v>143</v>
      </c>
      <c r="B22" s="40"/>
      <c r="C22" s="40"/>
      <c r="E22" s="14">
        <v>5</v>
      </c>
      <c r="F22" s="15" t="s">
        <v>7</v>
      </c>
      <c r="G22" s="14" t="s">
        <v>12</v>
      </c>
      <c r="H22" s="14" t="s">
        <v>45</v>
      </c>
      <c r="K22" s="13"/>
    </row>
    <row r="23" spans="1:21" s="7" customFormat="1" ht="12.75" hidden="1" customHeight="1" x14ac:dyDescent="0.2">
      <c r="A23" s="66" t="s">
        <v>144</v>
      </c>
      <c r="B23" s="40"/>
      <c r="C23" s="40"/>
      <c r="D23" s="14"/>
      <c r="E23" s="14">
        <v>5</v>
      </c>
      <c r="F23" s="15" t="s">
        <v>7</v>
      </c>
      <c r="G23" s="14" t="s">
        <v>12</v>
      </c>
      <c r="H23" s="14" t="s">
        <v>60</v>
      </c>
      <c r="K23" s="13"/>
      <c r="N23" s="7">
        <f t="shared" ref="N23:N39" si="1">P23-L23</f>
        <v>0</v>
      </c>
    </row>
    <row r="24" spans="1:21" s="7" customFormat="1" ht="12.75" hidden="1" customHeight="1" x14ac:dyDescent="0.2">
      <c r="A24" s="66" t="s">
        <v>18</v>
      </c>
      <c r="B24" s="40"/>
      <c r="C24" s="40"/>
      <c r="D24" s="14"/>
      <c r="E24" s="14">
        <v>5</v>
      </c>
      <c r="F24" s="15" t="s">
        <v>7</v>
      </c>
      <c r="G24" s="14" t="s">
        <v>12</v>
      </c>
      <c r="H24" s="14" t="s">
        <v>19</v>
      </c>
      <c r="K24" s="13"/>
      <c r="N24" s="7">
        <f t="shared" si="1"/>
        <v>0</v>
      </c>
    </row>
    <row r="25" spans="1:21" s="7" customFormat="1" ht="12.75" hidden="1" customHeight="1" x14ac:dyDescent="0.2">
      <c r="A25" s="66" t="s">
        <v>21</v>
      </c>
      <c r="B25" s="40"/>
      <c r="C25" s="40"/>
      <c r="D25" s="14"/>
      <c r="E25" s="14">
        <v>5</v>
      </c>
      <c r="F25" s="15" t="s">
        <v>7</v>
      </c>
      <c r="G25" s="14" t="s">
        <v>12</v>
      </c>
      <c r="H25" s="14" t="s">
        <v>102</v>
      </c>
      <c r="K25" s="13"/>
      <c r="N25" s="7">
        <f t="shared" si="1"/>
        <v>0</v>
      </c>
    </row>
    <row r="26" spans="1:21" s="7" customFormat="1" ht="12.75" hidden="1" customHeight="1" x14ac:dyDescent="0.2">
      <c r="A26" s="66" t="s">
        <v>22</v>
      </c>
      <c r="B26" s="40"/>
      <c r="C26" s="40"/>
      <c r="D26" s="14"/>
      <c r="E26" s="14">
        <v>5</v>
      </c>
      <c r="F26" s="15" t="s">
        <v>7</v>
      </c>
      <c r="G26" s="14" t="s">
        <v>12</v>
      </c>
      <c r="H26" s="16" t="s">
        <v>146</v>
      </c>
      <c r="K26" s="13"/>
      <c r="N26" s="7">
        <f t="shared" si="1"/>
        <v>0</v>
      </c>
    </row>
    <row r="27" spans="1:21" s="7" customFormat="1" ht="12.75" hidden="1" customHeight="1" x14ac:dyDescent="0.2">
      <c r="A27" s="66" t="s">
        <v>145</v>
      </c>
      <c r="B27" s="40"/>
      <c r="C27" s="40"/>
      <c r="D27" s="14"/>
      <c r="E27" s="14">
        <v>5</v>
      </c>
      <c r="F27" s="15" t="s">
        <v>7</v>
      </c>
      <c r="G27" s="14" t="s">
        <v>12</v>
      </c>
      <c r="H27" s="16" t="s">
        <v>47</v>
      </c>
      <c r="N27" s="7">
        <f t="shared" si="1"/>
        <v>0</v>
      </c>
    </row>
    <row r="28" spans="1:21" s="7" customFormat="1" ht="12.75" hidden="1" customHeight="1" x14ac:dyDescent="0.2">
      <c r="A28" s="66" t="s">
        <v>23</v>
      </c>
      <c r="B28" s="40"/>
      <c r="C28" s="40"/>
      <c r="D28" s="14"/>
      <c r="E28" s="14">
        <v>5</v>
      </c>
      <c r="F28" s="15" t="s">
        <v>7</v>
      </c>
      <c r="G28" s="14" t="s">
        <v>12</v>
      </c>
      <c r="H28" s="16" t="s">
        <v>24</v>
      </c>
      <c r="N28" s="7">
        <f t="shared" si="1"/>
        <v>0</v>
      </c>
    </row>
    <row r="29" spans="1:21" s="7" customFormat="1" ht="12.75" customHeight="1" x14ac:dyDescent="0.2">
      <c r="A29" s="66" t="s">
        <v>27</v>
      </c>
      <c r="B29" s="40"/>
      <c r="C29" s="40"/>
      <c r="D29" s="14"/>
      <c r="E29" s="14">
        <v>5</v>
      </c>
      <c r="F29" s="15" t="s">
        <v>7</v>
      </c>
      <c r="G29" s="14" t="s">
        <v>12</v>
      </c>
      <c r="H29" s="16" t="s">
        <v>28</v>
      </c>
      <c r="J29" s="7">
        <v>1564180.2</v>
      </c>
      <c r="N29" s="7">
        <f>P29-L29</f>
        <v>2443416</v>
      </c>
      <c r="P29" s="7">
        <v>2443416</v>
      </c>
      <c r="R29" s="7">
        <v>2453597</v>
      </c>
    </row>
    <row r="30" spans="1:21" s="7" customFormat="1" ht="12.75" customHeight="1" x14ac:dyDescent="0.2">
      <c r="A30" s="66" t="s">
        <v>25</v>
      </c>
      <c r="B30" s="40"/>
      <c r="C30" s="40"/>
      <c r="D30" s="14"/>
      <c r="E30" s="14">
        <v>5</v>
      </c>
      <c r="F30" s="15" t="s">
        <v>7</v>
      </c>
      <c r="G30" s="14" t="s">
        <v>12</v>
      </c>
      <c r="H30" s="16" t="s">
        <v>26</v>
      </c>
      <c r="J30" s="7">
        <v>510500</v>
      </c>
      <c r="N30" s="7">
        <f t="shared" si="1"/>
        <v>675000</v>
      </c>
      <c r="P30" s="7">
        <v>675000</v>
      </c>
      <c r="R30" s="7">
        <v>675000</v>
      </c>
    </row>
    <row r="31" spans="1:21" s="7" customFormat="1" ht="12.75" customHeight="1" x14ac:dyDescent="0.2">
      <c r="A31" s="66" t="s">
        <v>140</v>
      </c>
      <c r="B31" s="40"/>
      <c r="C31" s="40"/>
      <c r="D31" s="14"/>
      <c r="E31" s="14">
        <v>5</v>
      </c>
      <c r="F31" s="15" t="s">
        <v>7</v>
      </c>
      <c r="G31" s="14" t="s">
        <v>12</v>
      </c>
      <c r="H31" s="16" t="s">
        <v>49</v>
      </c>
      <c r="J31" s="7">
        <v>1697601</v>
      </c>
      <c r="K31" s="13"/>
      <c r="L31" s="7">
        <v>1641678</v>
      </c>
      <c r="N31" s="7">
        <f>P31-L31</f>
        <v>801738</v>
      </c>
      <c r="P31" s="7">
        <v>2443416</v>
      </c>
      <c r="R31" s="7">
        <v>2453597</v>
      </c>
    </row>
    <row r="32" spans="1:21" s="7" customFormat="1" ht="12.75" customHeight="1" x14ac:dyDescent="0.2">
      <c r="A32" s="66" t="s">
        <v>282</v>
      </c>
      <c r="B32" s="40"/>
      <c r="C32" s="40"/>
      <c r="D32" s="14"/>
      <c r="E32" s="14">
        <v>5</v>
      </c>
      <c r="F32" s="15" t="s">
        <v>7</v>
      </c>
      <c r="G32" s="14" t="s">
        <v>29</v>
      </c>
      <c r="H32" s="14" t="s">
        <v>8</v>
      </c>
      <c r="J32" s="7">
        <v>2352089.33</v>
      </c>
      <c r="L32" s="7">
        <v>1166234.92</v>
      </c>
      <c r="N32" s="7">
        <f t="shared" si="1"/>
        <v>2384432.77</v>
      </c>
      <c r="P32" s="7">
        <v>3550667.69</v>
      </c>
      <c r="R32" s="7">
        <v>3533179.68</v>
      </c>
      <c r="U32" s="7">
        <f>'[2]1031-LEP 2016'!$N$193</f>
        <v>3170387.67</v>
      </c>
    </row>
    <row r="33" spans="1:18" s="7" customFormat="1" ht="12.75" customHeight="1" x14ac:dyDescent="0.2">
      <c r="A33" s="66" t="s">
        <v>30</v>
      </c>
      <c r="B33" s="40"/>
      <c r="C33" s="40"/>
      <c r="D33" s="14"/>
      <c r="E33" s="14">
        <v>5</v>
      </c>
      <c r="F33" s="15" t="s">
        <v>7</v>
      </c>
      <c r="G33" s="14" t="s">
        <v>29</v>
      </c>
      <c r="H33" s="14" t="s">
        <v>10</v>
      </c>
      <c r="J33" s="7">
        <v>122100</v>
      </c>
      <c r="L33" s="7">
        <v>58100</v>
      </c>
      <c r="N33" s="7">
        <f t="shared" si="1"/>
        <v>103900</v>
      </c>
      <c r="P33" s="7">
        <v>162000</v>
      </c>
      <c r="R33" s="7">
        <v>162000</v>
      </c>
    </row>
    <row r="34" spans="1:18" s="7" customFormat="1" ht="12.75" customHeight="1" x14ac:dyDescent="0.2">
      <c r="A34" s="66" t="s">
        <v>31</v>
      </c>
      <c r="B34" s="40"/>
      <c r="C34" s="40"/>
      <c r="D34" s="14"/>
      <c r="E34" s="14">
        <v>5</v>
      </c>
      <c r="F34" s="15" t="s">
        <v>7</v>
      </c>
      <c r="G34" s="14" t="s">
        <v>29</v>
      </c>
      <c r="H34" s="14" t="s">
        <v>15</v>
      </c>
      <c r="J34" s="7">
        <v>257996.9</v>
      </c>
      <c r="L34" s="7">
        <v>126884.2</v>
      </c>
      <c r="N34" s="7">
        <f t="shared" si="1"/>
        <v>267164.86</v>
      </c>
      <c r="P34" s="7">
        <v>394049.06</v>
      </c>
      <c r="R34" s="7">
        <v>425830.32</v>
      </c>
    </row>
    <row r="35" spans="1:18" s="7" customFormat="1" ht="12.75" customHeight="1" x14ac:dyDescent="0.2">
      <c r="A35" s="66" t="s">
        <v>32</v>
      </c>
      <c r="B35" s="40"/>
      <c r="C35" s="40"/>
      <c r="D35" s="14"/>
      <c r="E35" s="14">
        <v>5</v>
      </c>
      <c r="F35" s="15" t="s">
        <v>7</v>
      </c>
      <c r="G35" s="14" t="s">
        <v>29</v>
      </c>
      <c r="H35" s="14" t="s">
        <v>17</v>
      </c>
      <c r="J35" s="7">
        <v>122004.13</v>
      </c>
      <c r="L35" s="7">
        <v>58051</v>
      </c>
      <c r="N35" s="7">
        <f t="shared" si="1"/>
        <v>103949</v>
      </c>
      <c r="P35" s="7">
        <v>162000</v>
      </c>
      <c r="R35" s="7">
        <v>162000</v>
      </c>
    </row>
    <row r="36" spans="1:18" s="7" customFormat="1" ht="12.75" hidden="1" customHeight="1" x14ac:dyDescent="0.2">
      <c r="A36" s="66" t="s">
        <v>147</v>
      </c>
      <c r="B36" s="40"/>
      <c r="C36" s="40"/>
      <c r="D36" s="14"/>
      <c r="E36" s="14">
        <v>5</v>
      </c>
      <c r="F36" s="15" t="s">
        <v>7</v>
      </c>
      <c r="G36" s="14" t="s">
        <v>34</v>
      </c>
      <c r="H36" s="14" t="s">
        <v>8</v>
      </c>
      <c r="N36" s="7">
        <f t="shared" si="1"/>
        <v>0</v>
      </c>
    </row>
    <row r="37" spans="1:18" s="7" customFormat="1" ht="12.75" hidden="1" customHeight="1" x14ac:dyDescent="0.2">
      <c r="A37" s="66" t="s">
        <v>148</v>
      </c>
      <c r="B37" s="40"/>
      <c r="C37" s="40"/>
      <c r="D37" s="14"/>
      <c r="E37" s="14">
        <v>5</v>
      </c>
      <c r="F37" s="15" t="s">
        <v>7</v>
      </c>
      <c r="G37" s="14" t="s">
        <v>34</v>
      </c>
      <c r="H37" s="14" t="s">
        <v>10</v>
      </c>
      <c r="N37" s="7">
        <f t="shared" si="1"/>
        <v>0</v>
      </c>
    </row>
    <row r="38" spans="1:18" s="7" customFormat="1" ht="12.75" customHeight="1" x14ac:dyDescent="0.2">
      <c r="A38" s="66" t="s">
        <v>33</v>
      </c>
      <c r="B38" s="40"/>
      <c r="C38" s="40"/>
      <c r="D38" s="14"/>
      <c r="E38" s="14">
        <v>5</v>
      </c>
      <c r="F38" s="15" t="s">
        <v>7</v>
      </c>
      <c r="G38" s="14" t="s">
        <v>34</v>
      </c>
      <c r="H38" s="14" t="s">
        <v>15</v>
      </c>
      <c r="J38" s="7">
        <v>935668.87</v>
      </c>
      <c r="L38" s="7">
        <v>638794.91</v>
      </c>
      <c r="N38" s="7">
        <f t="shared" si="1"/>
        <v>436885.66000000003</v>
      </c>
      <c r="P38" s="7">
        <v>1075680.57</v>
      </c>
      <c r="R38" s="7">
        <v>796546.75</v>
      </c>
    </row>
    <row r="39" spans="1:18" s="7" customFormat="1" ht="12.75" customHeight="1" x14ac:dyDescent="0.2">
      <c r="A39" s="66" t="s">
        <v>35</v>
      </c>
      <c r="B39" s="40"/>
      <c r="C39" s="40"/>
      <c r="D39" s="14"/>
      <c r="E39" s="14">
        <v>5</v>
      </c>
      <c r="F39" s="15" t="s">
        <v>7</v>
      </c>
      <c r="G39" s="14" t="s">
        <v>34</v>
      </c>
      <c r="H39" s="14" t="s">
        <v>49</v>
      </c>
      <c r="J39" s="7">
        <v>1203625.06</v>
      </c>
      <c r="N39" s="7">
        <f t="shared" si="1"/>
        <v>675000</v>
      </c>
      <c r="P39" s="7">
        <v>675000</v>
      </c>
      <c r="R39" s="7">
        <v>675000</v>
      </c>
    </row>
    <row r="40" spans="1:18" s="7" customFormat="1" ht="12.75" hidden="1" customHeight="1" x14ac:dyDescent="0.2">
      <c r="A40" s="66" t="s">
        <v>149</v>
      </c>
      <c r="B40" s="40"/>
      <c r="C40" s="40"/>
      <c r="D40" s="14"/>
      <c r="E40" s="14">
        <v>5</v>
      </c>
      <c r="F40" s="15" t="s">
        <v>7</v>
      </c>
      <c r="G40" s="14" t="s">
        <v>29</v>
      </c>
      <c r="H40" s="14" t="s">
        <v>64</v>
      </c>
    </row>
    <row r="41" spans="1:18" s="7" customFormat="1" ht="18.95" customHeight="1" x14ac:dyDescent="0.2">
      <c r="A41" s="63" t="s">
        <v>36</v>
      </c>
      <c r="B41" s="26"/>
      <c r="C41" s="26"/>
      <c r="J41" s="22">
        <f>SUM(J15:J40)</f>
        <v>31656228.089999992</v>
      </c>
      <c r="K41" s="18"/>
      <c r="L41" s="22">
        <f>SUM(L15:L40)</f>
        <v>15269910.279999999</v>
      </c>
      <c r="N41" s="22">
        <f>SUM(N15:N40)</f>
        <v>30278043.560000002</v>
      </c>
      <c r="P41" s="22">
        <f>SUM(P15:P40)</f>
        <v>45547953.839999996</v>
      </c>
      <c r="R41" s="22">
        <f>SUM(R15:R40)</f>
        <v>45195556.879999995</v>
      </c>
    </row>
    <row r="42" spans="1:18" s="7" customFormat="1" ht="6" customHeight="1" x14ac:dyDescent="0.2">
      <c r="A42" s="17"/>
      <c r="B42" s="17"/>
      <c r="C42" s="17"/>
      <c r="J42" s="18"/>
      <c r="K42" s="18"/>
    </row>
    <row r="43" spans="1:18" s="7" customFormat="1" ht="12.75" customHeight="1" x14ac:dyDescent="0.2">
      <c r="A43" s="68" t="s">
        <v>188</v>
      </c>
      <c r="B43" s="12"/>
      <c r="C43" s="12"/>
    </row>
    <row r="44" spans="1:18" s="7" customFormat="1" ht="12.75" customHeight="1" x14ac:dyDescent="0.2">
      <c r="A44" s="66" t="s">
        <v>37</v>
      </c>
      <c r="B44" s="40"/>
      <c r="C44" s="40"/>
      <c r="D44" s="14"/>
      <c r="E44" s="14">
        <v>5</v>
      </c>
      <c r="F44" s="15" t="s">
        <v>12</v>
      </c>
      <c r="G44" s="14" t="s">
        <v>7</v>
      </c>
      <c r="H44" s="14" t="s">
        <v>8</v>
      </c>
      <c r="J44" s="7">
        <v>31558</v>
      </c>
      <c r="L44" s="7">
        <v>7748</v>
      </c>
      <c r="N44" s="7">
        <f t="shared" ref="N44:N73" si="2">P44-L44</f>
        <v>209452</v>
      </c>
      <c r="P44" s="7">
        <v>217200</v>
      </c>
      <c r="R44" s="7">
        <v>84000</v>
      </c>
    </row>
    <row r="45" spans="1:18" s="7" customFormat="1" ht="12.75" hidden="1" customHeight="1" x14ac:dyDescent="0.2">
      <c r="A45" s="66" t="s">
        <v>38</v>
      </c>
      <c r="B45" s="40"/>
      <c r="C45" s="40"/>
      <c r="E45" s="14">
        <v>5</v>
      </c>
      <c r="F45" s="15" t="s">
        <v>12</v>
      </c>
      <c r="G45" s="14" t="s">
        <v>7</v>
      </c>
      <c r="H45" s="14" t="s">
        <v>10</v>
      </c>
      <c r="N45" s="7">
        <f t="shared" si="2"/>
        <v>0</v>
      </c>
    </row>
    <row r="46" spans="1:18" s="7" customFormat="1" ht="12.75" customHeight="1" x14ac:dyDescent="0.2">
      <c r="A46" s="66" t="s">
        <v>39</v>
      </c>
      <c r="B46" s="40"/>
      <c r="C46" s="40"/>
      <c r="E46" s="14">
        <v>5</v>
      </c>
      <c r="F46" s="15" t="s">
        <v>12</v>
      </c>
      <c r="G46" s="14" t="s">
        <v>12</v>
      </c>
      <c r="H46" s="14" t="s">
        <v>8</v>
      </c>
      <c r="N46" s="7">
        <f t="shared" si="2"/>
        <v>90000</v>
      </c>
      <c r="P46" s="7">
        <v>90000</v>
      </c>
    </row>
    <row r="47" spans="1:18" s="7" customFormat="1" ht="12.75" hidden="1" customHeight="1" x14ac:dyDescent="0.2">
      <c r="A47" s="66" t="s">
        <v>142</v>
      </c>
      <c r="B47" s="40"/>
      <c r="C47" s="40"/>
      <c r="D47" s="14"/>
      <c r="E47" s="14">
        <v>5</v>
      </c>
      <c r="F47" s="15" t="s">
        <v>12</v>
      </c>
      <c r="G47" s="14" t="s">
        <v>12</v>
      </c>
      <c r="H47" s="14" t="s">
        <v>10</v>
      </c>
      <c r="N47" s="7">
        <f t="shared" si="2"/>
        <v>0</v>
      </c>
    </row>
    <row r="48" spans="1:18" s="7" customFormat="1" ht="12.75" hidden="1" customHeight="1" x14ac:dyDescent="0.2">
      <c r="A48" s="66" t="s">
        <v>40</v>
      </c>
      <c r="B48" s="40"/>
      <c r="C48" s="40"/>
      <c r="D48" s="14"/>
      <c r="E48" s="14">
        <v>5</v>
      </c>
      <c r="F48" s="15" t="s">
        <v>12</v>
      </c>
      <c r="G48" s="14" t="s">
        <v>29</v>
      </c>
      <c r="H48" s="14" t="s">
        <v>8</v>
      </c>
    </row>
    <row r="49" spans="1:21" s="7" customFormat="1" ht="12.75" hidden="1" customHeight="1" x14ac:dyDescent="0.2">
      <c r="A49" s="66" t="s">
        <v>41</v>
      </c>
      <c r="B49" s="40"/>
      <c r="C49" s="40"/>
      <c r="D49" s="14"/>
      <c r="E49" s="14">
        <v>5</v>
      </c>
      <c r="F49" s="15" t="s">
        <v>12</v>
      </c>
      <c r="G49" s="14" t="s">
        <v>29</v>
      </c>
      <c r="H49" s="14" t="s">
        <v>10</v>
      </c>
      <c r="N49" s="7">
        <f t="shared" si="2"/>
        <v>0</v>
      </c>
    </row>
    <row r="50" spans="1:21" s="7" customFormat="1" ht="12.75" hidden="1" customHeight="1" x14ac:dyDescent="0.2">
      <c r="A50" s="66" t="s">
        <v>42</v>
      </c>
      <c r="B50" s="40"/>
      <c r="C50" s="40"/>
      <c r="D50" s="14"/>
      <c r="E50" s="14">
        <v>5</v>
      </c>
      <c r="F50" s="15" t="s">
        <v>12</v>
      </c>
      <c r="G50" s="14" t="s">
        <v>29</v>
      </c>
      <c r="H50" s="14" t="s">
        <v>17</v>
      </c>
      <c r="N50" s="7">
        <f t="shared" si="2"/>
        <v>0</v>
      </c>
    </row>
    <row r="51" spans="1:21" s="7" customFormat="1" ht="12.75" customHeight="1" x14ac:dyDescent="0.2">
      <c r="A51" s="66" t="s">
        <v>43</v>
      </c>
      <c r="B51" s="40"/>
      <c r="C51" s="40"/>
      <c r="D51" s="14"/>
      <c r="E51" s="14">
        <v>5</v>
      </c>
      <c r="F51" s="15" t="s">
        <v>12</v>
      </c>
      <c r="G51" s="14" t="s">
        <v>29</v>
      </c>
      <c r="H51" s="14" t="s">
        <v>64</v>
      </c>
      <c r="J51" s="7">
        <v>1563239.5</v>
      </c>
      <c r="L51" s="7">
        <v>628585</v>
      </c>
      <c r="N51" s="7">
        <f t="shared" si="2"/>
        <v>2656415</v>
      </c>
      <c r="P51" s="7">
        <v>3285000</v>
      </c>
      <c r="R51" s="7">
        <v>5000000</v>
      </c>
    </row>
    <row r="52" spans="1:21" s="7" customFormat="1" ht="12.75" hidden="1" customHeight="1" x14ac:dyDescent="0.2">
      <c r="A52" s="66" t="s">
        <v>88</v>
      </c>
      <c r="B52" s="40"/>
      <c r="C52" s="40"/>
      <c r="E52" s="14">
        <v>5</v>
      </c>
      <c r="F52" s="15" t="s">
        <v>12</v>
      </c>
      <c r="G52" s="14" t="s">
        <v>29</v>
      </c>
      <c r="H52" s="14" t="s">
        <v>60</v>
      </c>
      <c r="N52" s="7">
        <f t="shared" si="2"/>
        <v>0</v>
      </c>
    </row>
    <row r="53" spans="1:21" s="7" customFormat="1" ht="12.75" hidden="1" customHeight="1" x14ac:dyDescent="0.2">
      <c r="A53" s="66" t="s">
        <v>150</v>
      </c>
      <c r="B53" s="40"/>
      <c r="C53" s="40"/>
      <c r="D53" s="14"/>
      <c r="E53" s="14">
        <v>5</v>
      </c>
      <c r="F53" s="15" t="s">
        <v>12</v>
      </c>
      <c r="G53" s="14" t="s">
        <v>29</v>
      </c>
      <c r="H53" s="14" t="s">
        <v>19</v>
      </c>
      <c r="K53" s="19"/>
      <c r="N53" s="7">
        <f t="shared" si="2"/>
        <v>0</v>
      </c>
    </row>
    <row r="54" spans="1:21" s="7" customFormat="1" ht="12.75" hidden="1" customHeight="1" x14ac:dyDescent="0.2">
      <c r="A54" s="66" t="s">
        <v>151</v>
      </c>
      <c r="B54" s="40"/>
      <c r="C54" s="40"/>
      <c r="D54" s="14"/>
      <c r="E54" s="14">
        <v>5</v>
      </c>
      <c r="F54" s="15" t="s">
        <v>12</v>
      </c>
      <c r="G54" s="14" t="s">
        <v>29</v>
      </c>
      <c r="H54" s="14" t="s">
        <v>82</v>
      </c>
      <c r="K54" s="19"/>
      <c r="N54" s="7">
        <f t="shared" si="2"/>
        <v>0</v>
      </c>
    </row>
    <row r="55" spans="1:21" s="7" customFormat="1" ht="12.75" customHeight="1" x14ac:dyDescent="0.2">
      <c r="A55" s="66" t="s">
        <v>44</v>
      </c>
      <c r="B55" s="40"/>
      <c r="C55" s="40"/>
      <c r="D55" s="14"/>
      <c r="E55" s="14">
        <v>5</v>
      </c>
      <c r="F55" s="15" t="s">
        <v>12</v>
      </c>
      <c r="G55" s="14" t="s">
        <v>29</v>
      </c>
      <c r="H55" s="14" t="s">
        <v>45</v>
      </c>
      <c r="J55" s="7">
        <v>795373.83</v>
      </c>
      <c r="K55" s="19"/>
      <c r="L55" s="7">
        <v>442181.69</v>
      </c>
      <c r="N55" s="7">
        <f t="shared" si="2"/>
        <v>640818.31000000006</v>
      </c>
      <c r="P55" s="7">
        <v>1083000</v>
      </c>
      <c r="R55" s="7">
        <v>1224000</v>
      </c>
    </row>
    <row r="56" spans="1:21" s="7" customFormat="1" ht="12.75" hidden="1" customHeight="1" x14ac:dyDescent="0.2">
      <c r="A56" s="66" t="s">
        <v>152</v>
      </c>
      <c r="B56" s="40"/>
      <c r="C56" s="40"/>
      <c r="D56" s="14"/>
      <c r="E56" s="14">
        <v>5</v>
      </c>
      <c r="F56" s="15" t="s">
        <v>12</v>
      </c>
      <c r="G56" s="14" t="s">
        <v>29</v>
      </c>
      <c r="H56" s="14" t="s">
        <v>102</v>
      </c>
      <c r="N56" s="7">
        <f t="shared" si="2"/>
        <v>0</v>
      </c>
    </row>
    <row r="57" spans="1:21" s="7" customFormat="1" ht="12.75" hidden="1" customHeight="1" x14ac:dyDescent="0.2">
      <c r="A57" s="66" t="s">
        <v>153</v>
      </c>
      <c r="B57" s="40"/>
      <c r="C57" s="40"/>
      <c r="D57" s="14"/>
      <c r="E57" s="14">
        <v>5</v>
      </c>
      <c r="F57" s="15" t="s">
        <v>12</v>
      </c>
      <c r="G57" s="14" t="s">
        <v>29</v>
      </c>
      <c r="H57" s="14" t="s">
        <v>146</v>
      </c>
      <c r="N57" s="7">
        <f t="shared" si="2"/>
        <v>0</v>
      </c>
    </row>
    <row r="58" spans="1:21" s="7" customFormat="1" ht="12.75" customHeight="1" x14ac:dyDescent="0.2">
      <c r="A58" s="66" t="s">
        <v>46</v>
      </c>
      <c r="B58" s="40"/>
      <c r="C58" s="40"/>
      <c r="D58" s="14"/>
      <c r="E58" s="14">
        <v>5</v>
      </c>
      <c r="F58" s="15" t="s">
        <v>12</v>
      </c>
      <c r="G58" s="14" t="s">
        <v>29</v>
      </c>
      <c r="H58" s="14" t="s">
        <v>47</v>
      </c>
      <c r="N58" s="7">
        <f t="shared" si="2"/>
        <v>300000</v>
      </c>
      <c r="P58" s="7">
        <v>300000</v>
      </c>
      <c r="R58" s="7">
        <v>1300000</v>
      </c>
      <c r="U58" s="7">
        <v>41303766.329999998</v>
      </c>
    </row>
    <row r="59" spans="1:21" s="7" customFormat="1" ht="12.75" hidden="1" customHeight="1" x14ac:dyDescent="0.2">
      <c r="A59" s="66" t="s">
        <v>154</v>
      </c>
      <c r="B59" s="40"/>
      <c r="C59" s="40"/>
      <c r="E59" s="14">
        <v>5</v>
      </c>
      <c r="F59" s="15" t="s">
        <v>12</v>
      </c>
      <c r="G59" s="14" t="s">
        <v>29</v>
      </c>
      <c r="H59" s="14" t="s">
        <v>15</v>
      </c>
      <c r="N59" s="7">
        <f t="shared" si="2"/>
        <v>0</v>
      </c>
    </row>
    <row r="60" spans="1:21" s="7" customFormat="1" ht="12.75" hidden="1" customHeight="1" x14ac:dyDescent="0.2">
      <c r="A60" s="66" t="s">
        <v>51</v>
      </c>
      <c r="B60" s="40"/>
      <c r="C60" s="40"/>
      <c r="D60" s="14"/>
      <c r="E60" s="14">
        <v>5</v>
      </c>
      <c r="F60" s="15" t="s">
        <v>12</v>
      </c>
      <c r="G60" s="14" t="s">
        <v>29</v>
      </c>
      <c r="H60" s="14" t="s">
        <v>24</v>
      </c>
      <c r="N60" s="7">
        <f t="shared" si="2"/>
        <v>0</v>
      </c>
    </row>
    <row r="61" spans="1:21" s="7" customFormat="1" ht="12.75" customHeight="1" x14ac:dyDescent="0.2">
      <c r="A61" s="66" t="s">
        <v>48</v>
      </c>
      <c r="B61" s="40"/>
      <c r="C61" s="40"/>
      <c r="E61" s="14">
        <v>5</v>
      </c>
      <c r="F61" s="15" t="s">
        <v>12</v>
      </c>
      <c r="G61" s="14" t="s">
        <v>29</v>
      </c>
      <c r="H61" s="16" t="s">
        <v>49</v>
      </c>
      <c r="N61" s="7">
        <f t="shared" si="2"/>
        <v>25000</v>
      </c>
      <c r="P61" s="7">
        <v>25000</v>
      </c>
      <c r="R61" s="7">
        <v>1034860</v>
      </c>
      <c r="U61" s="7">
        <v>25392200</v>
      </c>
    </row>
    <row r="62" spans="1:21" s="7" customFormat="1" ht="12.75" customHeight="1" x14ac:dyDescent="0.2">
      <c r="A62" s="66" t="s">
        <v>50</v>
      </c>
      <c r="B62" s="40"/>
      <c r="C62" s="40"/>
      <c r="D62" s="14"/>
      <c r="E62" s="14">
        <v>5</v>
      </c>
      <c r="F62" s="15" t="s">
        <v>12</v>
      </c>
      <c r="G62" s="14" t="s">
        <v>34</v>
      </c>
      <c r="H62" s="14" t="s">
        <v>8</v>
      </c>
      <c r="J62" s="7">
        <v>2221228.15</v>
      </c>
      <c r="L62" s="7">
        <v>1225789.1599999999</v>
      </c>
      <c r="N62" s="7">
        <f t="shared" si="2"/>
        <v>2074210.84</v>
      </c>
      <c r="P62" s="7">
        <v>3300000</v>
      </c>
      <c r="U62" s="7">
        <v>1530000</v>
      </c>
    </row>
    <row r="63" spans="1:21" s="7" customFormat="1" ht="12.75" customHeight="1" x14ac:dyDescent="0.2">
      <c r="A63" s="66" t="s">
        <v>52</v>
      </c>
      <c r="B63" s="40"/>
      <c r="C63" s="40"/>
      <c r="D63" s="14"/>
      <c r="E63" s="14">
        <v>5</v>
      </c>
      <c r="F63" s="15" t="s">
        <v>12</v>
      </c>
      <c r="G63" s="14" t="s">
        <v>34</v>
      </c>
      <c r="H63" s="14" t="s">
        <v>10</v>
      </c>
      <c r="J63" s="7">
        <v>11764827.789999999</v>
      </c>
      <c r="L63" s="7">
        <v>4545274.34</v>
      </c>
      <c r="N63" s="7">
        <f t="shared" si="2"/>
        <v>13454725.66</v>
      </c>
      <c r="P63" s="7">
        <v>18000000</v>
      </c>
      <c r="U63" s="7">
        <f>SUM(U58:U62)</f>
        <v>68225966.329999998</v>
      </c>
    </row>
    <row r="64" spans="1:21" s="7" customFormat="1" ht="12.75" hidden="1" customHeight="1" x14ac:dyDescent="0.2">
      <c r="A64" s="66" t="s">
        <v>48</v>
      </c>
      <c r="B64" s="40"/>
      <c r="C64" s="40"/>
      <c r="D64" s="14"/>
      <c r="E64" s="14">
        <v>5</v>
      </c>
      <c r="F64" s="15" t="s">
        <v>12</v>
      </c>
      <c r="G64" s="14" t="s">
        <v>29</v>
      </c>
      <c r="H64" s="16" t="s">
        <v>49</v>
      </c>
      <c r="N64" s="7">
        <f t="shared" si="2"/>
        <v>0</v>
      </c>
    </row>
    <row r="65" spans="1:18" s="7" customFormat="1" ht="12.75" customHeight="1" x14ac:dyDescent="0.2">
      <c r="A65" s="66" t="s">
        <v>53</v>
      </c>
      <c r="B65" s="40"/>
      <c r="C65" s="40"/>
      <c r="E65" s="14">
        <v>5</v>
      </c>
      <c r="F65" s="15" t="s">
        <v>12</v>
      </c>
      <c r="G65" s="14" t="s">
        <v>54</v>
      </c>
      <c r="H65" s="14" t="s">
        <v>8</v>
      </c>
      <c r="N65" s="7">
        <f t="shared" si="2"/>
        <v>5000</v>
      </c>
      <c r="P65" s="7">
        <v>5000</v>
      </c>
      <c r="R65" s="7">
        <v>5000</v>
      </c>
    </row>
    <row r="66" spans="1:18" s="7" customFormat="1" ht="12.75" customHeight="1" x14ac:dyDescent="0.2">
      <c r="A66" s="66" t="s">
        <v>55</v>
      </c>
      <c r="B66" s="40"/>
      <c r="C66" s="40"/>
      <c r="E66" s="14">
        <v>5</v>
      </c>
      <c r="F66" s="15" t="s">
        <v>12</v>
      </c>
      <c r="G66" s="14" t="s">
        <v>54</v>
      </c>
      <c r="H66" s="14" t="s">
        <v>10</v>
      </c>
      <c r="J66" s="7">
        <v>32458.98</v>
      </c>
      <c r="L66" s="7">
        <v>15895</v>
      </c>
      <c r="N66" s="7">
        <f t="shared" si="2"/>
        <v>164105</v>
      </c>
      <c r="P66" s="7">
        <v>180000</v>
      </c>
    </row>
    <row r="67" spans="1:18" s="7" customFormat="1" ht="12.75" customHeight="1" x14ac:dyDescent="0.2">
      <c r="A67" s="66" t="s">
        <v>56</v>
      </c>
      <c r="B67" s="40"/>
      <c r="C67" s="40"/>
      <c r="E67" s="14">
        <v>5</v>
      </c>
      <c r="F67" s="15" t="s">
        <v>12</v>
      </c>
      <c r="G67" s="14" t="s">
        <v>54</v>
      </c>
      <c r="H67" s="14" t="s">
        <v>15</v>
      </c>
      <c r="N67" s="7">
        <f t="shared" si="2"/>
        <v>120000</v>
      </c>
      <c r="P67" s="7">
        <v>120000</v>
      </c>
    </row>
    <row r="68" spans="1:18" s="7" customFormat="1" ht="12.75" hidden="1" customHeight="1" x14ac:dyDescent="0.2">
      <c r="A68" s="66" t="s">
        <v>57</v>
      </c>
      <c r="B68" s="40"/>
      <c r="C68" s="40"/>
      <c r="E68" s="14">
        <v>5</v>
      </c>
      <c r="F68" s="15" t="s">
        <v>12</v>
      </c>
      <c r="G68" s="14" t="s">
        <v>54</v>
      </c>
      <c r="H68" s="14" t="s">
        <v>17</v>
      </c>
      <c r="N68" s="7">
        <f t="shared" si="2"/>
        <v>0</v>
      </c>
    </row>
    <row r="69" spans="1:18" s="7" customFormat="1" ht="12.75" customHeight="1" x14ac:dyDescent="0.2">
      <c r="A69" s="66" t="s">
        <v>68</v>
      </c>
      <c r="B69" s="40"/>
      <c r="C69" s="40"/>
      <c r="E69" s="14">
        <v>5</v>
      </c>
      <c r="F69" s="15" t="s">
        <v>12</v>
      </c>
      <c r="G69" s="16" t="s">
        <v>67</v>
      </c>
      <c r="H69" s="16" t="s">
        <v>10</v>
      </c>
      <c r="N69" s="7">
        <f t="shared" si="2"/>
        <v>100000</v>
      </c>
      <c r="P69" s="7">
        <v>100000</v>
      </c>
      <c r="R69" s="7">
        <v>100000</v>
      </c>
    </row>
    <row r="70" spans="1:18" s="7" customFormat="1" ht="12.75" hidden="1" customHeight="1" x14ac:dyDescent="0.2">
      <c r="A70" s="66" t="s">
        <v>66</v>
      </c>
      <c r="B70" s="40"/>
      <c r="C70" s="40"/>
      <c r="E70" s="14">
        <v>5</v>
      </c>
      <c r="F70" s="15" t="s">
        <v>12</v>
      </c>
      <c r="G70" s="14" t="s">
        <v>67</v>
      </c>
      <c r="H70" s="14" t="s">
        <v>8</v>
      </c>
      <c r="N70" s="7">
        <f t="shared" si="2"/>
        <v>0</v>
      </c>
    </row>
    <row r="71" spans="1:18" s="7" customFormat="1" ht="12.75" hidden="1" customHeight="1" x14ac:dyDescent="0.2">
      <c r="A71" s="66" t="s">
        <v>63</v>
      </c>
      <c r="B71" s="40"/>
      <c r="C71" s="40"/>
      <c r="E71" s="14">
        <v>5</v>
      </c>
      <c r="F71" s="15" t="s">
        <v>12</v>
      </c>
      <c r="G71" s="14" t="s">
        <v>59</v>
      </c>
      <c r="H71" s="14" t="s">
        <v>64</v>
      </c>
      <c r="N71" s="7">
        <f t="shared" si="2"/>
        <v>0</v>
      </c>
    </row>
    <row r="72" spans="1:18" s="7" customFormat="1" ht="12.75" hidden="1" customHeight="1" x14ac:dyDescent="0.2">
      <c r="A72" s="66" t="s">
        <v>155</v>
      </c>
      <c r="B72" s="40"/>
      <c r="C72" s="40"/>
      <c r="E72" s="14">
        <v>5</v>
      </c>
      <c r="F72" s="15" t="s">
        <v>12</v>
      </c>
      <c r="G72" s="14" t="s">
        <v>59</v>
      </c>
      <c r="H72" s="14" t="s">
        <v>15</v>
      </c>
      <c r="N72" s="7">
        <f t="shared" si="2"/>
        <v>0</v>
      </c>
    </row>
    <row r="73" spans="1:18" s="7" customFormat="1" ht="12.75" hidden="1" customHeight="1" x14ac:dyDescent="0.2">
      <c r="A73" s="66" t="s">
        <v>156</v>
      </c>
      <c r="B73" s="40"/>
      <c r="C73" s="40"/>
      <c r="E73" s="14">
        <v>5</v>
      </c>
      <c r="F73" s="14" t="s">
        <v>12</v>
      </c>
      <c r="G73" s="14" t="s">
        <v>59</v>
      </c>
      <c r="H73" s="14" t="s">
        <v>17</v>
      </c>
      <c r="N73" s="7">
        <f t="shared" si="2"/>
        <v>0</v>
      </c>
    </row>
    <row r="74" spans="1:18" s="7" customFormat="1" ht="12.75" hidden="1" customHeight="1" x14ac:dyDescent="0.2">
      <c r="A74" s="66" t="s">
        <v>63</v>
      </c>
      <c r="B74" s="40"/>
      <c r="C74" s="40"/>
      <c r="E74" s="14">
        <v>5</v>
      </c>
      <c r="F74" s="15" t="s">
        <v>12</v>
      </c>
      <c r="G74" s="14" t="s">
        <v>59</v>
      </c>
      <c r="H74" s="14" t="s">
        <v>64</v>
      </c>
      <c r="N74" s="7">
        <f t="shared" ref="N74:N112" si="3">P74-L74</f>
        <v>0</v>
      </c>
    </row>
    <row r="75" spans="1:18" s="7" customFormat="1" ht="12.75" hidden="1" customHeight="1" x14ac:dyDescent="0.2">
      <c r="A75" s="66" t="s">
        <v>157</v>
      </c>
      <c r="B75" s="40"/>
      <c r="C75" s="40"/>
      <c r="E75" s="14">
        <v>5</v>
      </c>
      <c r="F75" s="15" t="s">
        <v>12</v>
      </c>
      <c r="G75" s="14" t="s">
        <v>93</v>
      </c>
      <c r="H75" s="14" t="s">
        <v>8</v>
      </c>
      <c r="N75" s="7">
        <f t="shared" si="3"/>
        <v>0</v>
      </c>
    </row>
    <row r="76" spans="1:18" s="7" customFormat="1" ht="12.75" hidden="1" customHeight="1" x14ac:dyDescent="0.2">
      <c r="A76" s="66" t="s">
        <v>66</v>
      </c>
      <c r="B76" s="40"/>
      <c r="C76" s="40"/>
      <c r="E76" s="14">
        <v>5</v>
      </c>
      <c r="F76" s="15" t="s">
        <v>12</v>
      </c>
      <c r="G76" s="14" t="s">
        <v>67</v>
      </c>
      <c r="H76" s="14" t="s">
        <v>8</v>
      </c>
      <c r="N76" s="7">
        <f t="shared" si="3"/>
        <v>0</v>
      </c>
    </row>
    <row r="77" spans="1:18" s="7" customFormat="1" ht="12.75" hidden="1" customHeight="1" x14ac:dyDescent="0.2">
      <c r="A77" s="66" t="s">
        <v>68</v>
      </c>
      <c r="B77" s="40"/>
      <c r="C77" s="40"/>
      <c r="E77" s="14">
        <v>5</v>
      </c>
      <c r="F77" s="15" t="s">
        <v>12</v>
      </c>
      <c r="G77" s="14" t="s">
        <v>67</v>
      </c>
      <c r="H77" s="14" t="s">
        <v>10</v>
      </c>
      <c r="N77" s="7">
        <f t="shared" si="3"/>
        <v>0</v>
      </c>
    </row>
    <row r="78" spans="1:18" s="7" customFormat="1" ht="12.75" hidden="1" customHeight="1" x14ac:dyDescent="0.2">
      <c r="A78" s="66" t="s">
        <v>158</v>
      </c>
      <c r="B78" s="40"/>
      <c r="C78" s="40"/>
      <c r="E78" s="14">
        <v>5</v>
      </c>
      <c r="F78" s="15" t="s">
        <v>12</v>
      </c>
      <c r="G78" s="14" t="s">
        <v>70</v>
      </c>
      <c r="H78" s="14" t="s">
        <v>8</v>
      </c>
      <c r="N78" s="7">
        <f t="shared" si="3"/>
        <v>0</v>
      </c>
    </row>
    <row r="79" spans="1:18" s="7" customFormat="1" ht="12.75" hidden="1" customHeight="1" x14ac:dyDescent="0.2">
      <c r="A79" s="66" t="s">
        <v>159</v>
      </c>
      <c r="B79" s="40"/>
      <c r="C79" s="40"/>
      <c r="E79" s="14">
        <v>5</v>
      </c>
      <c r="F79" s="15" t="s">
        <v>12</v>
      </c>
      <c r="G79" s="14" t="s">
        <v>70</v>
      </c>
      <c r="H79" s="14" t="s">
        <v>10</v>
      </c>
      <c r="N79" s="7">
        <f t="shared" si="3"/>
        <v>0</v>
      </c>
    </row>
    <row r="80" spans="1:18" s="7" customFormat="1" ht="12.75" hidden="1" customHeight="1" x14ac:dyDescent="0.2">
      <c r="A80" s="66" t="s">
        <v>69</v>
      </c>
      <c r="B80" s="40"/>
      <c r="C80" s="40"/>
      <c r="E80" s="14">
        <v>5</v>
      </c>
      <c r="F80" s="15" t="s">
        <v>12</v>
      </c>
      <c r="G80" s="14" t="s">
        <v>70</v>
      </c>
      <c r="H80" s="14" t="s">
        <v>15</v>
      </c>
      <c r="N80" s="7">
        <f t="shared" si="3"/>
        <v>0</v>
      </c>
    </row>
    <row r="81" spans="1:16" s="7" customFormat="1" ht="12.75" hidden="1" customHeight="1" x14ac:dyDescent="0.2">
      <c r="A81" s="66" t="s">
        <v>160</v>
      </c>
      <c r="B81" s="40"/>
      <c r="C81" s="40"/>
      <c r="E81" s="14">
        <v>5</v>
      </c>
      <c r="F81" s="15" t="s">
        <v>12</v>
      </c>
      <c r="G81" s="14" t="s">
        <v>163</v>
      </c>
      <c r="H81" s="14" t="s">
        <v>8</v>
      </c>
      <c r="N81" s="7">
        <f t="shared" si="3"/>
        <v>0</v>
      </c>
    </row>
    <row r="82" spans="1:16" s="7" customFormat="1" ht="12.75" hidden="1" customHeight="1" x14ac:dyDescent="0.2">
      <c r="A82" s="66" t="s">
        <v>161</v>
      </c>
      <c r="B82" s="40"/>
      <c r="C82" s="40"/>
      <c r="E82" s="14">
        <v>5</v>
      </c>
      <c r="F82" s="15" t="s">
        <v>12</v>
      </c>
      <c r="G82" s="14" t="s">
        <v>163</v>
      </c>
      <c r="H82" s="16" t="s">
        <v>49</v>
      </c>
      <c r="N82" s="7">
        <f t="shared" si="3"/>
        <v>0</v>
      </c>
    </row>
    <row r="83" spans="1:16" s="7" customFormat="1" ht="12.75" hidden="1" customHeight="1" x14ac:dyDescent="0.2">
      <c r="A83" s="66" t="s">
        <v>71</v>
      </c>
      <c r="B83" s="40"/>
      <c r="C83" s="40"/>
      <c r="E83" s="14">
        <v>5</v>
      </c>
      <c r="F83" s="15" t="s">
        <v>12</v>
      </c>
      <c r="G83" s="14" t="s">
        <v>163</v>
      </c>
      <c r="H83" s="14" t="s">
        <v>10</v>
      </c>
      <c r="N83" s="7">
        <f t="shared" si="3"/>
        <v>0</v>
      </c>
    </row>
    <row r="84" spans="1:16" s="7" customFormat="1" ht="12.75" hidden="1" customHeight="1" x14ac:dyDescent="0.2">
      <c r="A84" s="66" t="s">
        <v>162</v>
      </c>
      <c r="B84" s="40"/>
      <c r="C84" s="40"/>
      <c r="E84" s="14">
        <v>5</v>
      </c>
      <c r="F84" s="15" t="s">
        <v>12</v>
      </c>
      <c r="G84" s="14" t="s">
        <v>163</v>
      </c>
      <c r="H84" s="14" t="s">
        <v>15</v>
      </c>
      <c r="N84" s="7">
        <f t="shared" si="3"/>
        <v>0</v>
      </c>
    </row>
    <row r="85" spans="1:16" s="7" customFormat="1" ht="12.75" hidden="1" customHeight="1" x14ac:dyDescent="0.2">
      <c r="A85" s="66" t="s">
        <v>72</v>
      </c>
      <c r="B85" s="40"/>
      <c r="C85" s="40"/>
      <c r="E85" s="14">
        <v>5</v>
      </c>
      <c r="F85" s="15" t="s">
        <v>12</v>
      </c>
      <c r="G85" s="14" t="s">
        <v>70</v>
      </c>
      <c r="H85" s="14" t="s">
        <v>49</v>
      </c>
      <c r="N85" s="7">
        <f t="shared" si="3"/>
        <v>0</v>
      </c>
    </row>
    <row r="86" spans="1:16" s="7" customFormat="1" ht="12.75" hidden="1" customHeight="1" x14ac:dyDescent="0.2">
      <c r="A86" s="66" t="s">
        <v>164</v>
      </c>
      <c r="B86" s="40"/>
      <c r="C86" s="40"/>
      <c r="E86" s="14">
        <v>5</v>
      </c>
      <c r="F86" s="15" t="s">
        <v>12</v>
      </c>
      <c r="G86" s="14" t="s">
        <v>74</v>
      </c>
      <c r="H86" s="14" t="s">
        <v>10</v>
      </c>
      <c r="N86" s="7">
        <f t="shared" si="3"/>
        <v>0</v>
      </c>
    </row>
    <row r="87" spans="1:16" s="7" customFormat="1" ht="12.75" hidden="1" customHeight="1" x14ac:dyDescent="0.2">
      <c r="A87" s="66" t="s">
        <v>165</v>
      </c>
      <c r="B87" s="40"/>
      <c r="C87" s="40"/>
      <c r="E87" s="14">
        <v>5</v>
      </c>
      <c r="F87" s="15" t="s">
        <v>12</v>
      </c>
      <c r="G87" s="14" t="s">
        <v>74</v>
      </c>
      <c r="H87" s="14" t="s">
        <v>15</v>
      </c>
      <c r="N87" s="7">
        <f t="shared" si="3"/>
        <v>0</v>
      </c>
    </row>
    <row r="88" spans="1:16" s="7" customFormat="1" ht="12.75" customHeight="1" x14ac:dyDescent="0.2">
      <c r="A88" s="66" t="s">
        <v>166</v>
      </c>
      <c r="B88" s="40"/>
      <c r="C88" s="40"/>
      <c r="E88" s="14">
        <v>5</v>
      </c>
      <c r="F88" s="15" t="s">
        <v>12</v>
      </c>
      <c r="G88" s="14" t="s">
        <v>74</v>
      </c>
      <c r="H88" s="14" t="s">
        <v>17</v>
      </c>
    </row>
    <row r="89" spans="1:16" s="7" customFormat="1" ht="12.75" hidden="1" customHeight="1" x14ac:dyDescent="0.2">
      <c r="A89" s="66" t="s">
        <v>167</v>
      </c>
      <c r="B89" s="40"/>
      <c r="C89" s="40"/>
      <c r="E89" s="14">
        <v>5</v>
      </c>
      <c r="F89" s="15" t="s">
        <v>12</v>
      </c>
      <c r="G89" s="14" t="s">
        <v>74</v>
      </c>
      <c r="H89" s="14" t="s">
        <v>8</v>
      </c>
      <c r="N89" s="7">
        <f t="shared" si="3"/>
        <v>0</v>
      </c>
    </row>
    <row r="90" spans="1:16" s="7" customFormat="1" ht="12.75" hidden="1" customHeight="1" x14ac:dyDescent="0.2">
      <c r="A90" s="66" t="s">
        <v>168</v>
      </c>
      <c r="B90" s="40"/>
      <c r="C90" s="40"/>
      <c r="E90" s="14">
        <v>5</v>
      </c>
      <c r="F90" s="15" t="s">
        <v>12</v>
      </c>
      <c r="G90" s="14" t="s">
        <v>74</v>
      </c>
      <c r="H90" s="14" t="s">
        <v>45</v>
      </c>
      <c r="N90" s="7">
        <f t="shared" si="3"/>
        <v>0</v>
      </c>
    </row>
    <row r="91" spans="1:16" s="7" customFormat="1" ht="12.75" customHeight="1" x14ac:dyDescent="0.2">
      <c r="A91" s="66" t="s">
        <v>73</v>
      </c>
      <c r="B91" s="40"/>
      <c r="C91" s="40"/>
      <c r="E91" s="14">
        <v>5</v>
      </c>
      <c r="F91" s="15" t="s">
        <v>12</v>
      </c>
      <c r="G91" s="14" t="s">
        <v>74</v>
      </c>
      <c r="H91" s="14" t="s">
        <v>64</v>
      </c>
      <c r="N91" s="7">
        <f t="shared" si="3"/>
        <v>135000</v>
      </c>
      <c r="P91" s="7">
        <v>135000</v>
      </c>
    </row>
    <row r="92" spans="1:16" s="7" customFormat="1" ht="12.75" customHeight="1" x14ac:dyDescent="0.2">
      <c r="A92" s="66" t="s">
        <v>75</v>
      </c>
      <c r="B92" s="40"/>
      <c r="C92" s="40"/>
      <c r="E92" s="14">
        <v>5</v>
      </c>
      <c r="F92" s="15" t="s">
        <v>12</v>
      </c>
      <c r="G92" s="14" t="s">
        <v>74</v>
      </c>
      <c r="H92" s="14" t="s">
        <v>19</v>
      </c>
      <c r="N92" s="7">
        <f t="shared" si="3"/>
        <v>50000</v>
      </c>
      <c r="P92" s="7">
        <v>50000</v>
      </c>
    </row>
    <row r="93" spans="1:16" s="7" customFormat="1" ht="12.75" hidden="1" customHeight="1" x14ac:dyDescent="0.2">
      <c r="A93" s="66" t="s">
        <v>76</v>
      </c>
      <c r="B93" s="40"/>
      <c r="C93" s="40"/>
      <c r="E93" s="14">
        <v>5</v>
      </c>
      <c r="F93" s="15" t="s">
        <v>12</v>
      </c>
      <c r="G93" s="14" t="s">
        <v>74</v>
      </c>
      <c r="H93" s="14" t="s">
        <v>60</v>
      </c>
      <c r="N93" s="7">
        <f t="shared" si="3"/>
        <v>0</v>
      </c>
    </row>
    <row r="94" spans="1:16" s="7" customFormat="1" ht="12.75" customHeight="1" x14ac:dyDescent="0.2">
      <c r="A94" s="66" t="s">
        <v>77</v>
      </c>
      <c r="B94" s="40"/>
      <c r="C94" s="40"/>
      <c r="E94" s="14">
        <v>5</v>
      </c>
      <c r="F94" s="15" t="s">
        <v>12</v>
      </c>
      <c r="G94" s="14" t="s">
        <v>74</v>
      </c>
      <c r="H94" s="14" t="s">
        <v>49</v>
      </c>
      <c r="N94" s="7">
        <f t="shared" si="3"/>
        <v>200000</v>
      </c>
      <c r="P94" s="7">
        <v>200000</v>
      </c>
    </row>
    <row r="95" spans="1:16" s="7" customFormat="1" ht="12.75" hidden="1" customHeight="1" x14ac:dyDescent="0.2">
      <c r="A95" s="66" t="s">
        <v>165</v>
      </c>
      <c r="B95" s="40"/>
      <c r="C95" s="40"/>
      <c r="E95" s="14">
        <v>5</v>
      </c>
      <c r="F95" s="15" t="s">
        <v>12</v>
      </c>
      <c r="G95" s="14" t="s">
        <v>74</v>
      </c>
      <c r="H95" s="14" t="s">
        <v>15</v>
      </c>
      <c r="N95" s="7">
        <f t="shared" si="3"/>
        <v>0</v>
      </c>
    </row>
    <row r="96" spans="1:16" s="7" customFormat="1" ht="12.75" hidden="1" customHeight="1" x14ac:dyDescent="0.2">
      <c r="A96" s="66" t="s">
        <v>78</v>
      </c>
      <c r="B96" s="40"/>
      <c r="C96" s="40"/>
      <c r="E96" s="14">
        <v>5</v>
      </c>
      <c r="F96" s="15" t="s">
        <v>12</v>
      </c>
      <c r="G96" s="14" t="s">
        <v>79</v>
      </c>
      <c r="H96" s="14" t="s">
        <v>10</v>
      </c>
      <c r="N96" s="7">
        <f t="shared" si="3"/>
        <v>0</v>
      </c>
    </row>
    <row r="97" spans="1:18" s="7" customFormat="1" ht="12.75" hidden="1" customHeight="1" x14ac:dyDescent="0.2">
      <c r="A97" s="66" t="s">
        <v>80</v>
      </c>
      <c r="B97" s="40"/>
      <c r="C97" s="40"/>
      <c r="E97" s="14">
        <v>5</v>
      </c>
      <c r="F97" s="15" t="s">
        <v>12</v>
      </c>
      <c r="G97" s="14" t="s">
        <v>79</v>
      </c>
      <c r="H97" s="14" t="s">
        <v>15</v>
      </c>
      <c r="N97" s="7">
        <f t="shared" si="3"/>
        <v>0</v>
      </c>
    </row>
    <row r="98" spans="1:18" s="7" customFormat="1" ht="12.75" hidden="1" customHeight="1" x14ac:dyDescent="0.2">
      <c r="A98" s="66" t="s">
        <v>169</v>
      </c>
      <c r="B98" s="40"/>
      <c r="C98" s="40"/>
      <c r="E98" s="14">
        <v>5</v>
      </c>
      <c r="F98" s="15" t="s">
        <v>12</v>
      </c>
      <c r="G98" s="14" t="s">
        <v>79</v>
      </c>
      <c r="H98" s="15" t="s">
        <v>60</v>
      </c>
      <c r="N98" s="7">
        <f t="shared" si="3"/>
        <v>0</v>
      </c>
    </row>
    <row r="99" spans="1:18" s="7" customFormat="1" ht="12.75" hidden="1" customHeight="1" x14ac:dyDescent="0.2">
      <c r="A99" s="66" t="s">
        <v>170</v>
      </c>
      <c r="B99" s="40"/>
      <c r="C99" s="40"/>
      <c r="E99" s="14">
        <v>5</v>
      </c>
      <c r="F99" s="15" t="s">
        <v>12</v>
      </c>
      <c r="G99" s="14" t="s">
        <v>79</v>
      </c>
      <c r="H99" s="15" t="s">
        <v>19</v>
      </c>
      <c r="N99" s="7">
        <f t="shared" si="3"/>
        <v>0</v>
      </c>
    </row>
    <row r="100" spans="1:18" s="7" customFormat="1" ht="12.75" hidden="1" customHeight="1" x14ac:dyDescent="0.2">
      <c r="A100" s="66" t="s">
        <v>171</v>
      </c>
      <c r="B100" s="40"/>
      <c r="C100" s="40"/>
      <c r="E100" s="14">
        <v>5</v>
      </c>
      <c r="F100" s="15" t="s">
        <v>12</v>
      </c>
      <c r="G100" s="14" t="s">
        <v>79</v>
      </c>
      <c r="H100" s="15" t="s">
        <v>82</v>
      </c>
      <c r="N100" s="7">
        <f t="shared" si="3"/>
        <v>0</v>
      </c>
    </row>
    <row r="101" spans="1:18" s="7" customFormat="1" ht="12.75" hidden="1" customHeight="1" x14ac:dyDescent="0.2">
      <c r="A101" s="66" t="s">
        <v>81</v>
      </c>
      <c r="B101" s="40"/>
      <c r="C101" s="40"/>
      <c r="E101" s="14">
        <v>5</v>
      </c>
      <c r="F101" s="15" t="s">
        <v>12</v>
      </c>
      <c r="G101" s="14" t="s">
        <v>59</v>
      </c>
      <c r="H101" s="15" t="s">
        <v>82</v>
      </c>
      <c r="N101" s="7">
        <f t="shared" si="3"/>
        <v>0</v>
      </c>
    </row>
    <row r="102" spans="1:18" s="7" customFormat="1" ht="12.75" hidden="1" customHeight="1" x14ac:dyDescent="0.2">
      <c r="A102" s="66" t="s">
        <v>83</v>
      </c>
      <c r="B102" s="40"/>
      <c r="C102" s="40"/>
      <c r="E102" s="14">
        <v>5</v>
      </c>
      <c r="F102" s="15" t="s">
        <v>12</v>
      </c>
      <c r="G102" s="14" t="s">
        <v>84</v>
      </c>
      <c r="H102" s="15" t="s">
        <v>8</v>
      </c>
      <c r="N102" s="7">
        <f t="shared" si="3"/>
        <v>0</v>
      </c>
    </row>
    <row r="103" spans="1:18" s="7" customFormat="1" ht="12.75" hidden="1" customHeight="1" x14ac:dyDescent="0.2">
      <c r="A103" s="66" t="s">
        <v>85</v>
      </c>
      <c r="B103" s="40"/>
      <c r="C103" s="40"/>
      <c r="E103" s="14">
        <v>5</v>
      </c>
      <c r="F103" s="15" t="s">
        <v>12</v>
      </c>
      <c r="G103" s="14" t="s">
        <v>84</v>
      </c>
      <c r="H103" s="15" t="s">
        <v>10</v>
      </c>
      <c r="N103" s="7">
        <f t="shared" si="3"/>
        <v>0</v>
      </c>
    </row>
    <row r="104" spans="1:18" s="7" customFormat="1" ht="12.75" hidden="1" customHeight="1" x14ac:dyDescent="0.2">
      <c r="A104" s="66" t="s">
        <v>86</v>
      </c>
      <c r="B104" s="40"/>
      <c r="C104" s="40"/>
      <c r="E104" s="14">
        <v>5</v>
      </c>
      <c r="F104" s="15" t="s">
        <v>12</v>
      </c>
      <c r="G104" s="14" t="s">
        <v>84</v>
      </c>
      <c r="H104" s="15" t="s">
        <v>15</v>
      </c>
      <c r="N104" s="7">
        <f t="shared" si="3"/>
        <v>0</v>
      </c>
    </row>
    <row r="105" spans="1:18" s="7" customFormat="1" ht="12.75" hidden="1" customHeight="1" x14ac:dyDescent="0.2">
      <c r="A105" s="66" t="s">
        <v>172</v>
      </c>
      <c r="B105" s="40"/>
      <c r="C105" s="40"/>
      <c r="E105" s="14">
        <v>5</v>
      </c>
      <c r="F105" s="15" t="s">
        <v>12</v>
      </c>
      <c r="G105" s="14" t="s">
        <v>174</v>
      </c>
      <c r="H105" s="15" t="s">
        <v>8</v>
      </c>
      <c r="N105" s="7">
        <f t="shared" si="3"/>
        <v>0</v>
      </c>
    </row>
    <row r="106" spans="1:18" s="7" customFormat="1" ht="12.75" hidden="1" customHeight="1" x14ac:dyDescent="0.2">
      <c r="A106" s="66" t="s">
        <v>173</v>
      </c>
      <c r="B106" s="40"/>
      <c r="C106" s="40"/>
      <c r="E106" s="14">
        <v>5</v>
      </c>
      <c r="F106" s="15" t="s">
        <v>12</v>
      </c>
      <c r="G106" s="14" t="s">
        <v>174</v>
      </c>
      <c r="H106" s="15" t="s">
        <v>10</v>
      </c>
      <c r="N106" s="7">
        <f t="shared" si="3"/>
        <v>0</v>
      </c>
    </row>
    <row r="107" spans="1:18" s="7" customFormat="1" ht="12.75" hidden="1" customHeight="1" x14ac:dyDescent="0.2">
      <c r="A107" s="66" t="s">
        <v>87</v>
      </c>
      <c r="B107" s="40"/>
      <c r="C107" s="40"/>
      <c r="E107" s="14">
        <v>5</v>
      </c>
      <c r="F107" s="15" t="s">
        <v>12</v>
      </c>
      <c r="G107" s="14" t="s">
        <v>174</v>
      </c>
      <c r="H107" s="15" t="s">
        <v>15</v>
      </c>
      <c r="N107" s="7">
        <f t="shared" si="3"/>
        <v>0</v>
      </c>
    </row>
    <row r="108" spans="1:18" s="7" customFormat="1" ht="12.75" customHeight="1" x14ac:dyDescent="0.2">
      <c r="A108" s="66" t="s">
        <v>61</v>
      </c>
      <c r="B108" s="40"/>
      <c r="C108" s="40"/>
      <c r="E108" s="14">
        <v>5</v>
      </c>
      <c r="F108" s="15" t="s">
        <v>12</v>
      </c>
      <c r="G108" s="14" t="s">
        <v>59</v>
      </c>
      <c r="H108" s="14" t="s">
        <v>8</v>
      </c>
      <c r="J108" s="7">
        <v>803422.56</v>
      </c>
      <c r="L108" s="7">
        <v>6148</v>
      </c>
      <c r="N108" s="7">
        <f t="shared" ref="N108:N109" si="4">P108-L108</f>
        <v>1493852</v>
      </c>
      <c r="P108" s="7">
        <v>1500000</v>
      </c>
      <c r="R108" s="7">
        <v>1500000</v>
      </c>
    </row>
    <row r="109" spans="1:18" s="7" customFormat="1" ht="12.75" customHeight="1" x14ac:dyDescent="0.2">
      <c r="A109" s="66" t="s">
        <v>62</v>
      </c>
      <c r="B109" s="40"/>
      <c r="C109" s="40"/>
      <c r="E109" s="14">
        <v>5</v>
      </c>
      <c r="F109" s="15" t="s">
        <v>12</v>
      </c>
      <c r="G109" s="14" t="s">
        <v>59</v>
      </c>
      <c r="H109" s="14" t="s">
        <v>10</v>
      </c>
      <c r="N109" s="7">
        <f t="shared" si="4"/>
        <v>250000</v>
      </c>
      <c r="P109" s="7">
        <v>250000</v>
      </c>
      <c r="R109" s="7">
        <v>200000</v>
      </c>
    </row>
    <row r="110" spans="1:18" s="7" customFormat="1" ht="12.75" customHeight="1" x14ac:dyDescent="0.2">
      <c r="A110" s="66" t="s">
        <v>58</v>
      </c>
      <c r="B110" s="40"/>
      <c r="C110" s="40"/>
      <c r="E110" s="14">
        <v>5</v>
      </c>
      <c r="F110" s="14" t="s">
        <v>12</v>
      </c>
      <c r="G110" s="14" t="s">
        <v>59</v>
      </c>
      <c r="H110" s="14" t="s">
        <v>60</v>
      </c>
      <c r="N110" s="7">
        <f>P110-L110</f>
        <v>5000</v>
      </c>
      <c r="P110" s="7">
        <v>5000</v>
      </c>
      <c r="R110" s="7">
        <v>5000</v>
      </c>
    </row>
    <row r="111" spans="1:18" s="7" customFormat="1" ht="12.75" customHeight="1" x14ac:dyDescent="0.2">
      <c r="A111" s="66" t="s">
        <v>65</v>
      </c>
      <c r="B111" s="40"/>
      <c r="C111" s="40"/>
      <c r="E111" s="14">
        <v>5</v>
      </c>
      <c r="F111" s="15" t="s">
        <v>12</v>
      </c>
      <c r="G111" s="14" t="s">
        <v>59</v>
      </c>
      <c r="H111" s="14" t="s">
        <v>19</v>
      </c>
      <c r="N111" s="7">
        <f>P111-L111</f>
        <v>5000</v>
      </c>
      <c r="P111" s="7">
        <v>5000</v>
      </c>
      <c r="R111" s="7">
        <v>5000</v>
      </c>
    </row>
    <row r="112" spans="1:18" s="7" customFormat="1" ht="12.75" customHeight="1" x14ac:dyDescent="0.2">
      <c r="A112" s="66" t="s">
        <v>279</v>
      </c>
      <c r="B112" s="40"/>
      <c r="C112" s="40"/>
      <c r="E112" s="14">
        <v>5</v>
      </c>
      <c r="F112" s="15" t="s">
        <v>12</v>
      </c>
      <c r="G112" s="81">
        <v>99</v>
      </c>
      <c r="H112" s="85">
        <v>990</v>
      </c>
      <c r="L112" s="7">
        <v>8640</v>
      </c>
      <c r="N112" s="7">
        <f t="shared" si="3"/>
        <v>389360</v>
      </c>
      <c r="P112" s="7">
        <v>398000</v>
      </c>
      <c r="R112" s="7">
        <v>1050000</v>
      </c>
    </row>
    <row r="113" spans="1:18" s="7" customFormat="1" ht="18.95" customHeight="1" x14ac:dyDescent="0.2">
      <c r="A113" s="213" t="s">
        <v>191</v>
      </c>
      <c r="B113" s="213"/>
      <c r="C113" s="213"/>
      <c r="J113" s="22">
        <f>SUM(J44:J112)</f>
        <v>17212108.809999999</v>
      </c>
      <c r="K113" s="18"/>
      <c r="L113" s="22">
        <f>SUM(L44:L112)</f>
        <v>6880261.1899999995</v>
      </c>
      <c r="N113" s="22">
        <f>SUM(N44:N112)</f>
        <v>22367938.810000002</v>
      </c>
      <c r="P113" s="22">
        <f>SUM(P44:P112)</f>
        <v>29248200</v>
      </c>
      <c r="R113" s="22">
        <f>SUM(R44:R112)</f>
        <v>11507860</v>
      </c>
    </row>
    <row r="114" spans="1:18" s="7" customFormat="1" ht="6" customHeight="1" x14ac:dyDescent="0.2">
      <c r="A114" s="20"/>
      <c r="B114" s="20"/>
      <c r="C114" s="20"/>
      <c r="J114" s="18"/>
      <c r="K114" s="18"/>
    </row>
    <row r="115" spans="1:18" s="7" customFormat="1" ht="12" hidden="1" customHeight="1" x14ac:dyDescent="0.2">
      <c r="A115" s="69" t="s">
        <v>189</v>
      </c>
    </row>
    <row r="116" spans="1:18" s="7" customFormat="1" ht="12" hidden="1" customHeight="1" x14ac:dyDescent="0.2">
      <c r="A116" s="66" t="s">
        <v>109</v>
      </c>
      <c r="E116" s="14">
        <v>5</v>
      </c>
      <c r="F116" s="15" t="s">
        <v>29</v>
      </c>
      <c r="G116" s="14" t="s">
        <v>7</v>
      </c>
      <c r="H116" s="14" t="s">
        <v>17</v>
      </c>
    </row>
    <row r="117" spans="1:18" s="7" customFormat="1" ht="12" hidden="1" customHeight="1" x14ac:dyDescent="0.2">
      <c r="A117" s="66" t="s">
        <v>180</v>
      </c>
      <c r="E117" s="14">
        <v>5</v>
      </c>
      <c r="F117" s="15" t="s">
        <v>29</v>
      </c>
      <c r="G117" s="14" t="s">
        <v>7</v>
      </c>
      <c r="H117" s="14" t="s">
        <v>64</v>
      </c>
    </row>
    <row r="118" spans="1:18" s="7" customFormat="1" ht="12" hidden="1" customHeight="1" x14ac:dyDescent="0.2">
      <c r="A118" s="66" t="s">
        <v>181</v>
      </c>
      <c r="E118" s="14">
        <v>5</v>
      </c>
      <c r="F118" s="15" t="s">
        <v>29</v>
      </c>
      <c r="G118" s="14" t="s">
        <v>7</v>
      </c>
      <c r="H118" s="16" t="s">
        <v>49</v>
      </c>
    </row>
    <row r="119" spans="1:18" s="7" customFormat="1" ht="12" hidden="1" customHeight="1" x14ac:dyDescent="0.2">
      <c r="A119" s="66" t="s">
        <v>181</v>
      </c>
      <c r="E119" s="14">
        <v>5</v>
      </c>
      <c r="F119" s="15" t="s">
        <v>29</v>
      </c>
      <c r="G119" s="14" t="s">
        <v>7</v>
      </c>
      <c r="H119" s="16" t="s">
        <v>49</v>
      </c>
    </row>
    <row r="120" spans="1:18" s="7" customFormat="1" ht="12" hidden="1" customHeight="1" x14ac:dyDescent="0.2">
      <c r="A120" s="66" t="s">
        <v>182</v>
      </c>
      <c r="E120" s="14">
        <v>5</v>
      </c>
      <c r="F120" s="15" t="s">
        <v>29</v>
      </c>
      <c r="G120" s="14" t="s">
        <v>7</v>
      </c>
      <c r="H120" s="14" t="s">
        <v>10</v>
      </c>
    </row>
    <row r="121" spans="1:18" s="7" customFormat="1" ht="12" hidden="1" customHeight="1" x14ac:dyDescent="0.2">
      <c r="A121" s="66" t="s">
        <v>181</v>
      </c>
      <c r="E121" s="14">
        <v>5</v>
      </c>
      <c r="F121" s="15" t="s">
        <v>29</v>
      </c>
      <c r="G121" s="14" t="s">
        <v>7</v>
      </c>
      <c r="H121" s="16" t="s">
        <v>49</v>
      </c>
    </row>
    <row r="122" spans="1:18" s="7" customFormat="1" ht="12" hidden="1" customHeight="1" x14ac:dyDescent="0.2">
      <c r="A122" s="66" t="s">
        <v>183</v>
      </c>
      <c r="E122" s="14">
        <v>5</v>
      </c>
      <c r="F122" s="15" t="s">
        <v>29</v>
      </c>
      <c r="G122" s="14" t="s">
        <v>7</v>
      </c>
      <c r="H122" s="14" t="s">
        <v>8</v>
      </c>
    </row>
    <row r="123" spans="1:18" s="7" customFormat="1" ht="12" hidden="1" customHeight="1" x14ac:dyDescent="0.2">
      <c r="A123" s="66" t="s">
        <v>184</v>
      </c>
      <c r="E123" s="14">
        <v>5</v>
      </c>
      <c r="F123" s="15" t="s">
        <v>29</v>
      </c>
      <c r="G123" s="14" t="s">
        <v>7</v>
      </c>
      <c r="H123" s="14" t="s">
        <v>15</v>
      </c>
    </row>
    <row r="124" spans="1:18" s="7" customFormat="1" ht="18.95" hidden="1" customHeight="1" x14ac:dyDescent="0.2">
      <c r="A124" s="63" t="s">
        <v>185</v>
      </c>
      <c r="J124" s="64">
        <f>SUM(J116:J123)</f>
        <v>0</v>
      </c>
      <c r="K124" s="27"/>
      <c r="L124" s="64">
        <f>SUM(L116:L123)</f>
        <v>0</v>
      </c>
      <c r="M124" s="27"/>
      <c r="N124" s="64">
        <f>SUM(N116:N123)</f>
        <v>0</v>
      </c>
      <c r="O124" s="27"/>
      <c r="P124" s="64">
        <f>SUM(P116:P123)</f>
        <v>0</v>
      </c>
      <c r="Q124" s="27"/>
      <c r="R124" s="64">
        <f>SUM(R116:R123)</f>
        <v>0</v>
      </c>
    </row>
    <row r="125" spans="1:18" s="7" customFormat="1" ht="6" hidden="1" customHeight="1" x14ac:dyDescent="0.2"/>
    <row r="126" spans="1:18" s="7" customFormat="1" ht="12.75" customHeight="1" x14ac:dyDescent="0.2">
      <c r="A126" s="68" t="s">
        <v>190</v>
      </c>
      <c r="B126" s="11"/>
      <c r="C126" s="11"/>
    </row>
    <row r="127" spans="1:18" s="7" customFormat="1" ht="12.75" hidden="1" customHeight="1" x14ac:dyDescent="0.2">
      <c r="A127" s="70" t="s">
        <v>90</v>
      </c>
      <c r="B127" s="9"/>
      <c r="C127" s="9"/>
      <c r="E127" s="14">
        <v>1</v>
      </c>
      <c r="F127" s="15" t="s">
        <v>12</v>
      </c>
      <c r="G127" s="14" t="s">
        <v>54</v>
      </c>
      <c r="H127" s="16" t="s">
        <v>10</v>
      </c>
    </row>
    <row r="128" spans="1:18" s="7" customFormat="1" ht="12.75" hidden="1" customHeight="1" x14ac:dyDescent="0.2">
      <c r="A128" s="66" t="s">
        <v>92</v>
      </c>
      <c r="B128" s="40"/>
      <c r="C128" s="40"/>
      <c r="E128" s="14">
        <v>1</v>
      </c>
      <c r="F128" s="15" t="s">
        <v>93</v>
      </c>
      <c r="G128" s="14" t="s">
        <v>7</v>
      </c>
      <c r="H128" s="14" t="s">
        <v>8</v>
      </c>
    </row>
    <row r="129" spans="1:16" s="7" customFormat="1" ht="12.75" customHeight="1" x14ac:dyDescent="0.2">
      <c r="A129" s="70" t="s">
        <v>90</v>
      </c>
      <c r="B129" s="40"/>
      <c r="C129" s="40"/>
      <c r="D129" s="15"/>
      <c r="E129" s="14">
        <v>1</v>
      </c>
      <c r="F129" s="15" t="s">
        <v>12</v>
      </c>
      <c r="G129" s="14" t="s">
        <v>54</v>
      </c>
      <c r="H129" s="14" t="s">
        <v>10</v>
      </c>
      <c r="J129" s="7">
        <v>74.88</v>
      </c>
      <c r="L129" s="7">
        <v>22201.11</v>
      </c>
      <c r="N129" s="7">
        <f t="shared" ref="N129:N134" si="5">P129-L129</f>
        <v>177798.89</v>
      </c>
      <c r="P129" s="7">
        <v>200000</v>
      </c>
    </row>
    <row r="130" spans="1:16" s="7" customFormat="1" ht="12.75" hidden="1" customHeight="1" x14ac:dyDescent="0.2">
      <c r="A130" s="66" t="s">
        <v>94</v>
      </c>
      <c r="B130" s="40"/>
      <c r="C130" s="40"/>
      <c r="E130" s="14">
        <v>1</v>
      </c>
      <c r="F130" s="15" t="s">
        <v>93</v>
      </c>
      <c r="G130" s="14" t="s">
        <v>34</v>
      </c>
      <c r="H130" s="14" t="s">
        <v>8</v>
      </c>
      <c r="N130" s="7">
        <f t="shared" si="5"/>
        <v>0</v>
      </c>
    </row>
    <row r="131" spans="1:16" s="7" customFormat="1" ht="12.75" hidden="1" customHeight="1" x14ac:dyDescent="0.2">
      <c r="A131" s="66" t="s">
        <v>95</v>
      </c>
      <c r="B131" s="42"/>
      <c r="C131" s="42"/>
      <c r="E131" s="14">
        <v>1</v>
      </c>
      <c r="F131" s="15" t="s">
        <v>93</v>
      </c>
      <c r="G131" s="14" t="s">
        <v>34</v>
      </c>
      <c r="H131" s="14" t="s">
        <v>49</v>
      </c>
      <c r="N131" s="7">
        <f t="shared" si="5"/>
        <v>0</v>
      </c>
    </row>
    <row r="132" spans="1:16" s="7" customFormat="1" ht="12.75" hidden="1" customHeight="1" x14ac:dyDescent="0.2">
      <c r="A132" s="66" t="s">
        <v>96</v>
      </c>
      <c r="B132" s="42"/>
      <c r="C132" s="42"/>
      <c r="D132" s="15"/>
      <c r="E132" s="14">
        <v>1</v>
      </c>
      <c r="F132" s="15" t="s">
        <v>93</v>
      </c>
      <c r="G132" s="14" t="s">
        <v>54</v>
      </c>
      <c r="H132" s="14" t="s">
        <v>10</v>
      </c>
      <c r="N132" s="7">
        <f t="shared" si="5"/>
        <v>0</v>
      </c>
    </row>
    <row r="133" spans="1:16" s="7" customFormat="1" ht="12.75" hidden="1" customHeight="1" x14ac:dyDescent="0.2">
      <c r="A133" s="66" t="s">
        <v>98</v>
      </c>
      <c r="B133" s="42"/>
      <c r="C133" s="42"/>
      <c r="E133" s="14">
        <v>1</v>
      </c>
      <c r="F133" s="15" t="s">
        <v>93</v>
      </c>
      <c r="G133" s="14" t="s">
        <v>54</v>
      </c>
      <c r="H133" s="14" t="s">
        <v>15</v>
      </c>
      <c r="N133" s="7">
        <f t="shared" si="5"/>
        <v>0</v>
      </c>
    </row>
    <row r="134" spans="1:16" s="7" customFormat="1" ht="12.75" hidden="1" customHeight="1" x14ac:dyDescent="0.2">
      <c r="A134" s="66" t="s">
        <v>101</v>
      </c>
      <c r="B134" s="42"/>
      <c r="C134" s="42"/>
      <c r="E134" s="14">
        <v>1</v>
      </c>
      <c r="F134" s="89" t="s">
        <v>93</v>
      </c>
      <c r="G134" s="16" t="s">
        <v>54</v>
      </c>
      <c r="H134" s="90" t="s">
        <v>102</v>
      </c>
      <c r="N134" s="36">
        <f t="shared" si="5"/>
        <v>0</v>
      </c>
    </row>
    <row r="135" spans="1:16" s="7" customFormat="1" ht="12.75" hidden="1" customHeight="1" x14ac:dyDescent="0.2">
      <c r="A135" s="66" t="s">
        <v>99</v>
      </c>
      <c r="B135" s="42"/>
      <c r="C135" s="42"/>
      <c r="D135" s="15"/>
      <c r="E135" s="14">
        <v>1</v>
      </c>
      <c r="F135" s="15" t="s">
        <v>93</v>
      </c>
      <c r="G135" s="14" t="s">
        <v>93</v>
      </c>
      <c r="H135" s="14" t="s">
        <v>10</v>
      </c>
      <c r="N135" s="7">
        <f t="shared" ref="N135:N146" si="6">P135-L135</f>
        <v>0</v>
      </c>
    </row>
    <row r="136" spans="1:16" s="7" customFormat="1" ht="12.75" hidden="1" customHeight="1" x14ac:dyDescent="0.2">
      <c r="A136" s="66" t="s">
        <v>100</v>
      </c>
      <c r="B136" s="40"/>
      <c r="C136" s="40"/>
      <c r="E136" s="14">
        <v>1</v>
      </c>
      <c r="F136" s="15" t="s">
        <v>93</v>
      </c>
      <c r="G136" s="14" t="s">
        <v>54</v>
      </c>
      <c r="H136" s="14" t="s">
        <v>19</v>
      </c>
      <c r="N136" s="7">
        <f t="shared" si="6"/>
        <v>0</v>
      </c>
    </row>
    <row r="137" spans="1:16" s="7" customFormat="1" ht="12.75" hidden="1" customHeight="1" x14ac:dyDescent="0.2">
      <c r="A137" s="66" t="s">
        <v>175</v>
      </c>
      <c r="B137" s="40"/>
      <c r="C137" s="40"/>
      <c r="E137" s="14">
        <v>1</v>
      </c>
      <c r="F137" s="15" t="s">
        <v>93</v>
      </c>
      <c r="G137" s="14" t="s">
        <v>54</v>
      </c>
      <c r="H137" s="14" t="s">
        <v>82</v>
      </c>
      <c r="N137" s="7">
        <f t="shared" si="6"/>
        <v>0</v>
      </c>
    </row>
    <row r="138" spans="1:16" s="7" customFormat="1" ht="12.75" hidden="1" customHeight="1" x14ac:dyDescent="0.2">
      <c r="A138" s="66" t="s">
        <v>176</v>
      </c>
      <c r="B138" s="40"/>
      <c r="C138" s="40"/>
      <c r="E138" s="14">
        <v>1</v>
      </c>
      <c r="F138" s="15" t="s">
        <v>93</v>
      </c>
      <c r="G138" s="14" t="s">
        <v>54</v>
      </c>
      <c r="H138" s="14" t="s">
        <v>45</v>
      </c>
      <c r="N138" s="7">
        <f t="shared" si="6"/>
        <v>0</v>
      </c>
    </row>
    <row r="139" spans="1:16" s="7" customFormat="1" ht="12.75" hidden="1" customHeight="1" x14ac:dyDescent="0.2">
      <c r="A139" s="66" t="s">
        <v>177</v>
      </c>
      <c r="B139" s="40"/>
      <c r="C139" s="40"/>
      <c r="E139" s="14">
        <v>1</v>
      </c>
      <c r="F139" s="15" t="s">
        <v>93</v>
      </c>
      <c r="G139" s="14" t="s">
        <v>54</v>
      </c>
      <c r="H139" s="14" t="s">
        <v>146</v>
      </c>
      <c r="N139" s="7">
        <f t="shared" si="6"/>
        <v>0</v>
      </c>
    </row>
    <row r="140" spans="1:16" s="7" customFormat="1" ht="12.75" hidden="1" customHeight="1" x14ac:dyDescent="0.2">
      <c r="A140" s="66" t="s">
        <v>101</v>
      </c>
      <c r="B140" s="40"/>
      <c r="C140" s="40"/>
      <c r="E140" s="14">
        <v>1</v>
      </c>
      <c r="F140" s="15" t="s">
        <v>93</v>
      </c>
      <c r="G140" s="14" t="s">
        <v>54</v>
      </c>
      <c r="H140" s="14" t="s">
        <v>102</v>
      </c>
      <c r="N140" s="7">
        <f t="shared" si="6"/>
        <v>0</v>
      </c>
    </row>
    <row r="141" spans="1:16" s="7" customFormat="1" ht="12.75" hidden="1" customHeight="1" x14ac:dyDescent="0.2">
      <c r="A141" s="66" t="s">
        <v>103</v>
      </c>
      <c r="B141" s="40"/>
      <c r="C141" s="40"/>
      <c r="E141" s="14">
        <v>1</v>
      </c>
      <c r="F141" s="15" t="s">
        <v>93</v>
      </c>
      <c r="G141" s="14" t="s">
        <v>54</v>
      </c>
      <c r="H141" s="14" t="s">
        <v>24</v>
      </c>
      <c r="N141" s="7">
        <f t="shared" si="6"/>
        <v>0</v>
      </c>
    </row>
    <row r="142" spans="1:16" s="7" customFormat="1" ht="12.75" hidden="1" customHeight="1" x14ac:dyDescent="0.2">
      <c r="A142" s="66" t="s">
        <v>104</v>
      </c>
      <c r="B142" s="40"/>
      <c r="C142" s="40"/>
      <c r="E142" s="14">
        <v>1</v>
      </c>
      <c r="F142" s="15" t="s">
        <v>93</v>
      </c>
      <c r="G142" s="14" t="s">
        <v>54</v>
      </c>
      <c r="H142" s="14" t="s">
        <v>28</v>
      </c>
      <c r="N142" s="7">
        <f t="shared" si="6"/>
        <v>0</v>
      </c>
    </row>
    <row r="143" spans="1:16" s="7" customFormat="1" ht="12.75" hidden="1" customHeight="1" x14ac:dyDescent="0.2">
      <c r="A143" s="66" t="s">
        <v>105</v>
      </c>
      <c r="B143" s="40"/>
      <c r="C143" s="40"/>
      <c r="D143" s="15"/>
      <c r="E143" s="14">
        <v>1</v>
      </c>
      <c r="F143" s="15" t="s">
        <v>93</v>
      </c>
      <c r="G143" s="14" t="s">
        <v>54</v>
      </c>
      <c r="H143" s="16" t="s">
        <v>49</v>
      </c>
      <c r="N143" s="7">
        <f t="shared" si="6"/>
        <v>0</v>
      </c>
    </row>
    <row r="144" spans="1:16" s="7" customFormat="1" ht="12.75" hidden="1" customHeight="1" x14ac:dyDescent="0.2">
      <c r="A144" s="66" t="s">
        <v>106</v>
      </c>
      <c r="B144" s="40"/>
      <c r="C144" s="40"/>
      <c r="D144" s="15"/>
      <c r="E144" s="14">
        <v>1</v>
      </c>
      <c r="F144" s="15" t="s">
        <v>93</v>
      </c>
      <c r="G144" s="14" t="s">
        <v>67</v>
      </c>
      <c r="H144" s="14" t="s">
        <v>8</v>
      </c>
      <c r="N144" s="7">
        <f t="shared" si="6"/>
        <v>0</v>
      </c>
    </row>
    <row r="145" spans="1:18" s="7" customFormat="1" ht="12.75" hidden="1" customHeight="1" x14ac:dyDescent="0.2">
      <c r="A145" s="66" t="s">
        <v>97</v>
      </c>
      <c r="B145" s="40"/>
      <c r="C145" s="40"/>
      <c r="E145" s="14">
        <v>1</v>
      </c>
      <c r="F145" s="15" t="s">
        <v>93</v>
      </c>
      <c r="G145" s="14" t="s">
        <v>93</v>
      </c>
      <c r="H145" s="14" t="s">
        <v>8</v>
      </c>
    </row>
    <row r="146" spans="1:18" s="7" customFormat="1" ht="12.75" customHeight="1" x14ac:dyDescent="0.2">
      <c r="A146" s="66" t="s">
        <v>107</v>
      </c>
      <c r="B146" s="40"/>
      <c r="C146" s="40"/>
      <c r="D146" s="15"/>
      <c r="E146" s="14">
        <v>1</v>
      </c>
      <c r="F146" s="15" t="s">
        <v>93</v>
      </c>
      <c r="G146" s="14" t="s">
        <v>59</v>
      </c>
      <c r="H146" s="16" t="s">
        <v>49</v>
      </c>
      <c r="N146" s="36">
        <f t="shared" si="6"/>
        <v>0</v>
      </c>
      <c r="R146" s="7">
        <v>5010000</v>
      </c>
    </row>
    <row r="147" spans="1:18" s="7" customFormat="1" ht="12.75" hidden="1" customHeight="1" x14ac:dyDescent="0.2">
      <c r="A147" s="66" t="s">
        <v>178</v>
      </c>
      <c r="B147" s="40"/>
      <c r="C147" s="40"/>
      <c r="D147" s="15"/>
      <c r="E147" s="14">
        <v>1</v>
      </c>
      <c r="F147" s="15" t="s">
        <v>93</v>
      </c>
      <c r="G147" s="14" t="s">
        <v>29</v>
      </c>
      <c r="H147" s="14" t="s">
        <v>8</v>
      </c>
    </row>
    <row r="148" spans="1:18" s="7" customFormat="1" ht="12.75" hidden="1" customHeight="1" x14ac:dyDescent="0.2">
      <c r="A148" s="66" t="s">
        <v>179</v>
      </c>
      <c r="B148" s="40"/>
      <c r="C148" s="40"/>
      <c r="D148" s="15"/>
      <c r="E148" s="14">
        <v>1</v>
      </c>
      <c r="F148" s="15" t="s">
        <v>93</v>
      </c>
      <c r="G148" s="14" t="s">
        <v>29</v>
      </c>
      <c r="H148" s="14" t="s">
        <v>45</v>
      </c>
    </row>
    <row r="149" spans="1:18" s="27" customFormat="1" ht="17.25" customHeight="1" x14ac:dyDescent="0.2">
      <c r="A149" s="63" t="s">
        <v>108</v>
      </c>
      <c r="B149" s="26"/>
      <c r="C149" s="26"/>
      <c r="J149" s="21">
        <f>SUM(J128:J148)</f>
        <v>74.88</v>
      </c>
      <c r="K149" s="23"/>
      <c r="L149" s="21">
        <f>SUM(L128:L143)</f>
        <v>22201.11</v>
      </c>
      <c r="N149" s="21">
        <f>SUM(N128:N148)</f>
        <v>177798.89</v>
      </c>
      <c r="P149" s="21">
        <f>SUM(P128:P146)</f>
        <v>200000</v>
      </c>
      <c r="R149" s="21">
        <f>SUM(R128:R148)</f>
        <v>5010000</v>
      </c>
    </row>
    <row r="150" spans="1:18" s="7" customFormat="1" ht="6" customHeight="1" x14ac:dyDescent="0.2"/>
    <row r="151" spans="1:18" s="7" customFormat="1" ht="15.75" customHeight="1" thickBot="1" x14ac:dyDescent="0.25">
      <c r="A151" s="11" t="s">
        <v>110</v>
      </c>
      <c r="B151" s="28"/>
      <c r="C151" s="28"/>
      <c r="J151" s="29">
        <f>J41+J113+J124+J149</f>
        <v>48868411.779999994</v>
      </c>
      <c r="K151" s="23"/>
      <c r="L151" s="29">
        <f>L41+L113+L124+L149</f>
        <v>22172372.579999998</v>
      </c>
      <c r="N151" s="29">
        <f>N41+N113+N124+N149</f>
        <v>52823781.260000005</v>
      </c>
      <c r="P151" s="29">
        <f>P41+P113+P124+P149</f>
        <v>74996153.840000004</v>
      </c>
      <c r="R151" s="29">
        <f>SUM(R41+R113+R149)</f>
        <v>61713416.879999995</v>
      </c>
    </row>
    <row r="152" spans="1:18" s="7" customFormat="1" ht="13.5" thickTop="1" x14ac:dyDescent="0.2">
      <c r="A152" s="31"/>
      <c r="B152" s="31"/>
      <c r="C152" s="31"/>
      <c r="D152" s="34"/>
      <c r="E152" s="31"/>
      <c r="F152" s="31"/>
      <c r="H152" s="35"/>
      <c r="I152" s="35"/>
      <c r="J152" s="35"/>
      <c r="K152" s="35"/>
      <c r="L152" s="35"/>
      <c r="M152" s="35"/>
    </row>
    <row r="153" spans="1:18" x14ac:dyDescent="0.2">
      <c r="A153" s="211" t="s">
        <v>133</v>
      </c>
      <c r="B153" s="211"/>
      <c r="C153" s="211"/>
      <c r="D153" s="33"/>
      <c r="E153" s="32"/>
      <c r="G153" s="31"/>
      <c r="I153" s="31"/>
      <c r="J153" s="211" t="s">
        <v>297</v>
      </c>
      <c r="K153" s="211"/>
      <c r="L153" s="211"/>
      <c r="M153" s="47"/>
      <c r="N153" s="49"/>
      <c r="O153" s="49"/>
      <c r="P153" s="199" t="s">
        <v>135</v>
      </c>
      <c r="Q153" s="199"/>
      <c r="R153" s="199"/>
    </row>
    <row r="154" spans="1:18" x14ac:dyDescent="0.2">
      <c r="A154" s="50"/>
      <c r="D154" s="33"/>
      <c r="E154" s="51"/>
      <c r="G154" s="31"/>
      <c r="I154" s="31"/>
      <c r="J154" s="30"/>
      <c r="M154" s="30"/>
      <c r="N154" s="36"/>
      <c r="O154" s="36"/>
      <c r="P154" s="51"/>
    </row>
    <row r="155" spans="1:18" x14ac:dyDescent="0.2">
      <c r="A155" s="50"/>
      <c r="D155" s="33"/>
      <c r="E155" s="51"/>
      <c r="G155" s="31"/>
      <c r="I155" s="31"/>
      <c r="J155" s="107"/>
      <c r="M155" s="107"/>
      <c r="N155" s="36"/>
      <c r="O155" s="36"/>
      <c r="P155" s="51"/>
    </row>
    <row r="156" spans="1:18" x14ac:dyDescent="0.2">
      <c r="A156" s="52"/>
      <c r="D156" s="31"/>
      <c r="E156" s="53"/>
      <c r="G156" s="31"/>
      <c r="I156" s="31"/>
      <c r="J156" s="31"/>
      <c r="M156" s="31"/>
      <c r="P156" s="53"/>
    </row>
    <row r="157" spans="1:18" x14ac:dyDescent="0.2">
      <c r="A157" s="212" t="s">
        <v>298</v>
      </c>
      <c r="B157" s="212"/>
      <c r="C157" s="212"/>
      <c r="D157" s="55"/>
      <c r="E157" s="56"/>
      <c r="G157" s="31"/>
      <c r="I157" s="31"/>
      <c r="J157" s="212" t="s">
        <v>319</v>
      </c>
      <c r="K157" s="212"/>
      <c r="L157" s="212"/>
      <c r="M157" s="57"/>
      <c r="N157" s="59"/>
      <c r="O157" s="59"/>
      <c r="P157" s="200" t="s">
        <v>137</v>
      </c>
      <c r="Q157" s="200"/>
      <c r="R157" s="200"/>
    </row>
    <row r="158" spans="1:18" x14ac:dyDescent="0.2">
      <c r="A158" s="211" t="s">
        <v>323</v>
      </c>
      <c r="B158" s="211"/>
      <c r="C158" s="211"/>
      <c r="D158" s="31"/>
      <c r="E158" s="32"/>
      <c r="G158" s="31"/>
      <c r="I158" s="31"/>
      <c r="J158" s="211" t="s">
        <v>288</v>
      </c>
      <c r="K158" s="211"/>
      <c r="L158" s="211"/>
      <c r="M158" s="33"/>
      <c r="N158" s="35"/>
      <c r="O158" s="35"/>
      <c r="P158" s="201" t="s">
        <v>139</v>
      </c>
      <c r="Q158" s="201"/>
      <c r="R158" s="201"/>
    </row>
  </sheetData>
  <customSheetViews>
    <customSheetView guid="{1998FCB8-1FEB-4076-ACE6-A225EE4366B3}" showPageBreaks="1" printArea="1" hiddenRows="1" view="pageBreakPreview">
      <pane xSplit="1" ySplit="13" topLeftCell="B111" activePane="bottomRight" state="frozen"/>
      <selection pane="bottomRight" activeCell="A91" sqref="A91"/>
      <rowBreaks count="1" manualBreakCount="1">
        <brk id="64" max="18" man="1"/>
      </rowBreaks>
      <pageMargins left="0.75" right="0.5" top="1" bottom="1" header="0.75" footer="0.5"/>
      <printOptions horizontalCentered="1"/>
      <pageSetup paperSize="5" scale="90" orientation="landscape" horizontalDpi="4294967293" verticalDpi="300" r:id="rId1"/>
      <headerFooter alignWithMargins="0">
        <oddHeader xml:space="preserve">&amp;L&amp;"Arial,Regular"&amp;9               LBP Form No. 2&amp;R&amp;"Arial,Bold"&amp;10Annex E                         </oddHeader>
        <oddFooter>&amp;C&amp;10Page &amp;P of &amp;N</oddFooter>
      </headerFooter>
    </customSheetView>
    <customSheetView guid="{EE975321-C15E-44A7-AFC6-A307116A4F6E}" showPageBreaks="1" printArea="1" hiddenRows="1" view="pageBreakPreview">
      <pane xSplit="1" ySplit="13" topLeftCell="B14" activePane="bottomRight" state="frozen"/>
      <selection pane="bottomRight" activeCell="R15" sqref="R15"/>
      <rowBreaks count="1" manualBreakCount="1">
        <brk id="64" max="18" man="1"/>
      </rowBreaks>
      <pageMargins left="0.75" right="0.5" top="1" bottom="1" header="0.75" footer="0.5"/>
      <printOptions horizontalCentered="1"/>
      <pageSetup paperSize="5" scale="90" orientation="landscape" horizontalDpi="4294967293" verticalDpi="300" r:id="rId2"/>
      <headerFooter alignWithMargins="0">
        <oddHeader xml:space="preserve">&amp;L&amp;"Arial,Regular"&amp;9               LBP Form No. 2&amp;R&amp;"Arial,Bold"&amp;10Annex D                         </oddHeader>
        <oddFooter>&amp;C&amp;10Page &amp;P of &amp;N</oddFooter>
      </headerFooter>
    </customSheetView>
    <customSheetView guid="{DE3A1FFE-44A0-41BD-98AB-2A2226968564}" showPageBreaks="1" printArea="1" hiddenRows="1" view="pageBreakPreview">
      <pane xSplit="1" ySplit="13" topLeftCell="B66" activePane="bottomRight" state="frozen"/>
      <selection pane="bottomRight" activeCell="R69" sqref="R69"/>
      <rowBreaks count="1" manualBreakCount="1">
        <brk id="64" max="18" man="1"/>
      </rowBreaks>
      <pageMargins left="0.75" right="0.5" top="1" bottom="1" header="0.75" footer="0.5"/>
      <printOptions horizontalCentered="1"/>
      <pageSetup paperSize="5" scale="90" orientation="landscape" horizontalDpi="4294967293" verticalDpi="300" r:id="rId3"/>
      <headerFooter alignWithMargins="0">
        <oddHeader xml:space="preserve">&amp;L&amp;"Arial,Regular"&amp;9               LBP Form No. 2&amp;R&amp;"Arial,Bold"&amp;10Annex D                         </oddHeader>
        <oddFooter>&amp;C&amp;10Page &amp;P of &amp;N</oddFooter>
      </headerFooter>
    </customSheetView>
    <customSheetView guid="{870B4CCF-089A-4C19-A059-259DAAB1F3BC}" showPageBreaks="1" printArea="1" hiddenRows="1" view="pageBreakPreview">
      <pane xSplit="1" ySplit="13" topLeftCell="B61" activePane="bottomRight" state="frozen"/>
      <selection pane="bottomRight" activeCell="C91" sqref="C91"/>
      <rowBreaks count="1" manualBreakCount="1">
        <brk id="64" max="18" man="1"/>
      </rowBreaks>
      <pageMargins left="0.75" right="0.5" top="1" bottom="1" header="0.75" footer="0.5"/>
      <printOptions horizontalCentered="1"/>
      <pageSetup paperSize="5" scale="90" orientation="landscape" horizontalDpi="4294967293" verticalDpi="300" r:id="rId4"/>
      <headerFooter alignWithMargins="0">
        <oddHeader xml:space="preserve">&amp;L&amp;"Arial,Regular"&amp;9               LBP Form No. 2&amp;R&amp;"Arial,Bold"&amp;10Annex D                         </oddHeader>
        <oddFooter>&amp;C&amp;10Page &amp;P of &amp;N</oddFooter>
      </headerFooter>
    </customSheetView>
    <customSheetView guid="{B830B613-BE6E-4840-91D7-D447FD1BCCD2}" showPageBreaks="1" printArea="1" hiddenRows="1" view="pageBreakPreview">
      <pane xSplit="1" ySplit="13" topLeftCell="B114" activePane="bottomRight" state="frozen"/>
      <selection pane="bottomRight" activeCell="R150" sqref="R150"/>
      <rowBreaks count="1" manualBreakCount="1">
        <brk id="64" max="18" man="1"/>
      </rowBreaks>
      <pageMargins left="0.75" right="0.5" top="1" bottom="1" header="0.75" footer="0.5"/>
      <printOptions horizontalCentered="1"/>
      <pageSetup paperSize="5" scale="90" orientation="landscape" horizontalDpi="4294967293" verticalDpi="300" r:id="rId5"/>
      <headerFooter alignWithMargins="0">
        <oddHeader xml:space="preserve">&amp;L&amp;"Arial,Regular"&amp;9               LBP Form No. 2&amp;R&amp;"Arial,Bold"&amp;10Annex D                         </oddHeader>
        <oddFooter>&amp;C&amp;10Page &amp;P of &amp;N</oddFooter>
      </headerFooter>
    </customSheetView>
  </customSheetViews>
  <mergeCells count="18">
    <mergeCell ref="P153:R153"/>
    <mergeCell ref="P157:R157"/>
    <mergeCell ref="P158:R158"/>
    <mergeCell ref="A153:C153"/>
    <mergeCell ref="A157:C157"/>
    <mergeCell ref="A158:C158"/>
    <mergeCell ref="J153:L153"/>
    <mergeCell ref="J157:L157"/>
    <mergeCell ref="J158:L158"/>
    <mergeCell ref="A12:C12"/>
    <mergeCell ref="E12:H12"/>
    <mergeCell ref="A113:C113"/>
    <mergeCell ref="A1:S1"/>
    <mergeCell ref="A2:S2"/>
    <mergeCell ref="L8:P8"/>
    <mergeCell ref="A10:C10"/>
    <mergeCell ref="E10:H10"/>
    <mergeCell ref="P9:P11"/>
  </mergeCells>
  <printOptions horizontalCentered="1"/>
  <pageMargins left="0.75" right="0.5" top="1" bottom="1" header="0.75" footer="0.5"/>
  <pageSetup paperSize="5" scale="90" orientation="landscape" horizontalDpi="4294967293" verticalDpi="300" r:id="rId6"/>
  <headerFooter alignWithMargins="0">
    <oddHeader xml:space="preserve">&amp;L&amp;"Arial,Regular"&amp;9               LBP Form No. 2&amp;R&amp;"Arial,Bold"&amp;10Annex E                         </oddHeader>
    <oddFooter>&amp;C&amp;10Page &amp;P of &amp;N</oddFooter>
  </headerFooter>
  <rowBreaks count="1" manualBreakCount="1">
    <brk id="64" max="18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U158"/>
  <sheetViews>
    <sheetView view="pageBreakPreview" zoomScaleNormal="85" zoomScaleSheetLayoutView="100" workbookViewId="0">
      <pane xSplit="1" ySplit="13" topLeftCell="B14" activePane="bottomRight" state="frozen"/>
      <selection pane="topRight" activeCell="B1" sqref="B1"/>
      <selection pane="bottomLeft" activeCell="A14" sqref="A14"/>
      <selection pane="bottomRight" activeCell="E32" sqref="E32"/>
    </sheetView>
  </sheetViews>
  <sheetFormatPr defaultRowHeight="12.75" x14ac:dyDescent="0.2"/>
  <cols>
    <col min="1" max="1" width="16.77734375" style="1" customWidth="1"/>
    <col min="2" max="2" width="1.21875" style="1" customWidth="1"/>
    <col min="3" max="3" width="26.77734375" style="1" customWidth="1"/>
    <col min="4" max="4" width="1" style="1" customWidth="1"/>
    <col min="5" max="7" width="2.88671875" style="1" customWidth="1"/>
    <col min="8" max="8" width="3.77734375" style="1" customWidth="1"/>
    <col min="9" max="9" width="0.88671875" style="1" customWidth="1"/>
    <col min="10" max="10" width="13.77734375" style="1" customWidth="1"/>
    <col min="11" max="11" width="0.88671875" style="1" customWidth="1"/>
    <col min="12" max="12" width="13.77734375" style="1" customWidth="1"/>
    <col min="13" max="13" width="0.88671875" style="1" customWidth="1"/>
    <col min="14" max="14" width="13.77734375" style="1" customWidth="1"/>
    <col min="15" max="15" width="0.88671875" style="1" customWidth="1"/>
    <col min="16" max="16" width="13.77734375" style="1" customWidth="1"/>
    <col min="17" max="17" width="0.88671875" style="1" customWidth="1"/>
    <col min="18" max="18" width="13.77734375" style="1" customWidth="1"/>
    <col min="19" max="20" width="8.88671875" style="1"/>
    <col min="21" max="21" width="13.21875" style="1" customWidth="1"/>
    <col min="22" max="22" width="9.6640625" style="1" bestFit="1" customWidth="1"/>
    <col min="23" max="16384" width="8.88671875" style="1"/>
  </cols>
  <sheetData>
    <row r="1" spans="1:21" ht="15.75" x14ac:dyDescent="0.25">
      <c r="A1" s="203" t="s">
        <v>111</v>
      </c>
      <c r="B1" s="203"/>
      <c r="C1" s="203"/>
      <c r="D1" s="203"/>
      <c r="E1" s="203"/>
      <c r="F1" s="203"/>
      <c r="G1" s="203"/>
      <c r="H1" s="203"/>
      <c r="I1" s="203"/>
      <c r="J1" s="203"/>
      <c r="K1" s="203"/>
      <c r="L1" s="203"/>
      <c r="M1" s="203"/>
      <c r="N1" s="203"/>
      <c r="O1" s="203"/>
      <c r="P1" s="203"/>
      <c r="Q1" s="203"/>
      <c r="R1" s="203"/>
      <c r="S1" s="203"/>
    </row>
    <row r="2" spans="1:21" ht="15.75" customHeight="1" x14ac:dyDescent="0.2">
      <c r="A2" s="204" t="s">
        <v>0</v>
      </c>
      <c r="B2" s="204"/>
      <c r="C2" s="204"/>
      <c r="D2" s="204"/>
      <c r="E2" s="204"/>
      <c r="F2" s="204"/>
      <c r="G2" s="204"/>
      <c r="H2" s="204"/>
      <c r="I2" s="204"/>
      <c r="J2" s="204"/>
      <c r="K2" s="204"/>
      <c r="L2" s="204"/>
      <c r="M2" s="204"/>
      <c r="N2" s="204"/>
      <c r="O2" s="204"/>
      <c r="P2" s="204"/>
      <c r="Q2" s="204"/>
      <c r="R2" s="204"/>
      <c r="S2" s="204"/>
    </row>
    <row r="3" spans="1:21" ht="9" customHeight="1" x14ac:dyDescent="0.2"/>
    <row r="4" spans="1:21" ht="15" customHeight="1" x14ac:dyDescent="0.25">
      <c r="A4" s="2" t="s">
        <v>118</v>
      </c>
      <c r="B4" s="2" t="s">
        <v>113</v>
      </c>
      <c r="C4" s="73" t="s">
        <v>200</v>
      </c>
      <c r="H4" s="3"/>
      <c r="I4" s="3"/>
      <c r="R4" s="78">
        <v>1031</v>
      </c>
    </row>
    <row r="5" spans="1:21" ht="15" customHeight="1" x14ac:dyDescent="0.2">
      <c r="A5" s="5" t="s">
        <v>119</v>
      </c>
      <c r="B5" s="2" t="s">
        <v>113</v>
      </c>
      <c r="C5" s="5" t="s">
        <v>115</v>
      </c>
    </row>
    <row r="6" spans="1:21" ht="15" customHeight="1" x14ac:dyDescent="0.2">
      <c r="A6" s="5" t="s">
        <v>120</v>
      </c>
      <c r="B6" s="2" t="s">
        <v>113</v>
      </c>
      <c r="C6" s="5" t="s">
        <v>201</v>
      </c>
    </row>
    <row r="7" spans="1:21" ht="15" customHeight="1" x14ac:dyDescent="0.2">
      <c r="A7" s="6" t="s">
        <v>121</v>
      </c>
      <c r="B7" s="2" t="s">
        <v>113</v>
      </c>
      <c r="C7" s="6" t="s">
        <v>117</v>
      </c>
    </row>
    <row r="8" spans="1:21" ht="15" customHeight="1" x14ac:dyDescent="0.2">
      <c r="L8" s="207" t="s">
        <v>122</v>
      </c>
      <c r="M8" s="207"/>
      <c r="N8" s="207"/>
      <c r="O8" s="207"/>
      <c r="P8" s="207"/>
      <c r="Q8" s="184"/>
    </row>
    <row r="9" spans="1:21" ht="15" customHeight="1" x14ac:dyDescent="0.2">
      <c r="H9" s="8"/>
      <c r="I9" s="8"/>
      <c r="J9" s="8" t="s">
        <v>287</v>
      </c>
      <c r="K9" s="8"/>
      <c r="L9" s="62" t="s">
        <v>123</v>
      </c>
      <c r="M9" s="62"/>
      <c r="N9" s="62" t="s">
        <v>125</v>
      </c>
      <c r="O9" s="62"/>
      <c r="P9" s="209" t="s">
        <v>127</v>
      </c>
      <c r="Q9" s="45"/>
      <c r="R9" s="184" t="s">
        <v>132</v>
      </c>
    </row>
    <row r="10" spans="1:21" ht="15" customHeight="1" x14ac:dyDescent="0.2">
      <c r="A10" s="205" t="s">
        <v>186</v>
      </c>
      <c r="B10" s="205"/>
      <c r="C10" s="205"/>
      <c r="D10" s="9"/>
      <c r="E10" s="205" t="s">
        <v>112</v>
      </c>
      <c r="F10" s="205"/>
      <c r="G10" s="205"/>
      <c r="H10" s="205"/>
      <c r="I10" s="8"/>
      <c r="J10" s="93" t="s">
        <v>305</v>
      </c>
      <c r="K10" s="44"/>
      <c r="L10" s="44" t="s">
        <v>318</v>
      </c>
      <c r="M10" s="44"/>
      <c r="N10" s="44" t="s">
        <v>318</v>
      </c>
      <c r="O10" s="44"/>
      <c r="P10" s="210"/>
      <c r="Q10" s="45"/>
      <c r="R10" s="44">
        <v>2020</v>
      </c>
    </row>
    <row r="11" spans="1:21" ht="15" customHeight="1" x14ac:dyDescent="0.2">
      <c r="A11" s="183"/>
      <c r="B11" s="183"/>
      <c r="C11" s="183"/>
      <c r="D11" s="9"/>
      <c r="E11" s="183"/>
      <c r="F11" s="183"/>
      <c r="G11" s="183"/>
      <c r="H11" s="183"/>
      <c r="I11" s="8"/>
      <c r="J11" s="44" t="s">
        <v>124</v>
      </c>
      <c r="K11" s="44"/>
      <c r="L11" s="44" t="s">
        <v>124</v>
      </c>
      <c r="M11" s="44"/>
      <c r="N11" s="44" t="s">
        <v>126</v>
      </c>
      <c r="O11" s="44"/>
      <c r="P11" s="210"/>
      <c r="Q11" s="45"/>
      <c r="R11" s="185" t="s">
        <v>2</v>
      </c>
    </row>
    <row r="12" spans="1:21" ht="15" customHeight="1" x14ac:dyDescent="0.2">
      <c r="A12" s="206" t="s">
        <v>3</v>
      </c>
      <c r="B12" s="206"/>
      <c r="C12" s="206"/>
      <c r="D12" s="7"/>
      <c r="E12" s="208" t="s">
        <v>4</v>
      </c>
      <c r="F12" s="208"/>
      <c r="G12" s="208"/>
      <c r="H12" s="208"/>
      <c r="J12" s="10" t="s">
        <v>5</v>
      </c>
      <c r="K12" s="61"/>
      <c r="L12" s="10" t="s">
        <v>128</v>
      </c>
      <c r="M12" s="61"/>
      <c r="N12" s="10" t="s">
        <v>129</v>
      </c>
      <c r="O12" s="61"/>
      <c r="P12" s="10" t="s">
        <v>130</v>
      </c>
      <c r="Q12" s="61"/>
      <c r="R12" s="10" t="s">
        <v>131</v>
      </c>
    </row>
    <row r="13" spans="1:21" ht="6" customHeight="1" x14ac:dyDescent="0.2">
      <c r="K13" s="7"/>
      <c r="M13" s="7"/>
      <c r="O13" s="7"/>
      <c r="Q13" s="7"/>
    </row>
    <row r="14" spans="1:21" s="7" customFormat="1" ht="12.75" customHeight="1" x14ac:dyDescent="0.2">
      <c r="A14" s="68" t="s">
        <v>187</v>
      </c>
      <c r="B14" s="12"/>
      <c r="C14" s="12"/>
      <c r="J14" s="13"/>
      <c r="K14" s="13"/>
    </row>
    <row r="15" spans="1:21" s="7" customFormat="1" ht="12.75" customHeight="1" x14ac:dyDescent="0.2">
      <c r="A15" s="66" t="s">
        <v>6</v>
      </c>
      <c r="B15" s="40"/>
      <c r="C15" s="40"/>
      <c r="D15" s="14"/>
      <c r="E15" s="14">
        <v>5</v>
      </c>
      <c r="F15" s="15" t="s">
        <v>7</v>
      </c>
      <c r="G15" s="14" t="s">
        <v>7</v>
      </c>
      <c r="H15" s="14" t="s">
        <v>8</v>
      </c>
      <c r="I15" s="14"/>
      <c r="J15" s="7">
        <v>19649976.379999999</v>
      </c>
      <c r="K15" s="13"/>
      <c r="L15" s="7">
        <v>9752537.9199999999</v>
      </c>
      <c r="N15" s="7">
        <f t="shared" ref="N15:N20" si="0">P15-L15</f>
        <v>19780186.600000001</v>
      </c>
      <c r="P15" s="7">
        <v>29532724.52</v>
      </c>
      <c r="R15" s="7">
        <v>25715786.41</v>
      </c>
      <c r="U15" s="7">
        <f>'[2]1031-LEP 2016'!$N$184</f>
        <v>26443318.43</v>
      </c>
    </row>
    <row r="16" spans="1:21" s="7" customFormat="1" ht="12.75" hidden="1" customHeight="1" x14ac:dyDescent="0.2">
      <c r="A16" s="67" t="s">
        <v>9</v>
      </c>
      <c r="B16" s="41"/>
      <c r="C16" s="41"/>
      <c r="E16" s="38">
        <v>5</v>
      </c>
      <c r="F16" s="37" t="s">
        <v>7</v>
      </c>
      <c r="G16" s="38" t="s">
        <v>7</v>
      </c>
      <c r="H16" s="38" t="s">
        <v>10</v>
      </c>
      <c r="K16" s="39"/>
      <c r="N16" s="7">
        <f t="shared" si="0"/>
        <v>0</v>
      </c>
    </row>
    <row r="17" spans="1:21" s="7" customFormat="1" ht="12.75" customHeight="1" x14ac:dyDescent="0.2">
      <c r="A17" s="66" t="s">
        <v>11</v>
      </c>
      <c r="B17" s="40"/>
      <c r="C17" s="40"/>
      <c r="D17" s="14"/>
      <c r="E17" s="14">
        <v>5</v>
      </c>
      <c r="F17" s="15" t="s">
        <v>7</v>
      </c>
      <c r="G17" s="14" t="s">
        <v>12</v>
      </c>
      <c r="H17" s="14" t="s">
        <v>8</v>
      </c>
      <c r="J17" s="7">
        <v>2434486.2200000002</v>
      </c>
      <c r="K17" s="13"/>
      <c r="L17" s="7">
        <v>1161629.33</v>
      </c>
      <c r="N17" s="7">
        <f t="shared" si="0"/>
        <v>2078370.67</v>
      </c>
      <c r="P17" s="7">
        <v>3240000</v>
      </c>
      <c r="R17" s="7">
        <v>2880000</v>
      </c>
    </row>
    <row r="18" spans="1:21" s="7" customFormat="1" ht="12.75" customHeight="1" x14ac:dyDescent="0.2">
      <c r="A18" s="66" t="s">
        <v>13</v>
      </c>
      <c r="B18" s="40"/>
      <c r="C18" s="40"/>
      <c r="D18" s="14"/>
      <c r="E18" s="14">
        <v>5</v>
      </c>
      <c r="F18" s="15" t="s">
        <v>7</v>
      </c>
      <c r="G18" s="14" t="s">
        <v>12</v>
      </c>
      <c r="H18" s="14" t="s">
        <v>10</v>
      </c>
      <c r="J18" s="7">
        <v>97500</v>
      </c>
      <c r="K18" s="13"/>
      <c r="L18" s="7">
        <v>45000</v>
      </c>
      <c r="N18" s="7">
        <f t="shared" si="0"/>
        <v>147000</v>
      </c>
      <c r="P18" s="7">
        <v>192000</v>
      </c>
      <c r="R18" s="7">
        <v>192000</v>
      </c>
    </row>
    <row r="19" spans="1:21" s="7" customFormat="1" ht="12.75" customHeight="1" x14ac:dyDescent="0.2">
      <c r="A19" s="66" t="s">
        <v>14</v>
      </c>
      <c r="B19" s="40"/>
      <c r="C19" s="40"/>
      <c r="D19" s="14"/>
      <c r="E19" s="14">
        <v>5</v>
      </c>
      <c r="F19" s="15" t="s">
        <v>7</v>
      </c>
      <c r="G19" s="14" t="s">
        <v>12</v>
      </c>
      <c r="H19" s="14" t="s">
        <v>15</v>
      </c>
      <c r="J19" s="7">
        <v>97500</v>
      </c>
      <c r="K19" s="13"/>
      <c r="L19" s="7">
        <v>45000</v>
      </c>
      <c r="N19" s="7">
        <f t="shared" si="0"/>
        <v>147000</v>
      </c>
      <c r="P19" s="7">
        <v>192000</v>
      </c>
      <c r="R19" s="7">
        <v>192000</v>
      </c>
    </row>
    <row r="20" spans="1:21" s="7" customFormat="1" ht="12.75" customHeight="1" x14ac:dyDescent="0.2">
      <c r="A20" s="66" t="s">
        <v>16</v>
      </c>
      <c r="B20" s="40"/>
      <c r="C20" s="40"/>
      <c r="D20" s="14"/>
      <c r="E20" s="14">
        <v>5</v>
      </c>
      <c r="F20" s="15" t="s">
        <v>7</v>
      </c>
      <c r="G20" s="14" t="s">
        <v>12</v>
      </c>
      <c r="H20" s="14" t="s">
        <v>17</v>
      </c>
      <c r="J20" s="7">
        <v>611000</v>
      </c>
      <c r="K20" s="13"/>
      <c r="L20" s="7">
        <v>576000</v>
      </c>
      <c r="N20" s="7">
        <f t="shared" si="0"/>
        <v>234000</v>
      </c>
      <c r="P20" s="7">
        <v>810000</v>
      </c>
      <c r="R20" s="7">
        <v>720000</v>
      </c>
    </row>
    <row r="21" spans="1:21" s="7" customFormat="1" ht="12.75" hidden="1" customHeight="1" x14ac:dyDescent="0.2">
      <c r="A21" s="66" t="s">
        <v>141</v>
      </c>
      <c r="B21" s="40"/>
      <c r="C21" s="40"/>
      <c r="D21" s="14"/>
      <c r="E21" s="14">
        <v>5</v>
      </c>
      <c r="F21" s="15" t="s">
        <v>7</v>
      </c>
      <c r="G21" s="14" t="s">
        <v>12</v>
      </c>
      <c r="H21" s="14" t="s">
        <v>64</v>
      </c>
      <c r="K21" s="13"/>
    </row>
    <row r="22" spans="1:21" s="7" customFormat="1" ht="12.75" hidden="1" customHeight="1" x14ac:dyDescent="0.2">
      <c r="A22" s="66" t="s">
        <v>143</v>
      </c>
      <c r="B22" s="40"/>
      <c r="C22" s="40"/>
      <c r="E22" s="14">
        <v>5</v>
      </c>
      <c r="F22" s="15" t="s">
        <v>7</v>
      </c>
      <c r="G22" s="14" t="s">
        <v>12</v>
      </c>
      <c r="H22" s="14" t="s">
        <v>45</v>
      </c>
      <c r="K22" s="13"/>
    </row>
    <row r="23" spans="1:21" s="7" customFormat="1" ht="12.75" hidden="1" customHeight="1" x14ac:dyDescent="0.2">
      <c r="A23" s="66" t="s">
        <v>144</v>
      </c>
      <c r="B23" s="40"/>
      <c r="C23" s="40"/>
      <c r="D23" s="14"/>
      <c r="E23" s="14">
        <v>5</v>
      </c>
      <c r="F23" s="15" t="s">
        <v>7</v>
      </c>
      <c r="G23" s="14" t="s">
        <v>12</v>
      </c>
      <c r="H23" s="14" t="s">
        <v>60</v>
      </c>
      <c r="K23" s="13"/>
      <c r="N23" s="7">
        <f t="shared" ref="N23:N39" si="1">P23-L23</f>
        <v>0</v>
      </c>
    </row>
    <row r="24" spans="1:21" s="7" customFormat="1" ht="12.75" hidden="1" customHeight="1" x14ac:dyDescent="0.2">
      <c r="A24" s="66" t="s">
        <v>18</v>
      </c>
      <c r="B24" s="40"/>
      <c r="C24" s="40"/>
      <c r="D24" s="14"/>
      <c r="E24" s="14">
        <v>5</v>
      </c>
      <c r="F24" s="15" t="s">
        <v>7</v>
      </c>
      <c r="G24" s="14" t="s">
        <v>12</v>
      </c>
      <c r="H24" s="14" t="s">
        <v>19</v>
      </c>
      <c r="K24" s="13"/>
      <c r="N24" s="7">
        <f t="shared" si="1"/>
        <v>0</v>
      </c>
    </row>
    <row r="25" spans="1:21" s="7" customFormat="1" ht="12.75" hidden="1" customHeight="1" x14ac:dyDescent="0.2">
      <c r="A25" s="66" t="s">
        <v>21</v>
      </c>
      <c r="B25" s="40"/>
      <c r="C25" s="40"/>
      <c r="D25" s="14"/>
      <c r="E25" s="14">
        <v>5</v>
      </c>
      <c r="F25" s="15" t="s">
        <v>7</v>
      </c>
      <c r="G25" s="14" t="s">
        <v>12</v>
      </c>
      <c r="H25" s="14" t="s">
        <v>102</v>
      </c>
      <c r="K25" s="13"/>
      <c r="N25" s="7">
        <f t="shared" si="1"/>
        <v>0</v>
      </c>
    </row>
    <row r="26" spans="1:21" s="7" customFormat="1" ht="12.75" hidden="1" customHeight="1" x14ac:dyDescent="0.2">
      <c r="A26" s="66" t="s">
        <v>22</v>
      </c>
      <c r="B26" s="40"/>
      <c r="C26" s="40"/>
      <c r="D26" s="14"/>
      <c r="E26" s="14">
        <v>5</v>
      </c>
      <c r="F26" s="15" t="s">
        <v>7</v>
      </c>
      <c r="G26" s="14" t="s">
        <v>12</v>
      </c>
      <c r="H26" s="16" t="s">
        <v>146</v>
      </c>
      <c r="K26" s="13"/>
      <c r="N26" s="7">
        <f t="shared" si="1"/>
        <v>0</v>
      </c>
    </row>
    <row r="27" spans="1:21" s="7" customFormat="1" ht="12.75" hidden="1" customHeight="1" x14ac:dyDescent="0.2">
      <c r="A27" s="66" t="s">
        <v>145</v>
      </c>
      <c r="B27" s="40"/>
      <c r="C27" s="40"/>
      <c r="D27" s="14"/>
      <c r="E27" s="14">
        <v>5</v>
      </c>
      <c r="F27" s="15" t="s">
        <v>7</v>
      </c>
      <c r="G27" s="14" t="s">
        <v>12</v>
      </c>
      <c r="H27" s="16" t="s">
        <v>47</v>
      </c>
      <c r="N27" s="7">
        <f t="shared" si="1"/>
        <v>0</v>
      </c>
    </row>
    <row r="28" spans="1:21" s="7" customFormat="1" ht="12.75" hidden="1" customHeight="1" x14ac:dyDescent="0.2">
      <c r="A28" s="66" t="s">
        <v>23</v>
      </c>
      <c r="B28" s="40"/>
      <c r="C28" s="40"/>
      <c r="D28" s="14"/>
      <c r="E28" s="14">
        <v>5</v>
      </c>
      <c r="F28" s="15" t="s">
        <v>7</v>
      </c>
      <c r="G28" s="14" t="s">
        <v>12</v>
      </c>
      <c r="H28" s="16" t="s">
        <v>24</v>
      </c>
      <c r="N28" s="7">
        <f t="shared" si="1"/>
        <v>0</v>
      </c>
    </row>
    <row r="29" spans="1:21" s="7" customFormat="1" ht="12.75" customHeight="1" x14ac:dyDescent="0.2">
      <c r="A29" s="66" t="s">
        <v>27</v>
      </c>
      <c r="B29" s="40"/>
      <c r="C29" s="40"/>
      <c r="D29" s="14"/>
      <c r="E29" s="14">
        <v>5</v>
      </c>
      <c r="F29" s="15" t="s">
        <v>7</v>
      </c>
      <c r="G29" s="14" t="s">
        <v>12</v>
      </c>
      <c r="H29" s="16" t="s">
        <v>28</v>
      </c>
      <c r="J29" s="7">
        <v>1564180.2</v>
      </c>
      <c r="N29" s="7">
        <f>P29-L29</f>
        <v>2443416</v>
      </c>
      <c r="P29" s="7">
        <v>2443416</v>
      </c>
      <c r="R29" s="7">
        <v>2144279</v>
      </c>
    </row>
    <row r="30" spans="1:21" s="7" customFormat="1" ht="12.75" customHeight="1" x14ac:dyDescent="0.2">
      <c r="A30" s="66" t="s">
        <v>25</v>
      </c>
      <c r="B30" s="40"/>
      <c r="C30" s="40"/>
      <c r="D30" s="14"/>
      <c r="E30" s="14">
        <v>5</v>
      </c>
      <c r="F30" s="15" t="s">
        <v>7</v>
      </c>
      <c r="G30" s="14" t="s">
        <v>12</v>
      </c>
      <c r="H30" s="16" t="s">
        <v>26</v>
      </c>
      <c r="J30" s="7">
        <v>510500</v>
      </c>
      <c r="N30" s="7">
        <f t="shared" si="1"/>
        <v>675000</v>
      </c>
      <c r="P30" s="7">
        <v>675000</v>
      </c>
      <c r="R30" s="7">
        <v>600000</v>
      </c>
    </row>
    <row r="31" spans="1:21" s="7" customFormat="1" ht="12.75" customHeight="1" x14ac:dyDescent="0.2">
      <c r="A31" s="66" t="s">
        <v>140</v>
      </c>
      <c r="B31" s="40"/>
      <c r="C31" s="40"/>
      <c r="D31" s="14"/>
      <c r="E31" s="14">
        <v>5</v>
      </c>
      <c r="F31" s="15" t="s">
        <v>7</v>
      </c>
      <c r="G31" s="14" t="s">
        <v>12</v>
      </c>
      <c r="H31" s="16" t="s">
        <v>49</v>
      </c>
      <c r="J31" s="7">
        <v>1697601</v>
      </c>
      <c r="K31" s="13"/>
      <c r="L31" s="7">
        <v>1641678</v>
      </c>
      <c r="N31" s="7">
        <f>P31-L31</f>
        <v>801738</v>
      </c>
      <c r="P31" s="7">
        <v>2443416</v>
      </c>
      <c r="R31" s="7">
        <v>2144279</v>
      </c>
    </row>
    <row r="32" spans="1:21" s="7" customFormat="1" ht="12.75" customHeight="1" x14ac:dyDescent="0.2">
      <c r="A32" s="66" t="s">
        <v>282</v>
      </c>
      <c r="B32" s="40"/>
      <c r="C32" s="40"/>
      <c r="D32" s="14"/>
      <c r="E32" s="14">
        <v>5</v>
      </c>
      <c r="F32" s="15" t="s">
        <v>7</v>
      </c>
      <c r="G32" s="14" t="s">
        <v>29</v>
      </c>
      <c r="H32" s="14" t="s">
        <v>8</v>
      </c>
      <c r="J32" s="7">
        <v>2352089.33</v>
      </c>
      <c r="L32" s="7">
        <v>1166234.92</v>
      </c>
      <c r="N32" s="7">
        <f t="shared" si="1"/>
        <v>2384432.77</v>
      </c>
      <c r="P32" s="7">
        <v>3550667.69</v>
      </c>
      <c r="R32" s="7">
        <v>3087761.76</v>
      </c>
      <c r="U32" s="7">
        <f>'[2]1031-LEP 2016'!$N$193</f>
        <v>3170387.67</v>
      </c>
    </row>
    <row r="33" spans="1:18" s="7" customFormat="1" ht="12.75" customHeight="1" x14ac:dyDescent="0.2">
      <c r="A33" s="66" t="s">
        <v>30</v>
      </c>
      <c r="B33" s="40"/>
      <c r="C33" s="40"/>
      <c r="D33" s="14"/>
      <c r="E33" s="14">
        <v>5</v>
      </c>
      <c r="F33" s="15" t="s">
        <v>7</v>
      </c>
      <c r="G33" s="14" t="s">
        <v>29</v>
      </c>
      <c r="H33" s="14" t="s">
        <v>10</v>
      </c>
      <c r="J33" s="7">
        <v>122100</v>
      </c>
      <c r="L33" s="7">
        <v>58100</v>
      </c>
      <c r="N33" s="7">
        <f t="shared" si="1"/>
        <v>103900</v>
      </c>
      <c r="P33" s="7">
        <v>162000</v>
      </c>
      <c r="R33" s="7">
        <v>144000</v>
      </c>
    </row>
    <row r="34" spans="1:18" s="7" customFormat="1" ht="12.75" customHeight="1" x14ac:dyDescent="0.2">
      <c r="A34" s="66" t="s">
        <v>31</v>
      </c>
      <c r="B34" s="40"/>
      <c r="C34" s="40"/>
      <c r="D34" s="14"/>
      <c r="E34" s="14">
        <v>5</v>
      </c>
      <c r="F34" s="15" t="s">
        <v>7</v>
      </c>
      <c r="G34" s="14" t="s">
        <v>29</v>
      </c>
      <c r="H34" s="14" t="s">
        <v>15</v>
      </c>
      <c r="J34" s="7">
        <v>257996.9</v>
      </c>
      <c r="L34" s="7">
        <v>126884.2</v>
      </c>
      <c r="N34" s="7">
        <f t="shared" si="1"/>
        <v>267164.86</v>
      </c>
      <c r="P34" s="7">
        <v>394049.06</v>
      </c>
      <c r="R34" s="7">
        <v>371110.5</v>
      </c>
    </row>
    <row r="35" spans="1:18" s="7" customFormat="1" ht="12.75" customHeight="1" x14ac:dyDescent="0.2">
      <c r="A35" s="66" t="s">
        <v>32</v>
      </c>
      <c r="B35" s="40"/>
      <c r="C35" s="40"/>
      <c r="D35" s="14"/>
      <c r="E35" s="14">
        <v>5</v>
      </c>
      <c r="F35" s="15" t="s">
        <v>7</v>
      </c>
      <c r="G35" s="14" t="s">
        <v>29</v>
      </c>
      <c r="H35" s="14" t="s">
        <v>17</v>
      </c>
      <c r="J35" s="7">
        <v>122004.13</v>
      </c>
      <c r="L35" s="7">
        <v>58051</v>
      </c>
      <c r="N35" s="7">
        <f t="shared" si="1"/>
        <v>103949</v>
      </c>
      <c r="P35" s="7">
        <v>162000</v>
      </c>
      <c r="R35" s="7">
        <v>144000</v>
      </c>
    </row>
    <row r="36" spans="1:18" s="7" customFormat="1" ht="12.75" hidden="1" customHeight="1" x14ac:dyDescent="0.2">
      <c r="A36" s="66" t="s">
        <v>147</v>
      </c>
      <c r="B36" s="40"/>
      <c r="C36" s="40"/>
      <c r="D36" s="14"/>
      <c r="E36" s="14">
        <v>5</v>
      </c>
      <c r="F36" s="15" t="s">
        <v>7</v>
      </c>
      <c r="G36" s="14" t="s">
        <v>34</v>
      </c>
      <c r="H36" s="14" t="s">
        <v>8</v>
      </c>
      <c r="N36" s="7">
        <f t="shared" si="1"/>
        <v>0</v>
      </c>
    </row>
    <row r="37" spans="1:18" s="7" customFormat="1" ht="12.75" hidden="1" customHeight="1" x14ac:dyDescent="0.2">
      <c r="A37" s="66" t="s">
        <v>148</v>
      </c>
      <c r="B37" s="40"/>
      <c r="C37" s="40"/>
      <c r="D37" s="14"/>
      <c r="E37" s="14">
        <v>5</v>
      </c>
      <c r="F37" s="15" t="s">
        <v>7</v>
      </c>
      <c r="G37" s="14" t="s">
        <v>34</v>
      </c>
      <c r="H37" s="14" t="s">
        <v>10</v>
      </c>
      <c r="N37" s="7">
        <f t="shared" si="1"/>
        <v>0</v>
      </c>
    </row>
    <row r="38" spans="1:18" s="7" customFormat="1" ht="12.75" customHeight="1" x14ac:dyDescent="0.2">
      <c r="A38" s="66" t="s">
        <v>33</v>
      </c>
      <c r="B38" s="40"/>
      <c r="C38" s="40"/>
      <c r="D38" s="14"/>
      <c r="E38" s="14">
        <v>5</v>
      </c>
      <c r="F38" s="15" t="s">
        <v>7</v>
      </c>
      <c r="G38" s="14" t="s">
        <v>34</v>
      </c>
      <c r="H38" s="14" t="s">
        <v>15</v>
      </c>
      <c r="J38" s="7">
        <v>935668.87</v>
      </c>
      <c r="L38" s="7">
        <v>638794.91</v>
      </c>
      <c r="N38" s="7">
        <f t="shared" si="1"/>
        <v>436885.66000000003</v>
      </c>
      <c r="P38" s="7">
        <v>1075680.57</v>
      </c>
      <c r="R38" s="7">
        <v>796546.75</v>
      </c>
    </row>
    <row r="39" spans="1:18" s="7" customFormat="1" ht="12.75" customHeight="1" x14ac:dyDescent="0.2">
      <c r="A39" s="66" t="s">
        <v>35</v>
      </c>
      <c r="B39" s="40"/>
      <c r="C39" s="40"/>
      <c r="D39" s="14"/>
      <c r="E39" s="14">
        <v>5</v>
      </c>
      <c r="F39" s="15" t="s">
        <v>7</v>
      </c>
      <c r="G39" s="14" t="s">
        <v>34</v>
      </c>
      <c r="H39" s="14" t="s">
        <v>49</v>
      </c>
      <c r="J39" s="7">
        <v>1203625.06</v>
      </c>
      <c r="N39" s="7">
        <f t="shared" si="1"/>
        <v>675000</v>
      </c>
      <c r="P39" s="7">
        <v>675000</v>
      </c>
      <c r="R39" s="7">
        <v>600000</v>
      </c>
    </row>
    <row r="40" spans="1:18" s="7" customFormat="1" ht="12.75" hidden="1" customHeight="1" x14ac:dyDescent="0.2">
      <c r="A40" s="66" t="s">
        <v>149</v>
      </c>
      <c r="B40" s="40"/>
      <c r="C40" s="40"/>
      <c r="D40" s="14"/>
      <c r="E40" s="14">
        <v>5</v>
      </c>
      <c r="F40" s="15" t="s">
        <v>7</v>
      </c>
      <c r="G40" s="14" t="s">
        <v>29</v>
      </c>
      <c r="H40" s="14" t="s">
        <v>64</v>
      </c>
    </row>
    <row r="41" spans="1:18" s="7" customFormat="1" ht="18.95" customHeight="1" x14ac:dyDescent="0.2">
      <c r="A41" s="63" t="s">
        <v>36</v>
      </c>
      <c r="B41" s="26"/>
      <c r="C41" s="26"/>
      <c r="J41" s="22">
        <f>SUM(J15:J40)</f>
        <v>31656228.089999992</v>
      </c>
      <c r="K41" s="18"/>
      <c r="L41" s="22">
        <f>SUM(L15:L40)</f>
        <v>15269910.279999999</v>
      </c>
      <c r="N41" s="22">
        <f>SUM(N15:N40)</f>
        <v>30278043.560000002</v>
      </c>
      <c r="P41" s="22">
        <f>SUM(P15:P40)</f>
        <v>45547953.839999996</v>
      </c>
      <c r="R41" s="22">
        <f>SUM(R15:R40)</f>
        <v>39731763.419999994</v>
      </c>
    </row>
    <row r="42" spans="1:18" s="7" customFormat="1" ht="6" customHeight="1" x14ac:dyDescent="0.2">
      <c r="A42" s="17"/>
      <c r="B42" s="17"/>
      <c r="C42" s="17"/>
      <c r="J42" s="18"/>
      <c r="K42" s="18"/>
    </row>
    <row r="43" spans="1:18" s="7" customFormat="1" ht="12.75" customHeight="1" x14ac:dyDescent="0.2">
      <c r="A43" s="68" t="s">
        <v>188</v>
      </c>
      <c r="B43" s="12"/>
      <c r="C43" s="12"/>
    </row>
    <row r="44" spans="1:18" s="7" customFormat="1" ht="12.75" customHeight="1" x14ac:dyDescent="0.2">
      <c r="A44" s="66" t="s">
        <v>37</v>
      </c>
      <c r="B44" s="40"/>
      <c r="C44" s="40"/>
      <c r="D44" s="14"/>
      <c r="E44" s="14">
        <v>5</v>
      </c>
      <c r="F44" s="15" t="s">
        <v>12</v>
      </c>
      <c r="G44" s="14" t="s">
        <v>7</v>
      </c>
      <c r="H44" s="14" t="s">
        <v>8</v>
      </c>
      <c r="J44" s="7">
        <v>31558</v>
      </c>
      <c r="L44" s="7">
        <v>7748</v>
      </c>
      <c r="N44" s="7">
        <f t="shared" ref="N44:N107" si="2">P44-L44</f>
        <v>209452</v>
      </c>
      <c r="P44" s="7">
        <v>217200</v>
      </c>
      <c r="R44" s="7">
        <v>25200</v>
      </c>
    </row>
    <row r="45" spans="1:18" s="7" customFormat="1" ht="12.75" hidden="1" customHeight="1" x14ac:dyDescent="0.2">
      <c r="A45" s="66" t="s">
        <v>38</v>
      </c>
      <c r="B45" s="40"/>
      <c r="C45" s="40"/>
      <c r="E45" s="14">
        <v>5</v>
      </c>
      <c r="F45" s="15" t="s">
        <v>12</v>
      </c>
      <c r="G45" s="14" t="s">
        <v>7</v>
      </c>
      <c r="H45" s="14" t="s">
        <v>10</v>
      </c>
      <c r="N45" s="7">
        <f t="shared" si="2"/>
        <v>0</v>
      </c>
    </row>
    <row r="46" spans="1:18" s="7" customFormat="1" ht="12.75" customHeight="1" x14ac:dyDescent="0.2">
      <c r="A46" s="66" t="s">
        <v>39</v>
      </c>
      <c r="B46" s="40"/>
      <c r="C46" s="40"/>
      <c r="E46" s="14">
        <v>5</v>
      </c>
      <c r="F46" s="15" t="s">
        <v>12</v>
      </c>
      <c r="G46" s="14" t="s">
        <v>12</v>
      </c>
      <c r="H46" s="14" t="s">
        <v>8</v>
      </c>
      <c r="N46" s="7">
        <f t="shared" si="2"/>
        <v>90000</v>
      </c>
      <c r="P46" s="7">
        <v>90000</v>
      </c>
    </row>
    <row r="47" spans="1:18" s="7" customFormat="1" ht="12.75" hidden="1" customHeight="1" x14ac:dyDescent="0.2">
      <c r="A47" s="66" t="s">
        <v>142</v>
      </c>
      <c r="B47" s="40"/>
      <c r="C47" s="40"/>
      <c r="D47" s="14"/>
      <c r="E47" s="14">
        <v>5</v>
      </c>
      <c r="F47" s="15" t="s">
        <v>12</v>
      </c>
      <c r="G47" s="14" t="s">
        <v>12</v>
      </c>
      <c r="H47" s="14" t="s">
        <v>10</v>
      </c>
      <c r="N47" s="7">
        <f t="shared" si="2"/>
        <v>0</v>
      </c>
    </row>
    <row r="48" spans="1:18" s="7" customFormat="1" ht="12.75" hidden="1" customHeight="1" x14ac:dyDescent="0.2">
      <c r="A48" s="66" t="s">
        <v>40</v>
      </c>
      <c r="B48" s="40"/>
      <c r="C48" s="40"/>
      <c r="D48" s="14"/>
      <c r="E48" s="14">
        <v>5</v>
      </c>
      <c r="F48" s="15" t="s">
        <v>12</v>
      </c>
      <c r="G48" s="14" t="s">
        <v>29</v>
      </c>
      <c r="H48" s="14" t="s">
        <v>8</v>
      </c>
    </row>
    <row r="49" spans="1:21" s="7" customFormat="1" ht="12.75" hidden="1" customHeight="1" x14ac:dyDescent="0.2">
      <c r="A49" s="66" t="s">
        <v>41</v>
      </c>
      <c r="B49" s="40"/>
      <c r="C49" s="40"/>
      <c r="D49" s="14"/>
      <c r="E49" s="14">
        <v>5</v>
      </c>
      <c r="F49" s="15" t="s">
        <v>12</v>
      </c>
      <c r="G49" s="14" t="s">
        <v>29</v>
      </c>
      <c r="H49" s="14" t="s">
        <v>10</v>
      </c>
      <c r="N49" s="7">
        <f t="shared" si="2"/>
        <v>0</v>
      </c>
    </row>
    <row r="50" spans="1:21" s="7" customFormat="1" ht="12.75" hidden="1" customHeight="1" x14ac:dyDescent="0.2">
      <c r="A50" s="66" t="s">
        <v>42</v>
      </c>
      <c r="B50" s="40"/>
      <c r="C50" s="40"/>
      <c r="D50" s="14"/>
      <c r="E50" s="14">
        <v>5</v>
      </c>
      <c r="F50" s="15" t="s">
        <v>12</v>
      </c>
      <c r="G50" s="14" t="s">
        <v>29</v>
      </c>
      <c r="H50" s="14" t="s">
        <v>17</v>
      </c>
      <c r="N50" s="7">
        <f t="shared" si="2"/>
        <v>0</v>
      </c>
    </row>
    <row r="51" spans="1:21" s="7" customFormat="1" ht="12.75" customHeight="1" x14ac:dyDescent="0.2">
      <c r="A51" s="66" t="s">
        <v>43</v>
      </c>
      <c r="B51" s="40"/>
      <c r="C51" s="40"/>
      <c r="D51" s="14"/>
      <c r="E51" s="14">
        <v>5</v>
      </c>
      <c r="F51" s="15" t="s">
        <v>12</v>
      </c>
      <c r="G51" s="14" t="s">
        <v>29</v>
      </c>
      <c r="H51" s="14" t="s">
        <v>64</v>
      </c>
      <c r="J51" s="7">
        <v>1563239.5</v>
      </c>
      <c r="L51" s="7">
        <v>628585</v>
      </c>
      <c r="N51" s="7">
        <f t="shared" si="2"/>
        <v>2656415</v>
      </c>
      <c r="P51" s="7">
        <v>3285000</v>
      </c>
      <c r="R51" s="7">
        <v>5000000</v>
      </c>
    </row>
    <row r="52" spans="1:21" s="7" customFormat="1" ht="12.75" hidden="1" customHeight="1" x14ac:dyDescent="0.2">
      <c r="A52" s="66" t="s">
        <v>88</v>
      </c>
      <c r="B52" s="40"/>
      <c r="C52" s="40"/>
      <c r="E52" s="14">
        <v>5</v>
      </c>
      <c r="F52" s="15" t="s">
        <v>12</v>
      </c>
      <c r="G52" s="14" t="s">
        <v>29</v>
      </c>
      <c r="H52" s="14" t="s">
        <v>60</v>
      </c>
      <c r="N52" s="7">
        <f t="shared" si="2"/>
        <v>0</v>
      </c>
    </row>
    <row r="53" spans="1:21" s="7" customFormat="1" ht="12.75" hidden="1" customHeight="1" x14ac:dyDescent="0.2">
      <c r="A53" s="66" t="s">
        <v>150</v>
      </c>
      <c r="B53" s="40"/>
      <c r="C53" s="40"/>
      <c r="D53" s="14"/>
      <c r="E53" s="14">
        <v>5</v>
      </c>
      <c r="F53" s="15" t="s">
        <v>12</v>
      </c>
      <c r="G53" s="14" t="s">
        <v>29</v>
      </c>
      <c r="H53" s="14" t="s">
        <v>19</v>
      </c>
      <c r="K53" s="19"/>
      <c r="N53" s="7">
        <f t="shared" si="2"/>
        <v>0</v>
      </c>
    </row>
    <row r="54" spans="1:21" s="7" customFormat="1" ht="12.75" hidden="1" customHeight="1" x14ac:dyDescent="0.2">
      <c r="A54" s="66" t="s">
        <v>151</v>
      </c>
      <c r="B54" s="40"/>
      <c r="C54" s="40"/>
      <c r="D54" s="14"/>
      <c r="E54" s="14">
        <v>5</v>
      </c>
      <c r="F54" s="15" t="s">
        <v>12</v>
      </c>
      <c r="G54" s="14" t="s">
        <v>29</v>
      </c>
      <c r="H54" s="14" t="s">
        <v>82</v>
      </c>
      <c r="K54" s="19"/>
      <c r="N54" s="7">
        <f t="shared" si="2"/>
        <v>0</v>
      </c>
    </row>
    <row r="55" spans="1:21" s="7" customFormat="1" ht="12.75" customHeight="1" x14ac:dyDescent="0.2">
      <c r="A55" s="66" t="s">
        <v>44</v>
      </c>
      <c r="B55" s="40"/>
      <c r="C55" s="40"/>
      <c r="D55" s="14"/>
      <c r="E55" s="14">
        <v>5</v>
      </c>
      <c r="F55" s="15" t="s">
        <v>12</v>
      </c>
      <c r="G55" s="14" t="s">
        <v>29</v>
      </c>
      <c r="H55" s="14" t="s">
        <v>45</v>
      </c>
      <c r="J55" s="7">
        <v>795373.83</v>
      </c>
      <c r="K55" s="19"/>
      <c r="L55" s="7">
        <v>442181.69</v>
      </c>
      <c r="N55" s="7">
        <f t="shared" si="2"/>
        <v>640818.31000000006</v>
      </c>
      <c r="P55" s="7">
        <v>1083000</v>
      </c>
      <c r="R55" s="7">
        <v>1134000</v>
      </c>
    </row>
    <row r="56" spans="1:21" s="7" customFormat="1" ht="12.75" hidden="1" customHeight="1" x14ac:dyDescent="0.2">
      <c r="A56" s="66" t="s">
        <v>152</v>
      </c>
      <c r="B56" s="40"/>
      <c r="C56" s="40"/>
      <c r="D56" s="14"/>
      <c r="E56" s="14">
        <v>5</v>
      </c>
      <c r="F56" s="15" t="s">
        <v>12</v>
      </c>
      <c r="G56" s="14" t="s">
        <v>29</v>
      </c>
      <c r="H56" s="14" t="s">
        <v>102</v>
      </c>
      <c r="N56" s="7">
        <f t="shared" si="2"/>
        <v>0</v>
      </c>
    </row>
    <row r="57" spans="1:21" s="7" customFormat="1" ht="12.75" hidden="1" customHeight="1" x14ac:dyDescent="0.2">
      <c r="A57" s="66" t="s">
        <v>153</v>
      </c>
      <c r="B57" s="40"/>
      <c r="C57" s="40"/>
      <c r="D57" s="14"/>
      <c r="E57" s="14">
        <v>5</v>
      </c>
      <c r="F57" s="15" t="s">
        <v>12</v>
      </c>
      <c r="G57" s="14" t="s">
        <v>29</v>
      </c>
      <c r="H57" s="14" t="s">
        <v>146</v>
      </c>
      <c r="N57" s="7">
        <f t="shared" si="2"/>
        <v>0</v>
      </c>
    </row>
    <row r="58" spans="1:21" s="7" customFormat="1" ht="12.75" customHeight="1" x14ac:dyDescent="0.2">
      <c r="A58" s="66" t="s">
        <v>46</v>
      </c>
      <c r="B58" s="40"/>
      <c r="C58" s="40"/>
      <c r="D58" s="14"/>
      <c r="E58" s="14">
        <v>5</v>
      </c>
      <c r="F58" s="15" t="s">
        <v>12</v>
      </c>
      <c r="G58" s="14" t="s">
        <v>29</v>
      </c>
      <c r="H58" s="14" t="s">
        <v>47</v>
      </c>
      <c r="N58" s="7">
        <f t="shared" si="2"/>
        <v>300000</v>
      </c>
      <c r="P58" s="7">
        <v>300000</v>
      </c>
      <c r="R58" s="7">
        <v>1300000</v>
      </c>
      <c r="U58" s="7">
        <v>41303766.329999998</v>
      </c>
    </row>
    <row r="59" spans="1:21" s="7" customFormat="1" ht="12.75" hidden="1" customHeight="1" x14ac:dyDescent="0.2">
      <c r="A59" s="66" t="s">
        <v>154</v>
      </c>
      <c r="B59" s="40"/>
      <c r="C59" s="40"/>
      <c r="E59" s="14">
        <v>5</v>
      </c>
      <c r="F59" s="15" t="s">
        <v>12</v>
      </c>
      <c r="G59" s="14" t="s">
        <v>29</v>
      </c>
      <c r="H59" s="14" t="s">
        <v>15</v>
      </c>
      <c r="N59" s="7">
        <f t="shared" si="2"/>
        <v>0</v>
      </c>
    </row>
    <row r="60" spans="1:21" s="7" customFormat="1" ht="12.75" hidden="1" customHeight="1" x14ac:dyDescent="0.2">
      <c r="A60" s="66" t="s">
        <v>51</v>
      </c>
      <c r="B60" s="40"/>
      <c r="C60" s="40"/>
      <c r="D60" s="14"/>
      <c r="E60" s="14">
        <v>5</v>
      </c>
      <c r="F60" s="15" t="s">
        <v>12</v>
      </c>
      <c r="G60" s="14" t="s">
        <v>29</v>
      </c>
      <c r="H60" s="14" t="s">
        <v>24</v>
      </c>
      <c r="N60" s="7">
        <f t="shared" si="2"/>
        <v>0</v>
      </c>
    </row>
    <row r="61" spans="1:21" s="7" customFormat="1" ht="12.75" customHeight="1" x14ac:dyDescent="0.2">
      <c r="A61" s="66" t="s">
        <v>48</v>
      </c>
      <c r="B61" s="40"/>
      <c r="C61" s="40"/>
      <c r="E61" s="14">
        <v>5</v>
      </c>
      <c r="F61" s="15" t="s">
        <v>12</v>
      </c>
      <c r="G61" s="14" t="s">
        <v>29</v>
      </c>
      <c r="H61" s="16" t="s">
        <v>49</v>
      </c>
      <c r="N61" s="7">
        <f t="shared" si="2"/>
        <v>25000</v>
      </c>
      <c r="P61" s="7">
        <v>25000</v>
      </c>
      <c r="R61" s="7">
        <v>1010000</v>
      </c>
      <c r="U61" s="7">
        <v>25392200</v>
      </c>
    </row>
    <row r="62" spans="1:21" s="7" customFormat="1" ht="12.75" customHeight="1" x14ac:dyDescent="0.2">
      <c r="A62" s="66" t="s">
        <v>50</v>
      </c>
      <c r="B62" s="40"/>
      <c r="C62" s="40"/>
      <c r="D62" s="14"/>
      <c r="E62" s="14">
        <v>5</v>
      </c>
      <c r="F62" s="15" t="s">
        <v>12</v>
      </c>
      <c r="G62" s="14" t="s">
        <v>34</v>
      </c>
      <c r="H62" s="14" t="s">
        <v>8</v>
      </c>
      <c r="J62" s="7">
        <v>2221228.15</v>
      </c>
      <c r="L62" s="7">
        <v>1225789.1599999999</v>
      </c>
      <c r="N62" s="7">
        <f t="shared" si="2"/>
        <v>2074210.84</v>
      </c>
      <c r="P62" s="7">
        <v>3300000</v>
      </c>
      <c r="U62" s="7">
        <v>1530000</v>
      </c>
    </row>
    <row r="63" spans="1:21" s="7" customFormat="1" ht="12.75" customHeight="1" x14ac:dyDescent="0.2">
      <c r="A63" s="66" t="s">
        <v>52</v>
      </c>
      <c r="B63" s="40"/>
      <c r="C63" s="40"/>
      <c r="D63" s="14"/>
      <c r="E63" s="14">
        <v>5</v>
      </c>
      <c r="F63" s="15" t="s">
        <v>12</v>
      </c>
      <c r="G63" s="14" t="s">
        <v>34</v>
      </c>
      <c r="H63" s="14" t="s">
        <v>10</v>
      </c>
      <c r="J63" s="7">
        <v>11764827.789999999</v>
      </c>
      <c r="L63" s="7">
        <v>4545274.34</v>
      </c>
      <c r="N63" s="7">
        <f t="shared" si="2"/>
        <v>13454725.66</v>
      </c>
      <c r="P63" s="7">
        <v>18000000</v>
      </c>
      <c r="U63" s="7">
        <f>SUM(U58:U62)</f>
        <v>68225966.329999998</v>
      </c>
    </row>
    <row r="64" spans="1:21" s="7" customFormat="1" ht="12.75" hidden="1" customHeight="1" x14ac:dyDescent="0.2">
      <c r="A64" s="66" t="s">
        <v>48</v>
      </c>
      <c r="B64" s="40"/>
      <c r="C64" s="40"/>
      <c r="D64" s="14"/>
      <c r="E64" s="14">
        <v>5</v>
      </c>
      <c r="F64" s="15" t="s">
        <v>12</v>
      </c>
      <c r="G64" s="14" t="s">
        <v>29</v>
      </c>
      <c r="H64" s="16" t="s">
        <v>49</v>
      </c>
      <c r="N64" s="7">
        <f t="shared" si="2"/>
        <v>0</v>
      </c>
    </row>
    <row r="65" spans="1:18" s="7" customFormat="1" ht="12.75" customHeight="1" x14ac:dyDescent="0.2">
      <c r="A65" s="66" t="s">
        <v>53</v>
      </c>
      <c r="B65" s="40"/>
      <c r="C65" s="40"/>
      <c r="E65" s="14">
        <v>5</v>
      </c>
      <c r="F65" s="15" t="s">
        <v>12</v>
      </c>
      <c r="G65" s="14" t="s">
        <v>54</v>
      </c>
      <c r="H65" s="14" t="s">
        <v>8</v>
      </c>
      <c r="N65" s="7">
        <f t="shared" si="2"/>
        <v>5000</v>
      </c>
      <c r="P65" s="7">
        <v>5000</v>
      </c>
      <c r="R65" s="7">
        <v>5000</v>
      </c>
    </row>
    <row r="66" spans="1:18" s="7" customFormat="1" ht="12.75" customHeight="1" x14ac:dyDescent="0.2">
      <c r="A66" s="66" t="s">
        <v>55</v>
      </c>
      <c r="B66" s="40"/>
      <c r="C66" s="40"/>
      <c r="E66" s="14">
        <v>5</v>
      </c>
      <c r="F66" s="15" t="s">
        <v>12</v>
      </c>
      <c r="G66" s="14" t="s">
        <v>54</v>
      </c>
      <c r="H66" s="14" t="s">
        <v>10</v>
      </c>
      <c r="J66" s="7">
        <v>32458.98</v>
      </c>
      <c r="L66" s="7">
        <v>15895</v>
      </c>
      <c r="N66" s="7">
        <f t="shared" si="2"/>
        <v>164105</v>
      </c>
      <c r="P66" s="7">
        <v>180000</v>
      </c>
    </row>
    <row r="67" spans="1:18" s="7" customFormat="1" ht="12.75" customHeight="1" x14ac:dyDescent="0.2">
      <c r="A67" s="66" t="s">
        <v>56</v>
      </c>
      <c r="B67" s="40"/>
      <c r="C67" s="40"/>
      <c r="E67" s="14">
        <v>5</v>
      </c>
      <c r="F67" s="15" t="s">
        <v>12</v>
      </c>
      <c r="G67" s="14" t="s">
        <v>54</v>
      </c>
      <c r="H67" s="14" t="s">
        <v>15</v>
      </c>
      <c r="N67" s="7">
        <f t="shared" si="2"/>
        <v>120000</v>
      </c>
      <c r="P67" s="7">
        <v>120000</v>
      </c>
    </row>
    <row r="68" spans="1:18" s="7" customFormat="1" ht="12.75" hidden="1" customHeight="1" x14ac:dyDescent="0.2">
      <c r="A68" s="66" t="s">
        <v>57</v>
      </c>
      <c r="B68" s="40"/>
      <c r="C68" s="40"/>
      <c r="E68" s="14">
        <v>5</v>
      </c>
      <c r="F68" s="15" t="s">
        <v>12</v>
      </c>
      <c r="G68" s="14" t="s">
        <v>54</v>
      </c>
      <c r="H68" s="14" t="s">
        <v>17</v>
      </c>
      <c r="N68" s="7">
        <f t="shared" si="2"/>
        <v>0</v>
      </c>
    </row>
    <row r="69" spans="1:18" s="7" customFormat="1" ht="12.75" customHeight="1" x14ac:dyDescent="0.2">
      <c r="A69" s="66" t="s">
        <v>68</v>
      </c>
      <c r="B69" s="40"/>
      <c r="C69" s="40"/>
      <c r="E69" s="14">
        <v>5</v>
      </c>
      <c r="F69" s="15" t="s">
        <v>12</v>
      </c>
      <c r="G69" s="16" t="s">
        <v>67</v>
      </c>
      <c r="H69" s="16" t="s">
        <v>10</v>
      </c>
      <c r="N69" s="7">
        <f t="shared" si="2"/>
        <v>100000</v>
      </c>
      <c r="P69" s="7">
        <v>100000</v>
      </c>
    </row>
    <row r="70" spans="1:18" s="7" customFormat="1" ht="12.75" hidden="1" customHeight="1" x14ac:dyDescent="0.2">
      <c r="A70" s="66" t="s">
        <v>66</v>
      </c>
      <c r="B70" s="40"/>
      <c r="C70" s="40"/>
      <c r="E70" s="14">
        <v>5</v>
      </c>
      <c r="F70" s="15" t="s">
        <v>12</v>
      </c>
      <c r="G70" s="14" t="s">
        <v>67</v>
      </c>
      <c r="H70" s="14" t="s">
        <v>8</v>
      </c>
      <c r="N70" s="7">
        <f t="shared" si="2"/>
        <v>0</v>
      </c>
    </row>
    <row r="71" spans="1:18" s="7" customFormat="1" ht="12.75" hidden="1" customHeight="1" x14ac:dyDescent="0.2">
      <c r="A71" s="66" t="s">
        <v>63</v>
      </c>
      <c r="B71" s="40"/>
      <c r="C71" s="40"/>
      <c r="E71" s="14">
        <v>5</v>
      </c>
      <c r="F71" s="15" t="s">
        <v>12</v>
      </c>
      <c r="G71" s="14" t="s">
        <v>59</v>
      </c>
      <c r="H71" s="14" t="s">
        <v>64</v>
      </c>
      <c r="N71" s="7">
        <f t="shared" si="2"/>
        <v>0</v>
      </c>
    </row>
    <row r="72" spans="1:18" s="7" customFormat="1" ht="12.75" hidden="1" customHeight="1" x14ac:dyDescent="0.2">
      <c r="A72" s="66" t="s">
        <v>155</v>
      </c>
      <c r="B72" s="40"/>
      <c r="C72" s="40"/>
      <c r="E72" s="14">
        <v>5</v>
      </c>
      <c r="F72" s="15" t="s">
        <v>12</v>
      </c>
      <c r="G72" s="14" t="s">
        <v>59</v>
      </c>
      <c r="H72" s="14" t="s">
        <v>15</v>
      </c>
      <c r="N72" s="7">
        <f t="shared" si="2"/>
        <v>0</v>
      </c>
    </row>
    <row r="73" spans="1:18" s="7" customFormat="1" ht="12.75" hidden="1" customHeight="1" x14ac:dyDescent="0.2">
      <c r="A73" s="66" t="s">
        <v>156</v>
      </c>
      <c r="B73" s="40"/>
      <c r="C73" s="40"/>
      <c r="E73" s="14">
        <v>5</v>
      </c>
      <c r="F73" s="14" t="s">
        <v>12</v>
      </c>
      <c r="G73" s="14" t="s">
        <v>59</v>
      </c>
      <c r="H73" s="14" t="s">
        <v>17</v>
      </c>
      <c r="N73" s="7">
        <f t="shared" si="2"/>
        <v>0</v>
      </c>
    </row>
    <row r="74" spans="1:18" s="7" customFormat="1" ht="12.75" hidden="1" customHeight="1" x14ac:dyDescent="0.2">
      <c r="A74" s="66" t="s">
        <v>63</v>
      </c>
      <c r="B74" s="40"/>
      <c r="C74" s="40"/>
      <c r="E74" s="14">
        <v>5</v>
      </c>
      <c r="F74" s="15" t="s">
        <v>12</v>
      </c>
      <c r="G74" s="14" t="s">
        <v>59</v>
      </c>
      <c r="H74" s="14" t="s">
        <v>64</v>
      </c>
      <c r="N74" s="7">
        <f t="shared" si="2"/>
        <v>0</v>
      </c>
    </row>
    <row r="75" spans="1:18" s="7" customFormat="1" ht="12.75" hidden="1" customHeight="1" x14ac:dyDescent="0.2">
      <c r="A75" s="66" t="s">
        <v>157</v>
      </c>
      <c r="B75" s="40"/>
      <c r="C75" s="40"/>
      <c r="E75" s="14">
        <v>5</v>
      </c>
      <c r="F75" s="15" t="s">
        <v>12</v>
      </c>
      <c r="G75" s="14" t="s">
        <v>93</v>
      </c>
      <c r="H75" s="14" t="s">
        <v>8</v>
      </c>
      <c r="N75" s="7">
        <f t="shared" si="2"/>
        <v>0</v>
      </c>
    </row>
    <row r="76" spans="1:18" s="7" customFormat="1" ht="12.75" hidden="1" customHeight="1" x14ac:dyDescent="0.2">
      <c r="A76" s="66" t="s">
        <v>66</v>
      </c>
      <c r="B76" s="40"/>
      <c r="C76" s="40"/>
      <c r="E76" s="14">
        <v>5</v>
      </c>
      <c r="F76" s="15" t="s">
        <v>12</v>
      </c>
      <c r="G76" s="14" t="s">
        <v>67</v>
      </c>
      <c r="H76" s="14" t="s">
        <v>8</v>
      </c>
      <c r="N76" s="7">
        <f t="shared" si="2"/>
        <v>0</v>
      </c>
    </row>
    <row r="77" spans="1:18" s="7" customFormat="1" ht="12.75" hidden="1" customHeight="1" x14ac:dyDescent="0.2">
      <c r="A77" s="66" t="s">
        <v>68</v>
      </c>
      <c r="B77" s="40"/>
      <c r="C77" s="40"/>
      <c r="E77" s="14">
        <v>5</v>
      </c>
      <c r="F77" s="15" t="s">
        <v>12</v>
      </c>
      <c r="G77" s="14" t="s">
        <v>67</v>
      </c>
      <c r="H77" s="14" t="s">
        <v>10</v>
      </c>
      <c r="N77" s="7">
        <f t="shared" si="2"/>
        <v>0</v>
      </c>
    </row>
    <row r="78" spans="1:18" s="7" customFormat="1" ht="12.75" hidden="1" customHeight="1" x14ac:dyDescent="0.2">
      <c r="A78" s="66" t="s">
        <v>158</v>
      </c>
      <c r="B78" s="40"/>
      <c r="C78" s="40"/>
      <c r="E78" s="14">
        <v>5</v>
      </c>
      <c r="F78" s="15" t="s">
        <v>12</v>
      </c>
      <c r="G78" s="14" t="s">
        <v>70</v>
      </c>
      <c r="H78" s="14" t="s">
        <v>8</v>
      </c>
      <c r="N78" s="7">
        <f t="shared" si="2"/>
        <v>0</v>
      </c>
    </row>
    <row r="79" spans="1:18" s="7" customFormat="1" ht="12.75" hidden="1" customHeight="1" x14ac:dyDescent="0.2">
      <c r="A79" s="66" t="s">
        <v>159</v>
      </c>
      <c r="B79" s="40"/>
      <c r="C79" s="40"/>
      <c r="E79" s="14">
        <v>5</v>
      </c>
      <c r="F79" s="15" t="s">
        <v>12</v>
      </c>
      <c r="G79" s="14" t="s">
        <v>70</v>
      </c>
      <c r="H79" s="14" t="s">
        <v>10</v>
      </c>
      <c r="N79" s="7">
        <f t="shared" si="2"/>
        <v>0</v>
      </c>
    </row>
    <row r="80" spans="1:18" s="7" customFormat="1" ht="12.75" hidden="1" customHeight="1" x14ac:dyDescent="0.2">
      <c r="A80" s="66" t="s">
        <v>69</v>
      </c>
      <c r="B80" s="40"/>
      <c r="C80" s="40"/>
      <c r="E80" s="14">
        <v>5</v>
      </c>
      <c r="F80" s="15" t="s">
        <v>12</v>
      </c>
      <c r="G80" s="14" t="s">
        <v>70</v>
      </c>
      <c r="H80" s="14" t="s">
        <v>15</v>
      </c>
      <c r="N80" s="7">
        <f t="shared" si="2"/>
        <v>0</v>
      </c>
    </row>
    <row r="81" spans="1:16" s="7" customFormat="1" ht="12.75" hidden="1" customHeight="1" x14ac:dyDescent="0.2">
      <c r="A81" s="66" t="s">
        <v>160</v>
      </c>
      <c r="B81" s="40"/>
      <c r="C81" s="40"/>
      <c r="E81" s="14">
        <v>5</v>
      </c>
      <c r="F81" s="15" t="s">
        <v>12</v>
      </c>
      <c r="G81" s="14" t="s">
        <v>163</v>
      </c>
      <c r="H81" s="14" t="s">
        <v>8</v>
      </c>
      <c r="N81" s="7">
        <f t="shared" si="2"/>
        <v>0</v>
      </c>
    </row>
    <row r="82" spans="1:16" s="7" customFormat="1" ht="12.75" hidden="1" customHeight="1" x14ac:dyDescent="0.2">
      <c r="A82" s="66" t="s">
        <v>161</v>
      </c>
      <c r="B82" s="40"/>
      <c r="C82" s="40"/>
      <c r="E82" s="14">
        <v>5</v>
      </c>
      <c r="F82" s="15" t="s">
        <v>12</v>
      </c>
      <c r="G82" s="14" t="s">
        <v>163</v>
      </c>
      <c r="H82" s="16" t="s">
        <v>49</v>
      </c>
      <c r="N82" s="7">
        <f t="shared" si="2"/>
        <v>0</v>
      </c>
    </row>
    <row r="83" spans="1:16" s="7" customFormat="1" ht="12.75" hidden="1" customHeight="1" x14ac:dyDescent="0.2">
      <c r="A83" s="66" t="s">
        <v>71</v>
      </c>
      <c r="B83" s="40"/>
      <c r="C83" s="40"/>
      <c r="E83" s="14">
        <v>5</v>
      </c>
      <c r="F83" s="15" t="s">
        <v>12</v>
      </c>
      <c r="G83" s="14" t="s">
        <v>163</v>
      </c>
      <c r="H83" s="14" t="s">
        <v>10</v>
      </c>
      <c r="N83" s="7">
        <f t="shared" si="2"/>
        <v>0</v>
      </c>
    </row>
    <row r="84" spans="1:16" s="7" customFormat="1" ht="12.75" hidden="1" customHeight="1" x14ac:dyDescent="0.2">
      <c r="A84" s="66" t="s">
        <v>162</v>
      </c>
      <c r="B84" s="40"/>
      <c r="C84" s="40"/>
      <c r="E84" s="14">
        <v>5</v>
      </c>
      <c r="F84" s="15" t="s">
        <v>12</v>
      </c>
      <c r="G84" s="14" t="s">
        <v>163</v>
      </c>
      <c r="H84" s="14" t="s">
        <v>15</v>
      </c>
      <c r="N84" s="7">
        <f t="shared" si="2"/>
        <v>0</v>
      </c>
    </row>
    <row r="85" spans="1:16" s="7" customFormat="1" ht="12.75" hidden="1" customHeight="1" x14ac:dyDescent="0.2">
      <c r="A85" s="66" t="s">
        <v>72</v>
      </c>
      <c r="B85" s="40"/>
      <c r="C85" s="40"/>
      <c r="E85" s="14">
        <v>5</v>
      </c>
      <c r="F85" s="15" t="s">
        <v>12</v>
      </c>
      <c r="G85" s="14" t="s">
        <v>70</v>
      </c>
      <c r="H85" s="14" t="s">
        <v>49</v>
      </c>
      <c r="N85" s="7">
        <f t="shared" si="2"/>
        <v>0</v>
      </c>
    </row>
    <row r="86" spans="1:16" s="7" customFormat="1" ht="12.75" hidden="1" customHeight="1" x14ac:dyDescent="0.2">
      <c r="A86" s="66" t="s">
        <v>164</v>
      </c>
      <c r="B86" s="40"/>
      <c r="C86" s="40"/>
      <c r="E86" s="14">
        <v>5</v>
      </c>
      <c r="F86" s="15" t="s">
        <v>12</v>
      </c>
      <c r="G86" s="14" t="s">
        <v>74</v>
      </c>
      <c r="H86" s="14" t="s">
        <v>10</v>
      </c>
      <c r="N86" s="7">
        <f t="shared" si="2"/>
        <v>0</v>
      </c>
    </row>
    <row r="87" spans="1:16" s="7" customFormat="1" ht="12.75" hidden="1" customHeight="1" x14ac:dyDescent="0.2">
      <c r="A87" s="66" t="s">
        <v>165</v>
      </c>
      <c r="B87" s="40"/>
      <c r="C87" s="40"/>
      <c r="E87" s="14">
        <v>5</v>
      </c>
      <c r="F87" s="15" t="s">
        <v>12</v>
      </c>
      <c r="G87" s="14" t="s">
        <v>74</v>
      </c>
      <c r="H87" s="14" t="s">
        <v>15</v>
      </c>
      <c r="N87" s="7">
        <f t="shared" si="2"/>
        <v>0</v>
      </c>
    </row>
    <row r="88" spans="1:16" s="7" customFormat="1" ht="12.75" hidden="1" customHeight="1" x14ac:dyDescent="0.2">
      <c r="A88" s="66" t="s">
        <v>166</v>
      </c>
      <c r="B88" s="40"/>
      <c r="C88" s="40"/>
      <c r="E88" s="14">
        <v>5</v>
      </c>
      <c r="F88" s="15" t="s">
        <v>12</v>
      </c>
      <c r="G88" s="14" t="s">
        <v>74</v>
      </c>
      <c r="H88" s="14" t="s">
        <v>17</v>
      </c>
    </row>
    <row r="89" spans="1:16" s="7" customFormat="1" ht="12.75" hidden="1" customHeight="1" x14ac:dyDescent="0.2">
      <c r="A89" s="66" t="s">
        <v>167</v>
      </c>
      <c r="B89" s="40"/>
      <c r="C89" s="40"/>
      <c r="E89" s="14">
        <v>5</v>
      </c>
      <c r="F89" s="15" t="s">
        <v>12</v>
      </c>
      <c r="G89" s="14" t="s">
        <v>74</v>
      </c>
      <c r="H89" s="14" t="s">
        <v>8</v>
      </c>
      <c r="N89" s="7">
        <f t="shared" si="2"/>
        <v>0</v>
      </c>
    </row>
    <row r="90" spans="1:16" s="7" customFormat="1" ht="12.75" hidden="1" customHeight="1" x14ac:dyDescent="0.2">
      <c r="A90" s="66" t="s">
        <v>168</v>
      </c>
      <c r="B90" s="40"/>
      <c r="C90" s="40"/>
      <c r="E90" s="14">
        <v>5</v>
      </c>
      <c r="F90" s="15" t="s">
        <v>12</v>
      </c>
      <c r="G90" s="14" t="s">
        <v>74</v>
      </c>
      <c r="H90" s="14" t="s">
        <v>45</v>
      </c>
      <c r="N90" s="7">
        <f t="shared" si="2"/>
        <v>0</v>
      </c>
    </row>
    <row r="91" spans="1:16" s="7" customFormat="1" ht="12.75" customHeight="1" x14ac:dyDescent="0.2">
      <c r="A91" s="66" t="s">
        <v>73</v>
      </c>
      <c r="B91" s="40"/>
      <c r="C91" s="40"/>
      <c r="E91" s="14">
        <v>5</v>
      </c>
      <c r="F91" s="15" t="s">
        <v>12</v>
      </c>
      <c r="G91" s="14" t="s">
        <v>74</v>
      </c>
      <c r="H91" s="14" t="s">
        <v>64</v>
      </c>
      <c r="N91" s="7">
        <f t="shared" si="2"/>
        <v>135000</v>
      </c>
      <c r="P91" s="7">
        <v>135000</v>
      </c>
    </row>
    <row r="92" spans="1:16" s="7" customFormat="1" ht="12.75" customHeight="1" x14ac:dyDescent="0.2">
      <c r="A92" s="66" t="s">
        <v>75</v>
      </c>
      <c r="B92" s="40"/>
      <c r="C92" s="40"/>
      <c r="E92" s="14">
        <v>5</v>
      </c>
      <c r="F92" s="15" t="s">
        <v>12</v>
      </c>
      <c r="G92" s="14" t="s">
        <v>74</v>
      </c>
      <c r="H92" s="14" t="s">
        <v>19</v>
      </c>
      <c r="N92" s="7">
        <f t="shared" si="2"/>
        <v>50000</v>
      </c>
      <c r="P92" s="7">
        <v>50000</v>
      </c>
    </row>
    <row r="93" spans="1:16" s="7" customFormat="1" ht="12.75" hidden="1" customHeight="1" x14ac:dyDescent="0.2">
      <c r="A93" s="66" t="s">
        <v>76</v>
      </c>
      <c r="B93" s="40"/>
      <c r="C93" s="40"/>
      <c r="E93" s="14">
        <v>5</v>
      </c>
      <c r="F93" s="15" t="s">
        <v>12</v>
      </c>
      <c r="G93" s="14" t="s">
        <v>74</v>
      </c>
      <c r="H93" s="14" t="s">
        <v>60</v>
      </c>
      <c r="N93" s="7">
        <f t="shared" si="2"/>
        <v>0</v>
      </c>
    </row>
    <row r="94" spans="1:16" s="7" customFormat="1" ht="12.75" customHeight="1" x14ac:dyDescent="0.2">
      <c r="A94" s="66" t="s">
        <v>77</v>
      </c>
      <c r="B94" s="40"/>
      <c r="C94" s="40"/>
      <c r="E94" s="14">
        <v>5</v>
      </c>
      <c r="F94" s="15" t="s">
        <v>12</v>
      </c>
      <c r="G94" s="14" t="s">
        <v>74</v>
      </c>
      <c r="H94" s="14" t="s">
        <v>49</v>
      </c>
      <c r="N94" s="7">
        <f t="shared" si="2"/>
        <v>200000</v>
      </c>
      <c r="P94" s="7">
        <v>200000</v>
      </c>
    </row>
    <row r="95" spans="1:16" s="7" customFormat="1" ht="12.75" hidden="1" customHeight="1" x14ac:dyDescent="0.2">
      <c r="A95" s="66" t="s">
        <v>165</v>
      </c>
      <c r="B95" s="40"/>
      <c r="C95" s="40"/>
      <c r="E95" s="14">
        <v>5</v>
      </c>
      <c r="F95" s="15" t="s">
        <v>12</v>
      </c>
      <c r="G95" s="14" t="s">
        <v>74</v>
      </c>
      <c r="H95" s="14" t="s">
        <v>15</v>
      </c>
      <c r="N95" s="7">
        <f t="shared" si="2"/>
        <v>0</v>
      </c>
    </row>
    <row r="96" spans="1:16" s="7" customFormat="1" ht="12.75" hidden="1" customHeight="1" x14ac:dyDescent="0.2">
      <c r="A96" s="66" t="s">
        <v>78</v>
      </c>
      <c r="B96" s="40"/>
      <c r="C96" s="40"/>
      <c r="E96" s="14">
        <v>5</v>
      </c>
      <c r="F96" s="15" t="s">
        <v>12</v>
      </c>
      <c r="G96" s="14" t="s">
        <v>79</v>
      </c>
      <c r="H96" s="14" t="s">
        <v>10</v>
      </c>
      <c r="N96" s="7">
        <f t="shared" si="2"/>
        <v>0</v>
      </c>
    </row>
    <row r="97" spans="1:18" s="7" customFormat="1" ht="12.75" hidden="1" customHeight="1" x14ac:dyDescent="0.2">
      <c r="A97" s="66" t="s">
        <v>80</v>
      </c>
      <c r="B97" s="40"/>
      <c r="C97" s="40"/>
      <c r="E97" s="14">
        <v>5</v>
      </c>
      <c r="F97" s="15" t="s">
        <v>12</v>
      </c>
      <c r="G97" s="14" t="s">
        <v>79</v>
      </c>
      <c r="H97" s="14" t="s">
        <v>15</v>
      </c>
      <c r="N97" s="7">
        <f t="shared" si="2"/>
        <v>0</v>
      </c>
    </row>
    <row r="98" spans="1:18" s="7" customFormat="1" ht="12.75" hidden="1" customHeight="1" x14ac:dyDescent="0.2">
      <c r="A98" s="66" t="s">
        <v>169</v>
      </c>
      <c r="B98" s="40"/>
      <c r="C98" s="40"/>
      <c r="E98" s="14">
        <v>5</v>
      </c>
      <c r="F98" s="15" t="s">
        <v>12</v>
      </c>
      <c r="G98" s="14" t="s">
        <v>79</v>
      </c>
      <c r="H98" s="15" t="s">
        <v>60</v>
      </c>
      <c r="N98" s="7">
        <f t="shared" si="2"/>
        <v>0</v>
      </c>
    </row>
    <row r="99" spans="1:18" s="7" customFormat="1" ht="12.75" hidden="1" customHeight="1" x14ac:dyDescent="0.2">
      <c r="A99" s="66" t="s">
        <v>170</v>
      </c>
      <c r="B99" s="40"/>
      <c r="C99" s="40"/>
      <c r="E99" s="14">
        <v>5</v>
      </c>
      <c r="F99" s="15" t="s">
        <v>12</v>
      </c>
      <c r="G99" s="14" t="s">
        <v>79</v>
      </c>
      <c r="H99" s="15" t="s">
        <v>19</v>
      </c>
      <c r="N99" s="7">
        <f t="shared" si="2"/>
        <v>0</v>
      </c>
    </row>
    <row r="100" spans="1:18" s="7" customFormat="1" ht="12.75" hidden="1" customHeight="1" x14ac:dyDescent="0.2">
      <c r="A100" s="66" t="s">
        <v>171</v>
      </c>
      <c r="B100" s="40"/>
      <c r="C100" s="40"/>
      <c r="E100" s="14">
        <v>5</v>
      </c>
      <c r="F100" s="15" t="s">
        <v>12</v>
      </c>
      <c r="G100" s="14" t="s">
        <v>79</v>
      </c>
      <c r="H100" s="15" t="s">
        <v>82</v>
      </c>
      <c r="N100" s="7">
        <f t="shared" si="2"/>
        <v>0</v>
      </c>
    </row>
    <row r="101" spans="1:18" s="7" customFormat="1" ht="12.75" hidden="1" customHeight="1" x14ac:dyDescent="0.2">
      <c r="A101" s="66" t="s">
        <v>81</v>
      </c>
      <c r="B101" s="40"/>
      <c r="C101" s="40"/>
      <c r="E101" s="14">
        <v>5</v>
      </c>
      <c r="F101" s="15" t="s">
        <v>12</v>
      </c>
      <c r="G101" s="14" t="s">
        <v>59</v>
      </c>
      <c r="H101" s="15" t="s">
        <v>82</v>
      </c>
      <c r="N101" s="7">
        <f t="shared" si="2"/>
        <v>0</v>
      </c>
    </row>
    <row r="102" spans="1:18" s="7" customFormat="1" ht="12.75" hidden="1" customHeight="1" x14ac:dyDescent="0.2">
      <c r="A102" s="66" t="s">
        <v>83</v>
      </c>
      <c r="B102" s="40"/>
      <c r="C102" s="40"/>
      <c r="E102" s="14">
        <v>5</v>
      </c>
      <c r="F102" s="15" t="s">
        <v>12</v>
      </c>
      <c r="G102" s="14" t="s">
        <v>84</v>
      </c>
      <c r="H102" s="15" t="s">
        <v>8</v>
      </c>
      <c r="N102" s="7">
        <f t="shared" si="2"/>
        <v>0</v>
      </c>
    </row>
    <row r="103" spans="1:18" s="7" customFormat="1" ht="12.75" hidden="1" customHeight="1" x14ac:dyDescent="0.2">
      <c r="A103" s="66" t="s">
        <v>85</v>
      </c>
      <c r="B103" s="40"/>
      <c r="C103" s="40"/>
      <c r="E103" s="14">
        <v>5</v>
      </c>
      <c r="F103" s="15" t="s">
        <v>12</v>
      </c>
      <c r="G103" s="14" t="s">
        <v>84</v>
      </c>
      <c r="H103" s="15" t="s">
        <v>10</v>
      </c>
      <c r="N103" s="7">
        <f t="shared" si="2"/>
        <v>0</v>
      </c>
    </row>
    <row r="104" spans="1:18" s="7" customFormat="1" ht="12.75" hidden="1" customHeight="1" x14ac:dyDescent="0.2">
      <c r="A104" s="66" t="s">
        <v>86</v>
      </c>
      <c r="B104" s="40"/>
      <c r="C104" s="40"/>
      <c r="E104" s="14">
        <v>5</v>
      </c>
      <c r="F104" s="15" t="s">
        <v>12</v>
      </c>
      <c r="G104" s="14" t="s">
        <v>84</v>
      </c>
      <c r="H104" s="15" t="s">
        <v>15</v>
      </c>
      <c r="N104" s="7">
        <f t="shared" si="2"/>
        <v>0</v>
      </c>
    </row>
    <row r="105" spans="1:18" s="7" customFormat="1" ht="12.75" hidden="1" customHeight="1" x14ac:dyDescent="0.2">
      <c r="A105" s="66" t="s">
        <v>172</v>
      </c>
      <c r="B105" s="40"/>
      <c r="C105" s="40"/>
      <c r="E105" s="14">
        <v>5</v>
      </c>
      <c r="F105" s="15" t="s">
        <v>12</v>
      </c>
      <c r="G105" s="14" t="s">
        <v>174</v>
      </c>
      <c r="H105" s="15" t="s">
        <v>8</v>
      </c>
      <c r="N105" s="7">
        <f t="shared" si="2"/>
        <v>0</v>
      </c>
    </row>
    <row r="106" spans="1:18" s="7" customFormat="1" ht="12.75" hidden="1" customHeight="1" x14ac:dyDescent="0.2">
      <c r="A106" s="66" t="s">
        <v>173</v>
      </c>
      <c r="B106" s="40"/>
      <c r="C106" s="40"/>
      <c r="E106" s="14">
        <v>5</v>
      </c>
      <c r="F106" s="15" t="s">
        <v>12</v>
      </c>
      <c r="G106" s="14" t="s">
        <v>174</v>
      </c>
      <c r="H106" s="15" t="s">
        <v>10</v>
      </c>
      <c r="N106" s="7">
        <f t="shared" si="2"/>
        <v>0</v>
      </c>
    </row>
    <row r="107" spans="1:18" s="7" customFormat="1" ht="12.75" hidden="1" customHeight="1" x14ac:dyDescent="0.2">
      <c r="A107" s="66" t="s">
        <v>87</v>
      </c>
      <c r="B107" s="40"/>
      <c r="C107" s="40"/>
      <c r="E107" s="14">
        <v>5</v>
      </c>
      <c r="F107" s="15" t="s">
        <v>12</v>
      </c>
      <c r="G107" s="14" t="s">
        <v>174</v>
      </c>
      <c r="H107" s="15" t="s">
        <v>15</v>
      </c>
      <c r="N107" s="7">
        <f t="shared" si="2"/>
        <v>0</v>
      </c>
    </row>
    <row r="108" spans="1:18" s="7" customFormat="1" ht="12.75" customHeight="1" x14ac:dyDescent="0.2">
      <c r="A108" s="66" t="s">
        <v>61</v>
      </c>
      <c r="B108" s="40"/>
      <c r="C108" s="40"/>
      <c r="E108" s="14">
        <v>5</v>
      </c>
      <c r="F108" s="15" t="s">
        <v>12</v>
      </c>
      <c r="G108" s="14" t="s">
        <v>59</v>
      </c>
      <c r="H108" s="14" t="s">
        <v>8</v>
      </c>
      <c r="J108" s="7">
        <v>803422.56</v>
      </c>
      <c r="L108" s="7">
        <v>6148</v>
      </c>
      <c r="N108" s="7">
        <f t="shared" ref="N108:N109" si="3">P108-L108</f>
        <v>1493852</v>
      </c>
      <c r="P108" s="7">
        <v>1500000</v>
      </c>
      <c r="R108" s="7">
        <v>1500000</v>
      </c>
    </row>
    <row r="109" spans="1:18" s="7" customFormat="1" ht="12.75" customHeight="1" x14ac:dyDescent="0.2">
      <c r="A109" s="66" t="s">
        <v>62</v>
      </c>
      <c r="B109" s="40"/>
      <c r="C109" s="40"/>
      <c r="E109" s="14">
        <v>5</v>
      </c>
      <c r="F109" s="15" t="s">
        <v>12</v>
      </c>
      <c r="G109" s="14" t="s">
        <v>59</v>
      </c>
      <c r="H109" s="14" t="s">
        <v>10</v>
      </c>
      <c r="N109" s="7">
        <f t="shared" si="3"/>
        <v>250000</v>
      </c>
      <c r="P109" s="7">
        <v>250000</v>
      </c>
      <c r="R109" s="7">
        <v>50000</v>
      </c>
    </row>
    <row r="110" spans="1:18" s="7" customFormat="1" ht="12.75" customHeight="1" x14ac:dyDescent="0.2">
      <c r="A110" s="66" t="s">
        <v>58</v>
      </c>
      <c r="B110" s="40"/>
      <c r="C110" s="40"/>
      <c r="E110" s="14">
        <v>5</v>
      </c>
      <c r="F110" s="14" t="s">
        <v>12</v>
      </c>
      <c r="G110" s="14" t="s">
        <v>59</v>
      </c>
      <c r="H110" s="14" t="s">
        <v>60</v>
      </c>
      <c r="N110" s="7">
        <f>P110-L110</f>
        <v>5000</v>
      </c>
      <c r="P110" s="7">
        <v>5000</v>
      </c>
      <c r="R110" s="7">
        <v>5000</v>
      </c>
    </row>
    <row r="111" spans="1:18" s="7" customFormat="1" ht="12.75" customHeight="1" x14ac:dyDescent="0.2">
      <c r="A111" s="66" t="s">
        <v>65</v>
      </c>
      <c r="B111" s="40"/>
      <c r="C111" s="40"/>
      <c r="E111" s="14">
        <v>5</v>
      </c>
      <c r="F111" s="15" t="s">
        <v>12</v>
      </c>
      <c r="G111" s="14" t="s">
        <v>59</v>
      </c>
      <c r="H111" s="14" t="s">
        <v>19</v>
      </c>
      <c r="N111" s="7">
        <f>P111-L111</f>
        <v>5000</v>
      </c>
      <c r="P111" s="7">
        <v>5000</v>
      </c>
      <c r="R111" s="7">
        <v>5000</v>
      </c>
    </row>
    <row r="112" spans="1:18" s="7" customFormat="1" ht="12.75" customHeight="1" x14ac:dyDescent="0.2">
      <c r="A112" s="66" t="s">
        <v>279</v>
      </c>
      <c r="B112" s="40"/>
      <c r="C112" s="40"/>
      <c r="E112" s="14">
        <v>5</v>
      </c>
      <c r="F112" s="15" t="s">
        <v>12</v>
      </c>
      <c r="G112" s="81">
        <v>99</v>
      </c>
      <c r="H112" s="85">
        <v>990</v>
      </c>
      <c r="L112" s="7">
        <v>8640</v>
      </c>
      <c r="N112" s="7">
        <f t="shared" ref="N112" si="4">P112-L112</f>
        <v>389360</v>
      </c>
      <c r="P112" s="7">
        <v>398000</v>
      </c>
      <c r="R112" s="7">
        <v>300000</v>
      </c>
    </row>
    <row r="113" spans="1:18" s="7" customFormat="1" ht="18.95" customHeight="1" x14ac:dyDescent="0.2">
      <c r="A113" s="213" t="s">
        <v>191</v>
      </c>
      <c r="B113" s="213"/>
      <c r="C113" s="213"/>
      <c r="J113" s="22">
        <f>SUM(J44:J112)</f>
        <v>17212108.809999999</v>
      </c>
      <c r="K113" s="18"/>
      <c r="L113" s="22">
        <f>SUM(L44:L112)</f>
        <v>6880261.1899999995</v>
      </c>
      <c r="N113" s="22">
        <f>SUM(N44:N112)</f>
        <v>22367938.810000002</v>
      </c>
      <c r="P113" s="22">
        <f>SUM(P44:P112)</f>
        <v>29248200</v>
      </c>
      <c r="R113" s="22">
        <f>SUM(R44:R112)</f>
        <v>10334200</v>
      </c>
    </row>
    <row r="114" spans="1:18" s="7" customFormat="1" ht="6" customHeight="1" x14ac:dyDescent="0.2">
      <c r="A114" s="20"/>
      <c r="B114" s="20"/>
      <c r="C114" s="20"/>
      <c r="J114" s="18"/>
      <c r="K114" s="18"/>
    </row>
    <row r="115" spans="1:18" s="7" customFormat="1" ht="12" hidden="1" customHeight="1" x14ac:dyDescent="0.2">
      <c r="A115" s="69" t="s">
        <v>189</v>
      </c>
    </row>
    <row r="116" spans="1:18" s="7" customFormat="1" ht="12" hidden="1" customHeight="1" x14ac:dyDescent="0.2">
      <c r="A116" s="66" t="s">
        <v>109</v>
      </c>
      <c r="E116" s="14">
        <v>5</v>
      </c>
      <c r="F116" s="15" t="s">
        <v>29</v>
      </c>
      <c r="G116" s="14" t="s">
        <v>7</v>
      </c>
      <c r="H116" s="14" t="s">
        <v>17</v>
      </c>
    </row>
    <row r="117" spans="1:18" s="7" customFormat="1" ht="12" hidden="1" customHeight="1" x14ac:dyDescent="0.2">
      <c r="A117" s="66" t="s">
        <v>180</v>
      </c>
      <c r="E117" s="14">
        <v>5</v>
      </c>
      <c r="F117" s="15" t="s">
        <v>29</v>
      </c>
      <c r="G117" s="14" t="s">
        <v>7</v>
      </c>
      <c r="H117" s="14" t="s">
        <v>64</v>
      </c>
    </row>
    <row r="118" spans="1:18" s="7" customFormat="1" ht="12" hidden="1" customHeight="1" x14ac:dyDescent="0.2">
      <c r="A118" s="66" t="s">
        <v>181</v>
      </c>
      <c r="E118" s="14">
        <v>5</v>
      </c>
      <c r="F118" s="15" t="s">
        <v>29</v>
      </c>
      <c r="G118" s="14" t="s">
        <v>7</v>
      </c>
      <c r="H118" s="16" t="s">
        <v>49</v>
      </c>
    </row>
    <row r="119" spans="1:18" s="7" customFormat="1" ht="12" hidden="1" customHeight="1" x14ac:dyDescent="0.2">
      <c r="A119" s="66" t="s">
        <v>181</v>
      </c>
      <c r="E119" s="14">
        <v>5</v>
      </c>
      <c r="F119" s="15" t="s">
        <v>29</v>
      </c>
      <c r="G119" s="14" t="s">
        <v>7</v>
      </c>
      <c r="H119" s="16" t="s">
        <v>49</v>
      </c>
    </row>
    <row r="120" spans="1:18" s="7" customFormat="1" ht="12" hidden="1" customHeight="1" x14ac:dyDescent="0.2">
      <c r="A120" s="66" t="s">
        <v>182</v>
      </c>
      <c r="E120" s="14">
        <v>5</v>
      </c>
      <c r="F120" s="15" t="s">
        <v>29</v>
      </c>
      <c r="G120" s="14" t="s">
        <v>7</v>
      </c>
      <c r="H120" s="14" t="s">
        <v>10</v>
      </c>
    </row>
    <row r="121" spans="1:18" s="7" customFormat="1" ht="12" hidden="1" customHeight="1" x14ac:dyDescent="0.2">
      <c r="A121" s="66" t="s">
        <v>181</v>
      </c>
      <c r="E121" s="14">
        <v>5</v>
      </c>
      <c r="F121" s="15" t="s">
        <v>29</v>
      </c>
      <c r="G121" s="14" t="s">
        <v>7</v>
      </c>
      <c r="H121" s="16" t="s">
        <v>49</v>
      </c>
    </row>
    <row r="122" spans="1:18" s="7" customFormat="1" ht="12" hidden="1" customHeight="1" x14ac:dyDescent="0.2">
      <c r="A122" s="66" t="s">
        <v>183</v>
      </c>
      <c r="E122" s="14">
        <v>5</v>
      </c>
      <c r="F122" s="15" t="s">
        <v>29</v>
      </c>
      <c r="G122" s="14" t="s">
        <v>7</v>
      </c>
      <c r="H122" s="14" t="s">
        <v>8</v>
      </c>
    </row>
    <row r="123" spans="1:18" s="7" customFormat="1" ht="12" hidden="1" customHeight="1" x14ac:dyDescent="0.2">
      <c r="A123" s="66" t="s">
        <v>184</v>
      </c>
      <c r="E123" s="14">
        <v>5</v>
      </c>
      <c r="F123" s="15" t="s">
        <v>29</v>
      </c>
      <c r="G123" s="14" t="s">
        <v>7</v>
      </c>
      <c r="H123" s="14" t="s">
        <v>15</v>
      </c>
    </row>
    <row r="124" spans="1:18" s="7" customFormat="1" ht="18.95" hidden="1" customHeight="1" x14ac:dyDescent="0.2">
      <c r="A124" s="63" t="s">
        <v>185</v>
      </c>
      <c r="J124" s="64">
        <f>SUM(J116:J123)</f>
        <v>0</v>
      </c>
      <c r="K124" s="27"/>
      <c r="L124" s="64">
        <f>SUM(L116:L123)</f>
        <v>0</v>
      </c>
      <c r="M124" s="27"/>
      <c r="N124" s="64">
        <f>SUM(N116:N123)</f>
        <v>0</v>
      </c>
      <c r="O124" s="27"/>
      <c r="P124" s="64">
        <f>SUM(P116:P123)</f>
        <v>0</v>
      </c>
      <c r="Q124" s="27"/>
      <c r="R124" s="64">
        <f>SUM(R116:R123)</f>
        <v>0</v>
      </c>
    </row>
    <row r="125" spans="1:18" s="7" customFormat="1" ht="6" hidden="1" customHeight="1" x14ac:dyDescent="0.2"/>
    <row r="126" spans="1:18" s="7" customFormat="1" ht="12.75" customHeight="1" x14ac:dyDescent="0.2">
      <c r="A126" s="68" t="s">
        <v>190</v>
      </c>
      <c r="B126" s="11"/>
      <c r="C126" s="11"/>
    </row>
    <row r="127" spans="1:18" s="7" customFormat="1" ht="12.75" hidden="1" customHeight="1" x14ac:dyDescent="0.2">
      <c r="A127" s="70" t="s">
        <v>90</v>
      </c>
      <c r="B127" s="9"/>
      <c r="C127" s="9"/>
      <c r="E127" s="14">
        <v>1</v>
      </c>
      <c r="F127" s="15" t="s">
        <v>12</v>
      </c>
      <c r="G127" s="14" t="s">
        <v>54</v>
      </c>
      <c r="H127" s="16" t="s">
        <v>10</v>
      </c>
    </row>
    <row r="128" spans="1:18" s="7" customFormat="1" ht="12.75" hidden="1" customHeight="1" x14ac:dyDescent="0.2">
      <c r="A128" s="66" t="s">
        <v>92</v>
      </c>
      <c r="B128" s="40"/>
      <c r="C128" s="40"/>
      <c r="E128" s="14">
        <v>1</v>
      </c>
      <c r="F128" s="15" t="s">
        <v>93</v>
      </c>
      <c r="G128" s="14" t="s">
        <v>7</v>
      </c>
      <c r="H128" s="14" t="s">
        <v>8</v>
      </c>
    </row>
    <row r="129" spans="1:16" s="7" customFormat="1" ht="12.75" customHeight="1" x14ac:dyDescent="0.2">
      <c r="A129" s="70" t="s">
        <v>90</v>
      </c>
      <c r="B129" s="40"/>
      <c r="C129" s="40"/>
      <c r="D129" s="15"/>
      <c r="E129" s="14">
        <v>1</v>
      </c>
      <c r="F129" s="15" t="s">
        <v>12</v>
      </c>
      <c r="G129" s="14" t="s">
        <v>54</v>
      </c>
      <c r="H129" s="14" t="s">
        <v>10</v>
      </c>
      <c r="J129" s="7">
        <v>74.88</v>
      </c>
      <c r="L129" s="7">
        <v>22201.11</v>
      </c>
      <c r="N129" s="7">
        <f t="shared" ref="N129:N146" si="5">P129-L129</f>
        <v>177798.89</v>
      </c>
      <c r="P129" s="7">
        <v>200000</v>
      </c>
    </row>
    <row r="130" spans="1:16" s="7" customFormat="1" ht="12.75" hidden="1" customHeight="1" x14ac:dyDescent="0.2">
      <c r="A130" s="66" t="s">
        <v>94</v>
      </c>
      <c r="B130" s="40"/>
      <c r="C130" s="40"/>
      <c r="E130" s="14">
        <v>1</v>
      </c>
      <c r="F130" s="15" t="s">
        <v>93</v>
      </c>
      <c r="G130" s="14" t="s">
        <v>34</v>
      </c>
      <c r="H130" s="14" t="s">
        <v>8</v>
      </c>
      <c r="N130" s="7">
        <f t="shared" si="5"/>
        <v>0</v>
      </c>
    </row>
    <row r="131" spans="1:16" s="7" customFormat="1" ht="12.75" hidden="1" customHeight="1" x14ac:dyDescent="0.2">
      <c r="A131" s="66" t="s">
        <v>95</v>
      </c>
      <c r="B131" s="42"/>
      <c r="C131" s="42"/>
      <c r="E131" s="14">
        <v>1</v>
      </c>
      <c r="F131" s="15" t="s">
        <v>93</v>
      </c>
      <c r="G131" s="14" t="s">
        <v>34</v>
      </c>
      <c r="H131" s="14" t="s">
        <v>49</v>
      </c>
      <c r="N131" s="7">
        <f t="shared" si="5"/>
        <v>0</v>
      </c>
    </row>
    <row r="132" spans="1:16" s="7" customFormat="1" ht="12.75" hidden="1" customHeight="1" x14ac:dyDescent="0.2">
      <c r="A132" s="66" t="s">
        <v>96</v>
      </c>
      <c r="B132" s="42"/>
      <c r="C132" s="42"/>
      <c r="D132" s="15"/>
      <c r="E132" s="14">
        <v>1</v>
      </c>
      <c r="F132" s="15" t="s">
        <v>93</v>
      </c>
      <c r="G132" s="14" t="s">
        <v>54</v>
      </c>
      <c r="H132" s="14" t="s">
        <v>10</v>
      </c>
      <c r="N132" s="7">
        <f t="shared" si="5"/>
        <v>0</v>
      </c>
    </row>
    <row r="133" spans="1:16" s="7" customFormat="1" ht="12.75" hidden="1" customHeight="1" x14ac:dyDescent="0.2">
      <c r="A133" s="66" t="s">
        <v>98</v>
      </c>
      <c r="B133" s="42"/>
      <c r="C133" s="42"/>
      <c r="E133" s="14">
        <v>1</v>
      </c>
      <c r="F133" s="15" t="s">
        <v>93</v>
      </c>
      <c r="G133" s="14" t="s">
        <v>54</v>
      </c>
      <c r="H133" s="14" t="s">
        <v>15</v>
      </c>
      <c r="N133" s="7">
        <f t="shared" si="5"/>
        <v>0</v>
      </c>
    </row>
    <row r="134" spans="1:16" s="7" customFormat="1" ht="12.75" hidden="1" customHeight="1" x14ac:dyDescent="0.2">
      <c r="A134" s="66" t="s">
        <v>101</v>
      </c>
      <c r="B134" s="42"/>
      <c r="C134" s="42"/>
      <c r="E134" s="14">
        <v>1</v>
      </c>
      <c r="F134" s="89" t="s">
        <v>93</v>
      </c>
      <c r="G134" s="16" t="s">
        <v>54</v>
      </c>
      <c r="H134" s="90" t="s">
        <v>102</v>
      </c>
      <c r="N134" s="36">
        <f t="shared" si="5"/>
        <v>0</v>
      </c>
    </row>
    <row r="135" spans="1:16" s="7" customFormat="1" ht="12.75" hidden="1" customHeight="1" x14ac:dyDescent="0.2">
      <c r="A135" s="66" t="s">
        <v>99</v>
      </c>
      <c r="B135" s="42"/>
      <c r="C135" s="42"/>
      <c r="D135" s="15"/>
      <c r="E135" s="14">
        <v>1</v>
      </c>
      <c r="F135" s="15" t="s">
        <v>93</v>
      </c>
      <c r="G135" s="14" t="s">
        <v>93</v>
      </c>
      <c r="H135" s="14" t="s">
        <v>10</v>
      </c>
      <c r="N135" s="7">
        <f t="shared" si="5"/>
        <v>0</v>
      </c>
    </row>
    <row r="136" spans="1:16" s="7" customFormat="1" ht="12.75" hidden="1" customHeight="1" x14ac:dyDescent="0.2">
      <c r="A136" s="66" t="s">
        <v>100</v>
      </c>
      <c r="B136" s="40"/>
      <c r="C136" s="40"/>
      <c r="E136" s="14">
        <v>1</v>
      </c>
      <c r="F136" s="15" t="s">
        <v>93</v>
      </c>
      <c r="G136" s="14" t="s">
        <v>54</v>
      </c>
      <c r="H136" s="14" t="s">
        <v>19</v>
      </c>
      <c r="N136" s="7">
        <f t="shared" si="5"/>
        <v>0</v>
      </c>
    </row>
    <row r="137" spans="1:16" s="7" customFormat="1" ht="12.75" hidden="1" customHeight="1" x14ac:dyDescent="0.2">
      <c r="A137" s="66" t="s">
        <v>175</v>
      </c>
      <c r="B137" s="40"/>
      <c r="C137" s="40"/>
      <c r="E137" s="14">
        <v>1</v>
      </c>
      <c r="F137" s="15" t="s">
        <v>93</v>
      </c>
      <c r="G137" s="14" t="s">
        <v>54</v>
      </c>
      <c r="H137" s="14" t="s">
        <v>82</v>
      </c>
      <c r="N137" s="7">
        <f t="shared" si="5"/>
        <v>0</v>
      </c>
    </row>
    <row r="138" spans="1:16" s="7" customFormat="1" ht="12.75" hidden="1" customHeight="1" x14ac:dyDescent="0.2">
      <c r="A138" s="66" t="s">
        <v>176</v>
      </c>
      <c r="B138" s="40"/>
      <c r="C138" s="40"/>
      <c r="E138" s="14">
        <v>1</v>
      </c>
      <c r="F138" s="15" t="s">
        <v>93</v>
      </c>
      <c r="G138" s="14" t="s">
        <v>54</v>
      </c>
      <c r="H138" s="14" t="s">
        <v>45</v>
      </c>
      <c r="N138" s="7">
        <f t="shared" si="5"/>
        <v>0</v>
      </c>
    </row>
    <row r="139" spans="1:16" s="7" customFormat="1" ht="12.75" hidden="1" customHeight="1" x14ac:dyDescent="0.2">
      <c r="A139" s="66" t="s">
        <v>177</v>
      </c>
      <c r="B139" s="40"/>
      <c r="C139" s="40"/>
      <c r="E139" s="14">
        <v>1</v>
      </c>
      <c r="F139" s="15" t="s">
        <v>93</v>
      </c>
      <c r="G139" s="14" t="s">
        <v>54</v>
      </c>
      <c r="H139" s="14" t="s">
        <v>146</v>
      </c>
      <c r="N139" s="7">
        <f t="shared" si="5"/>
        <v>0</v>
      </c>
    </row>
    <row r="140" spans="1:16" s="7" customFormat="1" ht="12.75" hidden="1" customHeight="1" x14ac:dyDescent="0.2">
      <c r="A140" s="66" t="s">
        <v>101</v>
      </c>
      <c r="B140" s="40"/>
      <c r="C140" s="40"/>
      <c r="E140" s="14">
        <v>1</v>
      </c>
      <c r="F140" s="15" t="s">
        <v>93</v>
      </c>
      <c r="G140" s="14" t="s">
        <v>54</v>
      </c>
      <c r="H140" s="14" t="s">
        <v>102</v>
      </c>
      <c r="N140" s="7">
        <f t="shared" si="5"/>
        <v>0</v>
      </c>
    </row>
    <row r="141" spans="1:16" s="7" customFormat="1" ht="12.75" hidden="1" customHeight="1" x14ac:dyDescent="0.2">
      <c r="A141" s="66" t="s">
        <v>103</v>
      </c>
      <c r="B141" s="40"/>
      <c r="C141" s="40"/>
      <c r="E141" s="14">
        <v>1</v>
      </c>
      <c r="F141" s="15" t="s">
        <v>93</v>
      </c>
      <c r="G141" s="14" t="s">
        <v>54</v>
      </c>
      <c r="H141" s="14" t="s">
        <v>24</v>
      </c>
      <c r="N141" s="7">
        <f t="shared" si="5"/>
        <v>0</v>
      </c>
    </row>
    <row r="142" spans="1:16" s="7" customFormat="1" ht="12.75" hidden="1" customHeight="1" x14ac:dyDescent="0.2">
      <c r="A142" s="66" t="s">
        <v>104</v>
      </c>
      <c r="B142" s="40"/>
      <c r="C142" s="40"/>
      <c r="E142" s="14">
        <v>1</v>
      </c>
      <c r="F142" s="15" t="s">
        <v>93</v>
      </c>
      <c r="G142" s="14" t="s">
        <v>54</v>
      </c>
      <c r="H142" s="14" t="s">
        <v>28</v>
      </c>
      <c r="N142" s="7">
        <f t="shared" si="5"/>
        <v>0</v>
      </c>
    </row>
    <row r="143" spans="1:16" s="7" customFormat="1" ht="12.75" hidden="1" customHeight="1" x14ac:dyDescent="0.2">
      <c r="A143" s="66" t="s">
        <v>105</v>
      </c>
      <c r="B143" s="40"/>
      <c r="C143" s="40"/>
      <c r="D143" s="15"/>
      <c r="E143" s="14">
        <v>1</v>
      </c>
      <c r="F143" s="15" t="s">
        <v>93</v>
      </c>
      <c r="G143" s="14" t="s">
        <v>54</v>
      </c>
      <c r="H143" s="16" t="s">
        <v>49</v>
      </c>
      <c r="N143" s="7">
        <f t="shared" si="5"/>
        <v>0</v>
      </c>
    </row>
    <row r="144" spans="1:16" s="7" customFormat="1" ht="12.75" hidden="1" customHeight="1" x14ac:dyDescent="0.2">
      <c r="A144" s="66" t="s">
        <v>106</v>
      </c>
      <c r="B144" s="40"/>
      <c r="C144" s="40"/>
      <c r="D144" s="15"/>
      <c r="E144" s="14">
        <v>1</v>
      </c>
      <c r="F144" s="15" t="s">
        <v>93</v>
      </c>
      <c r="G144" s="14" t="s">
        <v>67</v>
      </c>
      <c r="H144" s="14" t="s">
        <v>8</v>
      </c>
      <c r="N144" s="7">
        <f t="shared" si="5"/>
        <v>0</v>
      </c>
    </row>
    <row r="145" spans="1:18" s="7" customFormat="1" ht="12.75" hidden="1" customHeight="1" x14ac:dyDescent="0.2">
      <c r="A145" s="66" t="s">
        <v>97</v>
      </c>
      <c r="B145" s="40"/>
      <c r="C145" s="40"/>
      <c r="E145" s="14">
        <v>1</v>
      </c>
      <c r="F145" s="15" t="s">
        <v>93</v>
      </c>
      <c r="G145" s="14" t="s">
        <v>93</v>
      </c>
      <c r="H145" s="14" t="s">
        <v>8</v>
      </c>
    </row>
    <row r="146" spans="1:18" s="7" customFormat="1" ht="12.75" customHeight="1" x14ac:dyDescent="0.2">
      <c r="A146" s="66" t="s">
        <v>107</v>
      </c>
      <c r="B146" s="40"/>
      <c r="C146" s="40"/>
      <c r="D146" s="15"/>
      <c r="E146" s="14">
        <v>1</v>
      </c>
      <c r="F146" s="15" t="s">
        <v>93</v>
      </c>
      <c r="G146" s="14" t="s">
        <v>59</v>
      </c>
      <c r="H146" s="16" t="s">
        <v>49</v>
      </c>
      <c r="N146" s="36">
        <f t="shared" si="5"/>
        <v>0</v>
      </c>
      <c r="R146" s="7">
        <v>10000</v>
      </c>
    </row>
    <row r="147" spans="1:18" s="7" customFormat="1" ht="12.75" hidden="1" customHeight="1" x14ac:dyDescent="0.2">
      <c r="A147" s="66" t="s">
        <v>178</v>
      </c>
      <c r="B147" s="40"/>
      <c r="C147" s="40"/>
      <c r="D147" s="15"/>
      <c r="E147" s="14">
        <v>1</v>
      </c>
      <c r="F147" s="15" t="s">
        <v>93</v>
      </c>
      <c r="G147" s="14" t="s">
        <v>29</v>
      </c>
      <c r="H147" s="14" t="s">
        <v>8</v>
      </c>
    </row>
    <row r="148" spans="1:18" s="7" customFormat="1" ht="12.75" hidden="1" customHeight="1" x14ac:dyDescent="0.2">
      <c r="A148" s="66" t="s">
        <v>179</v>
      </c>
      <c r="B148" s="40"/>
      <c r="C148" s="40"/>
      <c r="D148" s="15"/>
      <c r="E148" s="14">
        <v>1</v>
      </c>
      <c r="F148" s="15" t="s">
        <v>93</v>
      </c>
      <c r="G148" s="14" t="s">
        <v>29</v>
      </c>
      <c r="H148" s="14" t="s">
        <v>45</v>
      </c>
    </row>
    <row r="149" spans="1:18" s="27" customFormat="1" ht="17.25" customHeight="1" x14ac:dyDescent="0.2">
      <c r="A149" s="63" t="s">
        <v>108</v>
      </c>
      <c r="B149" s="26"/>
      <c r="C149" s="26"/>
      <c r="J149" s="21">
        <f>SUM(J128:J148)</f>
        <v>74.88</v>
      </c>
      <c r="K149" s="23"/>
      <c r="L149" s="21">
        <f>SUM(L128:L143)</f>
        <v>22201.11</v>
      </c>
      <c r="N149" s="21">
        <f>SUM(N128:N148)</f>
        <v>177798.89</v>
      </c>
      <c r="P149" s="21">
        <f>SUM(P128:P146)</f>
        <v>200000</v>
      </c>
      <c r="R149" s="21">
        <f>SUM(R128:R148)</f>
        <v>10000</v>
      </c>
    </row>
    <row r="150" spans="1:18" s="7" customFormat="1" ht="6" customHeight="1" x14ac:dyDescent="0.2"/>
    <row r="151" spans="1:18" s="7" customFormat="1" ht="15.75" customHeight="1" thickBot="1" x14ac:dyDescent="0.25">
      <c r="A151" s="11" t="s">
        <v>110</v>
      </c>
      <c r="B151" s="28"/>
      <c r="C151" s="28"/>
      <c r="J151" s="29">
        <f>J41+J113+J124+J149</f>
        <v>48868411.779999994</v>
      </c>
      <c r="K151" s="23"/>
      <c r="L151" s="29">
        <f>L41+L113+L124+L149</f>
        <v>22172372.579999998</v>
      </c>
      <c r="N151" s="29">
        <f>N41+N113+N124+N149</f>
        <v>52823781.260000005</v>
      </c>
      <c r="P151" s="29">
        <f>P41+P113+P124+P149</f>
        <v>74996153.840000004</v>
      </c>
      <c r="R151" s="29">
        <f>SUM(R41+R113+R149)</f>
        <v>50075963.419999994</v>
      </c>
    </row>
    <row r="152" spans="1:18" s="7" customFormat="1" ht="13.5" thickTop="1" x14ac:dyDescent="0.2">
      <c r="A152" s="31"/>
      <c r="B152" s="31"/>
      <c r="C152" s="31"/>
      <c r="D152" s="34"/>
      <c r="E152" s="31"/>
      <c r="F152" s="31"/>
      <c r="H152" s="35"/>
      <c r="I152" s="35"/>
      <c r="J152" s="35"/>
      <c r="K152" s="35"/>
      <c r="L152" s="35"/>
      <c r="M152" s="35"/>
    </row>
    <row r="153" spans="1:18" x14ac:dyDescent="0.2">
      <c r="A153" s="211" t="s">
        <v>133</v>
      </c>
      <c r="B153" s="211"/>
      <c r="C153" s="211"/>
      <c r="D153" s="33"/>
      <c r="E153" s="32"/>
      <c r="G153" s="31"/>
      <c r="I153" s="31"/>
      <c r="J153" s="211" t="s">
        <v>297</v>
      </c>
      <c r="K153" s="211"/>
      <c r="L153" s="211"/>
      <c r="M153" s="47"/>
      <c r="N153" s="49"/>
      <c r="O153" s="49"/>
      <c r="P153" s="199" t="s">
        <v>135</v>
      </c>
      <c r="Q153" s="199"/>
      <c r="R153" s="199"/>
    </row>
    <row r="154" spans="1:18" x14ac:dyDescent="0.2">
      <c r="A154" s="50"/>
      <c r="D154" s="33"/>
      <c r="E154" s="51"/>
      <c r="G154" s="31"/>
      <c r="I154" s="31"/>
      <c r="J154" s="185"/>
      <c r="M154" s="185"/>
      <c r="N154" s="36"/>
      <c r="O154" s="36"/>
      <c r="P154" s="51"/>
    </row>
    <row r="155" spans="1:18" x14ac:dyDescent="0.2">
      <c r="A155" s="50"/>
      <c r="D155" s="33"/>
      <c r="E155" s="51"/>
      <c r="G155" s="31"/>
      <c r="I155" s="31"/>
      <c r="J155" s="185"/>
      <c r="M155" s="185"/>
      <c r="N155" s="36"/>
      <c r="O155" s="36"/>
      <c r="P155" s="51"/>
    </row>
    <row r="156" spans="1:18" x14ac:dyDescent="0.2">
      <c r="A156" s="52"/>
      <c r="D156" s="31"/>
      <c r="E156" s="53"/>
      <c r="G156" s="31"/>
      <c r="I156" s="31"/>
      <c r="J156" s="31"/>
      <c r="M156" s="31"/>
      <c r="P156" s="53"/>
    </row>
    <row r="157" spans="1:18" x14ac:dyDescent="0.2">
      <c r="A157" s="212" t="s">
        <v>298</v>
      </c>
      <c r="B157" s="212"/>
      <c r="C157" s="212"/>
      <c r="D157" s="55"/>
      <c r="E157" s="56"/>
      <c r="G157" s="31"/>
      <c r="I157" s="31"/>
      <c r="J157" s="212" t="s">
        <v>319</v>
      </c>
      <c r="K157" s="212"/>
      <c r="L157" s="212"/>
      <c r="M157" s="57"/>
      <c r="N157" s="59"/>
      <c r="O157" s="59"/>
      <c r="P157" s="200" t="s">
        <v>137</v>
      </c>
      <c r="Q157" s="200"/>
      <c r="R157" s="200"/>
    </row>
    <row r="158" spans="1:18" x14ac:dyDescent="0.2">
      <c r="A158" s="211" t="s">
        <v>323</v>
      </c>
      <c r="B158" s="211"/>
      <c r="C158" s="211"/>
      <c r="D158" s="31"/>
      <c r="E158" s="32"/>
      <c r="G158" s="31"/>
      <c r="I158" s="31"/>
      <c r="J158" s="211" t="s">
        <v>288</v>
      </c>
      <c r="K158" s="211"/>
      <c r="L158" s="211"/>
      <c r="M158" s="33"/>
      <c r="N158" s="35"/>
      <c r="O158" s="35"/>
      <c r="P158" s="201" t="s">
        <v>139</v>
      </c>
      <c r="Q158" s="201"/>
      <c r="R158" s="201"/>
    </row>
  </sheetData>
  <customSheetViews>
    <customSheetView guid="{1998FCB8-1FEB-4076-ACE6-A225EE4366B3}" showPageBreaks="1" printArea="1" hiddenRows="1" view="pageBreakPreview">
      <pane xSplit="1" ySplit="13" topLeftCell="B14" activePane="bottomRight" state="frozen"/>
      <selection pane="bottomRight" activeCell="N20" sqref="N20"/>
      <rowBreaks count="1" manualBreakCount="1">
        <brk id="64" max="18" man="1"/>
      </rowBreaks>
      <pageMargins left="0.75" right="0.5" top="1" bottom="1" header="0.75" footer="0.5"/>
      <printOptions horizontalCentered="1"/>
      <pageSetup paperSize="5" scale="90" orientation="landscape" horizontalDpi="4294967293" verticalDpi="300" r:id="rId1"/>
      <headerFooter alignWithMargins="0">
        <oddHeader xml:space="preserve">&amp;L&amp;"Arial,Regular"&amp;9               LBP Form No. 2&amp;R&amp;"Arial,Bold"&amp;10Annex E                         </oddHeader>
        <oddFooter>&amp;C&amp;10Page &amp;P of &amp;N</oddFooter>
      </headerFooter>
    </customSheetView>
    <customSheetView guid="{EE975321-C15E-44A7-AFC6-A307116A4F6E}" showPageBreaks="1" printArea="1" hiddenRows="1" view="pageBreakPreview">
      <pane xSplit="1" ySplit="13" topLeftCell="B14" activePane="bottomRight" state="frozen"/>
      <selection pane="bottomRight" activeCell="N20" sqref="N20"/>
      <rowBreaks count="1" manualBreakCount="1">
        <brk id="64" max="18" man="1"/>
      </rowBreaks>
      <pageMargins left="0.75" right="0.5" top="1" bottom="1" header="0.75" footer="0.5"/>
      <printOptions horizontalCentered="1"/>
      <pageSetup paperSize="5" scale="90" orientation="landscape" horizontalDpi="4294967293" verticalDpi="300" r:id="rId2"/>
      <headerFooter alignWithMargins="0">
        <oddHeader xml:space="preserve">&amp;L&amp;"Arial,Regular"&amp;9               LBP Form No. 2&amp;R&amp;"Arial,Bold"&amp;10Annex E                         </oddHeader>
        <oddFooter>&amp;C&amp;10Page &amp;P of &amp;N</oddFooter>
      </headerFooter>
    </customSheetView>
  </customSheetViews>
  <mergeCells count="18">
    <mergeCell ref="P153:R153"/>
    <mergeCell ref="A1:S1"/>
    <mergeCell ref="A2:S2"/>
    <mergeCell ref="L8:P8"/>
    <mergeCell ref="P9:P11"/>
    <mergeCell ref="A10:C10"/>
    <mergeCell ref="E10:H10"/>
    <mergeCell ref="A12:C12"/>
    <mergeCell ref="E12:H12"/>
    <mergeCell ref="A113:C113"/>
    <mergeCell ref="A153:C153"/>
    <mergeCell ref="J153:L153"/>
    <mergeCell ref="A157:C157"/>
    <mergeCell ref="J157:L157"/>
    <mergeCell ref="P157:R157"/>
    <mergeCell ref="A158:C158"/>
    <mergeCell ref="J158:L158"/>
    <mergeCell ref="P158:R158"/>
  </mergeCells>
  <printOptions horizontalCentered="1"/>
  <pageMargins left="0.75" right="0.5" top="1" bottom="1" header="0.75" footer="0.5"/>
  <pageSetup paperSize="5" scale="90" orientation="landscape" horizontalDpi="4294967293" verticalDpi="300" r:id="rId3"/>
  <headerFooter alignWithMargins="0">
    <oddHeader xml:space="preserve">&amp;L&amp;"Arial,Regular"&amp;9               LBP Form No. 2&amp;R&amp;"Arial,Bold"&amp;10Annex E                         </oddHeader>
    <oddFooter>&amp;C&amp;10Page &amp;P of &amp;N</oddFooter>
  </headerFooter>
  <rowBreaks count="1" manualBreakCount="1">
    <brk id="64" max="18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U161"/>
  <sheetViews>
    <sheetView view="pageBreakPreview" zoomScaleNormal="85" zoomScaleSheetLayoutView="100" workbookViewId="0">
      <pane xSplit="1" ySplit="13" topLeftCell="B14" activePane="bottomRight" state="frozen"/>
      <selection pane="topRight" activeCell="B1" sqref="B1"/>
      <selection pane="bottomLeft" activeCell="A14" sqref="A14"/>
      <selection pane="bottomRight" activeCell="F156" sqref="F156"/>
    </sheetView>
  </sheetViews>
  <sheetFormatPr defaultRowHeight="12.75" x14ac:dyDescent="0.2"/>
  <cols>
    <col min="1" max="1" width="16.77734375" style="1" customWidth="1"/>
    <col min="2" max="2" width="1.21875" style="1" customWidth="1"/>
    <col min="3" max="3" width="26.77734375" style="1" customWidth="1"/>
    <col min="4" max="4" width="1" style="1" customWidth="1"/>
    <col min="5" max="7" width="2.88671875" style="1" customWidth="1"/>
    <col min="8" max="8" width="3.77734375" style="1" customWidth="1"/>
    <col min="9" max="9" width="0.88671875" style="1" customWidth="1"/>
    <col min="10" max="10" width="13.77734375" style="1" customWidth="1"/>
    <col min="11" max="11" width="0.88671875" style="1" customWidth="1"/>
    <col min="12" max="12" width="13.77734375" style="1" customWidth="1"/>
    <col min="13" max="13" width="0.88671875" style="1" customWidth="1"/>
    <col min="14" max="14" width="13.77734375" style="1" customWidth="1"/>
    <col min="15" max="15" width="0.88671875" style="1" customWidth="1"/>
    <col min="16" max="16" width="13.77734375" style="1" customWidth="1"/>
    <col min="17" max="17" width="0.88671875" style="1" customWidth="1"/>
    <col min="18" max="18" width="13.77734375" style="1" customWidth="1"/>
    <col min="19" max="20" width="8.88671875" style="1"/>
    <col min="21" max="21" width="13.21875" style="1" customWidth="1"/>
    <col min="22" max="22" width="9.6640625" style="1" bestFit="1" customWidth="1"/>
    <col min="23" max="16384" width="8.88671875" style="1"/>
  </cols>
  <sheetData>
    <row r="1" spans="1:21" ht="15.75" x14ac:dyDescent="0.25">
      <c r="A1" s="203" t="s">
        <v>111</v>
      </c>
      <c r="B1" s="203"/>
      <c r="C1" s="203"/>
      <c r="D1" s="203"/>
      <c r="E1" s="203"/>
      <c r="F1" s="203"/>
      <c r="G1" s="203"/>
      <c r="H1" s="203"/>
      <c r="I1" s="203"/>
      <c r="J1" s="203"/>
      <c r="K1" s="203"/>
      <c r="L1" s="203"/>
      <c r="M1" s="203"/>
      <c r="N1" s="203"/>
      <c r="O1" s="203"/>
      <c r="P1" s="203"/>
      <c r="Q1" s="203"/>
      <c r="R1" s="203"/>
      <c r="S1" s="203"/>
    </row>
    <row r="2" spans="1:21" ht="15.75" customHeight="1" x14ac:dyDescent="0.2">
      <c r="A2" s="204" t="s">
        <v>0</v>
      </c>
      <c r="B2" s="204"/>
      <c r="C2" s="204"/>
      <c r="D2" s="204"/>
      <c r="E2" s="204"/>
      <c r="F2" s="204"/>
      <c r="G2" s="204"/>
      <c r="H2" s="204"/>
      <c r="I2" s="204"/>
      <c r="J2" s="204"/>
      <c r="K2" s="204"/>
      <c r="L2" s="204"/>
      <c r="M2" s="204"/>
      <c r="N2" s="204"/>
      <c r="O2" s="204"/>
      <c r="P2" s="204"/>
      <c r="Q2" s="204"/>
      <c r="R2" s="204"/>
      <c r="S2" s="204"/>
    </row>
    <row r="3" spans="1:21" ht="9" customHeight="1" x14ac:dyDescent="0.2"/>
    <row r="4" spans="1:21" ht="15" customHeight="1" x14ac:dyDescent="0.25">
      <c r="A4" s="2" t="s">
        <v>118</v>
      </c>
      <c r="B4" s="2" t="s">
        <v>113</v>
      </c>
      <c r="C4" s="73" t="s">
        <v>200</v>
      </c>
      <c r="H4" s="3"/>
      <c r="I4" s="3"/>
      <c r="R4" s="78">
        <v>1031</v>
      </c>
    </row>
    <row r="5" spans="1:21" ht="15" customHeight="1" x14ac:dyDescent="0.2">
      <c r="A5" s="5" t="s">
        <v>119</v>
      </c>
      <c r="B5" s="2" t="s">
        <v>113</v>
      </c>
      <c r="C5" s="5" t="s">
        <v>219</v>
      </c>
    </row>
    <row r="6" spans="1:21" ht="15" customHeight="1" x14ac:dyDescent="0.2">
      <c r="A6" s="5" t="s">
        <v>120</v>
      </c>
      <c r="B6" s="2" t="s">
        <v>113</v>
      </c>
      <c r="C6" s="5" t="s">
        <v>201</v>
      </c>
    </row>
    <row r="7" spans="1:21" ht="15" customHeight="1" x14ac:dyDescent="0.2">
      <c r="A7" s="6" t="s">
        <v>121</v>
      </c>
      <c r="B7" s="2" t="s">
        <v>113</v>
      </c>
      <c r="C7" s="6" t="s">
        <v>117</v>
      </c>
    </row>
    <row r="8" spans="1:21" ht="15" customHeight="1" x14ac:dyDescent="0.2">
      <c r="L8" s="207" t="s">
        <v>122</v>
      </c>
      <c r="M8" s="207"/>
      <c r="N8" s="207"/>
      <c r="O8" s="207"/>
      <c r="P8" s="207"/>
      <c r="Q8" s="180"/>
    </row>
    <row r="9" spans="1:21" ht="15" customHeight="1" x14ac:dyDescent="0.2">
      <c r="H9" s="8"/>
      <c r="I9" s="8"/>
      <c r="J9" s="8" t="s">
        <v>287</v>
      </c>
      <c r="K9" s="8"/>
      <c r="L9" s="62" t="s">
        <v>123</v>
      </c>
      <c r="M9" s="62"/>
      <c r="N9" s="62" t="s">
        <v>125</v>
      </c>
      <c r="O9" s="62"/>
      <c r="P9" s="209" t="s">
        <v>127</v>
      </c>
      <c r="Q9" s="45"/>
      <c r="R9" s="180" t="s">
        <v>132</v>
      </c>
    </row>
    <row r="10" spans="1:21" ht="15" customHeight="1" x14ac:dyDescent="0.2">
      <c r="A10" s="205" t="s">
        <v>186</v>
      </c>
      <c r="B10" s="205"/>
      <c r="C10" s="205"/>
      <c r="D10" s="9"/>
      <c r="E10" s="205" t="s">
        <v>112</v>
      </c>
      <c r="F10" s="205"/>
      <c r="G10" s="205"/>
      <c r="H10" s="205"/>
      <c r="I10" s="8"/>
      <c r="J10" s="93" t="s">
        <v>305</v>
      </c>
      <c r="K10" s="44"/>
      <c r="L10" s="44" t="s">
        <v>318</v>
      </c>
      <c r="M10" s="44"/>
      <c r="N10" s="44" t="s">
        <v>318</v>
      </c>
      <c r="O10" s="44"/>
      <c r="P10" s="210"/>
      <c r="Q10" s="45"/>
      <c r="R10" s="44">
        <v>2020</v>
      </c>
    </row>
    <row r="11" spans="1:21" ht="15" customHeight="1" x14ac:dyDescent="0.2">
      <c r="A11" s="179"/>
      <c r="B11" s="179"/>
      <c r="C11" s="179"/>
      <c r="D11" s="9"/>
      <c r="E11" s="179"/>
      <c r="F11" s="179"/>
      <c r="G11" s="179"/>
      <c r="H11" s="179"/>
      <c r="I11" s="8"/>
      <c r="J11" s="44" t="s">
        <v>124</v>
      </c>
      <c r="K11" s="44"/>
      <c r="L11" s="44" t="s">
        <v>124</v>
      </c>
      <c r="M11" s="44"/>
      <c r="N11" s="44" t="s">
        <v>126</v>
      </c>
      <c r="O11" s="44"/>
      <c r="P11" s="210"/>
      <c r="Q11" s="45"/>
      <c r="R11" s="181" t="s">
        <v>2</v>
      </c>
    </row>
    <row r="12" spans="1:21" ht="15" customHeight="1" x14ac:dyDescent="0.2">
      <c r="A12" s="206" t="s">
        <v>3</v>
      </c>
      <c r="B12" s="206"/>
      <c r="C12" s="206"/>
      <c r="D12" s="7"/>
      <c r="E12" s="208" t="s">
        <v>4</v>
      </c>
      <c r="F12" s="208"/>
      <c r="G12" s="208"/>
      <c r="H12" s="208"/>
      <c r="J12" s="10" t="s">
        <v>5</v>
      </c>
      <c r="K12" s="61"/>
      <c r="L12" s="10" t="s">
        <v>128</v>
      </c>
      <c r="M12" s="61"/>
      <c r="N12" s="10" t="s">
        <v>129</v>
      </c>
      <c r="O12" s="61"/>
      <c r="P12" s="10" t="s">
        <v>130</v>
      </c>
      <c r="Q12" s="61"/>
      <c r="R12" s="10" t="s">
        <v>131</v>
      </c>
    </row>
    <row r="13" spans="1:21" ht="6" customHeight="1" x14ac:dyDescent="0.2">
      <c r="K13" s="7"/>
      <c r="M13" s="7"/>
      <c r="O13" s="7"/>
      <c r="Q13" s="7"/>
    </row>
    <row r="14" spans="1:21" s="7" customFormat="1" ht="12.75" customHeight="1" x14ac:dyDescent="0.2">
      <c r="A14" s="68" t="s">
        <v>187</v>
      </c>
      <c r="B14" s="12"/>
      <c r="C14" s="12"/>
      <c r="J14" s="13"/>
      <c r="K14" s="13"/>
    </row>
    <row r="15" spans="1:21" s="7" customFormat="1" ht="12.75" customHeight="1" x14ac:dyDescent="0.2">
      <c r="A15" s="66" t="s">
        <v>6</v>
      </c>
      <c r="B15" s="40"/>
      <c r="C15" s="40"/>
      <c r="D15" s="14"/>
      <c r="E15" s="14">
        <v>5</v>
      </c>
      <c r="F15" s="15" t="s">
        <v>7</v>
      </c>
      <c r="G15" s="14" t="s">
        <v>7</v>
      </c>
      <c r="H15" s="14" t="s">
        <v>8</v>
      </c>
      <c r="I15" s="14"/>
      <c r="K15" s="13"/>
      <c r="R15" s="172">
        <f>537244</f>
        <v>537244</v>
      </c>
      <c r="U15" s="7">
        <f>'[2]1031-LEP 2016'!$N$184</f>
        <v>26443318.43</v>
      </c>
    </row>
    <row r="16" spans="1:21" s="7" customFormat="1" ht="12.75" hidden="1" customHeight="1" x14ac:dyDescent="0.2">
      <c r="A16" s="67" t="s">
        <v>9</v>
      </c>
      <c r="B16" s="41"/>
      <c r="C16" s="41"/>
      <c r="E16" s="38">
        <v>5</v>
      </c>
      <c r="F16" s="37" t="s">
        <v>7</v>
      </c>
      <c r="G16" s="38" t="s">
        <v>7</v>
      </c>
      <c r="H16" s="38" t="s">
        <v>10</v>
      </c>
      <c r="K16" s="39"/>
      <c r="R16" s="172"/>
    </row>
    <row r="17" spans="1:21" s="7" customFormat="1" ht="12.75" customHeight="1" x14ac:dyDescent="0.2">
      <c r="A17" s="66" t="s">
        <v>11</v>
      </c>
      <c r="B17" s="40"/>
      <c r="C17" s="40"/>
      <c r="D17" s="14"/>
      <c r="E17" s="14">
        <v>5</v>
      </c>
      <c r="F17" s="15" t="s">
        <v>7</v>
      </c>
      <c r="G17" s="14" t="s">
        <v>12</v>
      </c>
      <c r="H17" s="14" t="s">
        <v>8</v>
      </c>
      <c r="K17" s="13"/>
      <c r="R17" s="172">
        <v>72000</v>
      </c>
    </row>
    <row r="18" spans="1:21" s="7" customFormat="1" ht="12.75" hidden="1" customHeight="1" x14ac:dyDescent="0.2">
      <c r="A18" s="66" t="s">
        <v>13</v>
      </c>
      <c r="B18" s="40"/>
      <c r="C18" s="40"/>
      <c r="D18" s="14"/>
      <c r="E18" s="14">
        <v>5</v>
      </c>
      <c r="F18" s="15" t="s">
        <v>7</v>
      </c>
      <c r="G18" s="14" t="s">
        <v>12</v>
      </c>
      <c r="H18" s="14" t="s">
        <v>10</v>
      </c>
      <c r="K18" s="13"/>
      <c r="R18" s="172"/>
    </row>
    <row r="19" spans="1:21" s="7" customFormat="1" ht="12.75" hidden="1" customHeight="1" x14ac:dyDescent="0.2">
      <c r="A19" s="66" t="s">
        <v>14</v>
      </c>
      <c r="B19" s="40"/>
      <c r="C19" s="40"/>
      <c r="D19" s="14"/>
      <c r="E19" s="14">
        <v>5</v>
      </c>
      <c r="F19" s="15" t="s">
        <v>7</v>
      </c>
      <c r="G19" s="14" t="s">
        <v>12</v>
      </c>
      <c r="H19" s="14" t="s">
        <v>15</v>
      </c>
      <c r="K19" s="13"/>
      <c r="R19" s="172"/>
    </row>
    <row r="20" spans="1:21" s="7" customFormat="1" ht="12.75" customHeight="1" x14ac:dyDescent="0.2">
      <c r="A20" s="66" t="s">
        <v>16</v>
      </c>
      <c r="B20" s="40"/>
      <c r="C20" s="40"/>
      <c r="D20" s="14"/>
      <c r="E20" s="14">
        <v>5</v>
      </c>
      <c r="F20" s="15" t="s">
        <v>7</v>
      </c>
      <c r="G20" s="14" t="s">
        <v>12</v>
      </c>
      <c r="H20" s="14" t="s">
        <v>17</v>
      </c>
      <c r="K20" s="13"/>
      <c r="R20" s="172">
        <v>18000</v>
      </c>
    </row>
    <row r="21" spans="1:21" s="7" customFormat="1" ht="12.75" hidden="1" customHeight="1" x14ac:dyDescent="0.2">
      <c r="A21" s="66" t="s">
        <v>141</v>
      </c>
      <c r="B21" s="40"/>
      <c r="C21" s="40"/>
      <c r="D21" s="14"/>
      <c r="E21" s="14">
        <v>5</v>
      </c>
      <c r="F21" s="15" t="s">
        <v>7</v>
      </c>
      <c r="G21" s="14" t="s">
        <v>12</v>
      </c>
      <c r="H21" s="14" t="s">
        <v>64</v>
      </c>
      <c r="K21" s="13"/>
      <c r="R21" s="172"/>
    </row>
    <row r="22" spans="1:21" s="7" customFormat="1" ht="12.75" hidden="1" customHeight="1" x14ac:dyDescent="0.2">
      <c r="A22" s="66" t="s">
        <v>143</v>
      </c>
      <c r="B22" s="40"/>
      <c r="C22" s="40"/>
      <c r="E22" s="14">
        <v>5</v>
      </c>
      <c r="F22" s="15" t="s">
        <v>7</v>
      </c>
      <c r="G22" s="14" t="s">
        <v>12</v>
      </c>
      <c r="H22" s="14" t="s">
        <v>45</v>
      </c>
      <c r="K22" s="13"/>
      <c r="R22" s="172"/>
    </row>
    <row r="23" spans="1:21" s="7" customFormat="1" ht="12.75" hidden="1" customHeight="1" x14ac:dyDescent="0.2">
      <c r="A23" s="66" t="s">
        <v>144</v>
      </c>
      <c r="B23" s="40"/>
      <c r="C23" s="40"/>
      <c r="D23" s="14"/>
      <c r="E23" s="14">
        <v>5</v>
      </c>
      <c r="F23" s="15" t="s">
        <v>7</v>
      </c>
      <c r="G23" s="14" t="s">
        <v>12</v>
      </c>
      <c r="H23" s="14" t="s">
        <v>60</v>
      </c>
      <c r="K23" s="13"/>
      <c r="R23" s="172"/>
    </row>
    <row r="24" spans="1:21" s="7" customFormat="1" ht="12.75" hidden="1" customHeight="1" x14ac:dyDescent="0.2">
      <c r="A24" s="66" t="s">
        <v>18</v>
      </c>
      <c r="B24" s="40"/>
      <c r="C24" s="40"/>
      <c r="D24" s="14"/>
      <c r="E24" s="14">
        <v>5</v>
      </c>
      <c r="F24" s="15" t="s">
        <v>7</v>
      </c>
      <c r="G24" s="14" t="s">
        <v>12</v>
      </c>
      <c r="H24" s="14" t="s">
        <v>19</v>
      </c>
      <c r="K24" s="13"/>
      <c r="R24" s="172"/>
    </row>
    <row r="25" spans="1:21" s="7" customFormat="1" ht="12.75" hidden="1" customHeight="1" x14ac:dyDescent="0.2">
      <c r="A25" s="66" t="s">
        <v>21</v>
      </c>
      <c r="B25" s="40"/>
      <c r="C25" s="40"/>
      <c r="D25" s="14"/>
      <c r="E25" s="14">
        <v>5</v>
      </c>
      <c r="F25" s="15" t="s">
        <v>7</v>
      </c>
      <c r="G25" s="14" t="s">
        <v>12</v>
      </c>
      <c r="H25" s="14" t="s">
        <v>102</v>
      </c>
      <c r="K25" s="13"/>
      <c r="R25" s="172"/>
    </row>
    <row r="26" spans="1:21" s="7" customFormat="1" ht="12.75" hidden="1" customHeight="1" x14ac:dyDescent="0.2">
      <c r="A26" s="66" t="s">
        <v>22</v>
      </c>
      <c r="B26" s="40"/>
      <c r="C26" s="40"/>
      <c r="D26" s="14"/>
      <c r="E26" s="14">
        <v>5</v>
      </c>
      <c r="F26" s="15" t="s">
        <v>7</v>
      </c>
      <c r="G26" s="14" t="s">
        <v>12</v>
      </c>
      <c r="H26" s="16" t="s">
        <v>146</v>
      </c>
      <c r="K26" s="13"/>
      <c r="R26" s="172"/>
    </row>
    <row r="27" spans="1:21" s="7" customFormat="1" ht="12.75" hidden="1" customHeight="1" x14ac:dyDescent="0.2">
      <c r="A27" s="66" t="s">
        <v>145</v>
      </c>
      <c r="B27" s="40"/>
      <c r="C27" s="40"/>
      <c r="D27" s="14"/>
      <c r="E27" s="14">
        <v>5</v>
      </c>
      <c r="F27" s="15" t="s">
        <v>7</v>
      </c>
      <c r="G27" s="14" t="s">
        <v>12</v>
      </c>
      <c r="H27" s="16" t="s">
        <v>47</v>
      </c>
      <c r="R27" s="172"/>
    </row>
    <row r="28" spans="1:21" s="7" customFormat="1" ht="12.75" hidden="1" customHeight="1" x14ac:dyDescent="0.2">
      <c r="A28" s="66" t="s">
        <v>23</v>
      </c>
      <c r="B28" s="40"/>
      <c r="C28" s="40"/>
      <c r="D28" s="14"/>
      <c r="E28" s="14">
        <v>5</v>
      </c>
      <c r="F28" s="15" t="s">
        <v>7</v>
      </c>
      <c r="G28" s="14" t="s">
        <v>12</v>
      </c>
      <c r="H28" s="16" t="s">
        <v>24</v>
      </c>
      <c r="R28" s="172"/>
    </row>
    <row r="29" spans="1:21" s="7" customFormat="1" ht="12.75" customHeight="1" x14ac:dyDescent="0.2">
      <c r="A29" s="66" t="s">
        <v>27</v>
      </c>
      <c r="B29" s="40"/>
      <c r="C29" s="40"/>
      <c r="D29" s="14"/>
      <c r="E29" s="14">
        <v>5</v>
      </c>
      <c r="F29" s="15" t="s">
        <v>7</v>
      </c>
      <c r="G29" s="14" t="s">
        <v>12</v>
      </c>
      <c r="H29" s="16" t="s">
        <v>28</v>
      </c>
      <c r="R29" s="172">
        <v>44831</v>
      </c>
    </row>
    <row r="30" spans="1:21" s="7" customFormat="1" ht="12.75" customHeight="1" x14ac:dyDescent="0.2">
      <c r="A30" s="66" t="s">
        <v>25</v>
      </c>
      <c r="B30" s="40"/>
      <c r="C30" s="40"/>
      <c r="D30" s="14"/>
      <c r="E30" s="14">
        <v>5</v>
      </c>
      <c r="F30" s="15" t="s">
        <v>7</v>
      </c>
      <c r="G30" s="14" t="s">
        <v>12</v>
      </c>
      <c r="H30" s="16" t="s">
        <v>26</v>
      </c>
      <c r="R30" s="172">
        <v>15000</v>
      </c>
    </row>
    <row r="31" spans="1:21" s="7" customFormat="1" ht="12.75" customHeight="1" x14ac:dyDescent="0.2">
      <c r="A31" s="66" t="s">
        <v>140</v>
      </c>
      <c r="B31" s="40"/>
      <c r="C31" s="40"/>
      <c r="D31" s="14"/>
      <c r="E31" s="14">
        <v>5</v>
      </c>
      <c r="F31" s="15" t="s">
        <v>7</v>
      </c>
      <c r="G31" s="14" t="s">
        <v>12</v>
      </c>
      <c r="H31" s="16" t="s">
        <v>49</v>
      </c>
      <c r="K31" s="13"/>
      <c r="R31" s="172">
        <v>44831</v>
      </c>
    </row>
    <row r="32" spans="1:21" s="7" customFormat="1" ht="12.75" customHeight="1" x14ac:dyDescent="0.2">
      <c r="A32" s="66" t="s">
        <v>282</v>
      </c>
      <c r="B32" s="40"/>
      <c r="C32" s="40"/>
      <c r="D32" s="14"/>
      <c r="E32" s="14">
        <v>5</v>
      </c>
      <c r="F32" s="15" t="s">
        <v>7</v>
      </c>
      <c r="G32" s="14" t="s">
        <v>29</v>
      </c>
      <c r="H32" s="14" t="s">
        <v>8</v>
      </c>
      <c r="R32" s="172">
        <v>64556.639999999999</v>
      </c>
      <c r="U32" s="7">
        <f>'[2]1031-LEP 2016'!$N$193</f>
        <v>3170387.67</v>
      </c>
    </row>
    <row r="33" spans="1:18" s="7" customFormat="1" ht="12.75" customHeight="1" x14ac:dyDescent="0.2">
      <c r="A33" s="66" t="s">
        <v>30</v>
      </c>
      <c r="B33" s="40"/>
      <c r="C33" s="40"/>
      <c r="D33" s="14"/>
      <c r="E33" s="14">
        <v>5</v>
      </c>
      <c r="F33" s="15" t="s">
        <v>7</v>
      </c>
      <c r="G33" s="14" t="s">
        <v>29</v>
      </c>
      <c r="H33" s="14" t="s">
        <v>10</v>
      </c>
      <c r="R33" s="172">
        <v>3600</v>
      </c>
    </row>
    <row r="34" spans="1:18" s="7" customFormat="1" ht="12.75" customHeight="1" x14ac:dyDescent="0.2">
      <c r="A34" s="66" t="s">
        <v>31</v>
      </c>
      <c r="B34" s="40"/>
      <c r="C34" s="40"/>
      <c r="D34" s="14"/>
      <c r="E34" s="14">
        <v>5</v>
      </c>
      <c r="F34" s="15" t="s">
        <v>7</v>
      </c>
      <c r="G34" s="14" t="s">
        <v>29</v>
      </c>
      <c r="H34" s="14" t="s">
        <v>15</v>
      </c>
      <c r="R34" s="172">
        <v>8069.58</v>
      </c>
    </row>
    <row r="35" spans="1:18" s="7" customFormat="1" ht="12.75" customHeight="1" x14ac:dyDescent="0.2">
      <c r="A35" s="66" t="s">
        <v>32</v>
      </c>
      <c r="B35" s="40"/>
      <c r="C35" s="40"/>
      <c r="D35" s="14"/>
      <c r="E35" s="14">
        <v>5</v>
      </c>
      <c r="F35" s="15" t="s">
        <v>7</v>
      </c>
      <c r="G35" s="14" t="s">
        <v>29</v>
      </c>
      <c r="H35" s="14" t="s">
        <v>17</v>
      </c>
      <c r="R35" s="172">
        <v>3600</v>
      </c>
    </row>
    <row r="36" spans="1:18" s="7" customFormat="1" ht="12.75" hidden="1" customHeight="1" x14ac:dyDescent="0.2">
      <c r="A36" s="66" t="s">
        <v>147</v>
      </c>
      <c r="B36" s="40"/>
      <c r="C36" s="40"/>
      <c r="D36" s="14"/>
      <c r="E36" s="14">
        <v>5</v>
      </c>
      <c r="F36" s="15" t="s">
        <v>7</v>
      </c>
      <c r="G36" s="14" t="s">
        <v>34</v>
      </c>
      <c r="H36" s="14" t="s">
        <v>8</v>
      </c>
      <c r="R36" s="172"/>
    </row>
    <row r="37" spans="1:18" s="7" customFormat="1" ht="12.75" hidden="1" customHeight="1" x14ac:dyDescent="0.2">
      <c r="A37" s="66" t="s">
        <v>148</v>
      </c>
      <c r="B37" s="40"/>
      <c r="C37" s="40"/>
      <c r="D37" s="14"/>
      <c r="E37" s="14">
        <v>5</v>
      </c>
      <c r="F37" s="15" t="s">
        <v>7</v>
      </c>
      <c r="G37" s="14" t="s">
        <v>34</v>
      </c>
      <c r="H37" s="14" t="s">
        <v>10</v>
      </c>
      <c r="R37" s="172"/>
    </row>
    <row r="38" spans="1:18" s="7" customFormat="1" ht="12.75" hidden="1" customHeight="1" x14ac:dyDescent="0.2">
      <c r="A38" s="66" t="s">
        <v>33</v>
      </c>
      <c r="B38" s="40"/>
      <c r="C38" s="40"/>
      <c r="D38" s="14"/>
      <c r="E38" s="14">
        <v>5</v>
      </c>
      <c r="F38" s="15" t="s">
        <v>7</v>
      </c>
      <c r="G38" s="14" t="s">
        <v>34</v>
      </c>
      <c r="H38" s="14" t="s">
        <v>15</v>
      </c>
      <c r="R38" s="172"/>
    </row>
    <row r="39" spans="1:18" s="7" customFormat="1" ht="12.75" customHeight="1" x14ac:dyDescent="0.2">
      <c r="A39" s="66" t="s">
        <v>35</v>
      </c>
      <c r="B39" s="40"/>
      <c r="C39" s="40"/>
      <c r="D39" s="14"/>
      <c r="E39" s="14">
        <v>5</v>
      </c>
      <c r="F39" s="15" t="s">
        <v>7</v>
      </c>
      <c r="G39" s="14" t="s">
        <v>34</v>
      </c>
      <c r="H39" s="14" t="s">
        <v>49</v>
      </c>
      <c r="R39" s="172">
        <v>15000</v>
      </c>
    </row>
    <row r="40" spans="1:18" s="7" customFormat="1" ht="12.75" hidden="1" customHeight="1" x14ac:dyDescent="0.2">
      <c r="A40" s="66" t="s">
        <v>149</v>
      </c>
      <c r="B40" s="40"/>
      <c r="C40" s="40"/>
      <c r="D40" s="14"/>
      <c r="E40" s="14">
        <v>5</v>
      </c>
      <c r="F40" s="15" t="s">
        <v>7</v>
      </c>
      <c r="G40" s="14" t="s">
        <v>29</v>
      </c>
      <c r="H40" s="14" t="s">
        <v>64</v>
      </c>
    </row>
    <row r="41" spans="1:18" s="7" customFormat="1" ht="18.95" customHeight="1" x14ac:dyDescent="0.2">
      <c r="A41" s="63" t="s">
        <v>36</v>
      </c>
      <c r="B41" s="26"/>
      <c r="C41" s="26"/>
      <c r="J41" s="192">
        <f>SUM(J15:J40)</f>
        <v>0</v>
      </c>
      <c r="K41" s="193"/>
      <c r="L41" s="192">
        <f>SUM(L15:L40)</f>
        <v>0</v>
      </c>
      <c r="M41" s="36"/>
      <c r="N41" s="192">
        <f>SUM(N15:N40)</f>
        <v>0</v>
      </c>
      <c r="O41" s="36"/>
      <c r="P41" s="192">
        <f>SUM(P15:P40)</f>
        <v>0</v>
      </c>
      <c r="R41" s="22">
        <f>SUM(R15:R40)</f>
        <v>826732.22</v>
      </c>
    </row>
    <row r="42" spans="1:18" s="7" customFormat="1" ht="6" customHeight="1" x14ac:dyDescent="0.2">
      <c r="A42" s="17"/>
      <c r="B42" s="17"/>
      <c r="C42" s="17"/>
      <c r="J42" s="18"/>
      <c r="K42" s="18"/>
    </row>
    <row r="43" spans="1:18" s="7" customFormat="1" ht="12.75" customHeight="1" x14ac:dyDescent="0.2">
      <c r="A43" s="68" t="s">
        <v>188</v>
      </c>
      <c r="B43" s="12"/>
      <c r="C43" s="12"/>
    </row>
    <row r="44" spans="1:18" s="7" customFormat="1" ht="12.75" customHeight="1" x14ac:dyDescent="0.2">
      <c r="A44" s="66" t="s">
        <v>37</v>
      </c>
      <c r="B44" s="40"/>
      <c r="C44" s="40"/>
      <c r="D44" s="14"/>
      <c r="E44" s="14">
        <v>5</v>
      </c>
      <c r="F44" s="15" t="s">
        <v>12</v>
      </c>
      <c r="G44" s="14" t="s">
        <v>7</v>
      </c>
      <c r="H44" s="14" t="s">
        <v>8</v>
      </c>
      <c r="R44" s="172">
        <v>25200</v>
      </c>
    </row>
    <row r="45" spans="1:18" s="7" customFormat="1" ht="12.75" hidden="1" customHeight="1" x14ac:dyDescent="0.2">
      <c r="A45" s="66" t="s">
        <v>38</v>
      </c>
      <c r="B45" s="40"/>
      <c r="C45" s="40"/>
      <c r="E45" s="14">
        <v>5</v>
      </c>
      <c r="F45" s="15" t="s">
        <v>12</v>
      </c>
      <c r="G45" s="14" t="s">
        <v>7</v>
      </c>
      <c r="H45" s="14" t="s">
        <v>10</v>
      </c>
      <c r="R45" s="172"/>
    </row>
    <row r="46" spans="1:18" s="7" customFormat="1" ht="12.75" hidden="1" customHeight="1" x14ac:dyDescent="0.2">
      <c r="A46" s="66" t="s">
        <v>39</v>
      </c>
      <c r="B46" s="40"/>
      <c r="C46" s="40"/>
      <c r="E46" s="14">
        <v>5</v>
      </c>
      <c r="F46" s="15" t="s">
        <v>12</v>
      </c>
      <c r="G46" s="14" t="s">
        <v>12</v>
      </c>
      <c r="H46" s="14" t="s">
        <v>8</v>
      </c>
      <c r="R46" s="172"/>
    </row>
    <row r="47" spans="1:18" s="7" customFormat="1" ht="12.75" hidden="1" customHeight="1" x14ac:dyDescent="0.2">
      <c r="A47" s="66" t="s">
        <v>142</v>
      </c>
      <c r="B47" s="40"/>
      <c r="C47" s="40"/>
      <c r="D47" s="14"/>
      <c r="E47" s="14">
        <v>5</v>
      </c>
      <c r="F47" s="15" t="s">
        <v>12</v>
      </c>
      <c r="G47" s="14" t="s">
        <v>12</v>
      </c>
      <c r="H47" s="14" t="s">
        <v>10</v>
      </c>
      <c r="R47" s="172"/>
    </row>
    <row r="48" spans="1:18" s="7" customFormat="1" ht="12.75" hidden="1" customHeight="1" x14ac:dyDescent="0.2">
      <c r="A48" s="66" t="s">
        <v>40</v>
      </c>
      <c r="B48" s="40"/>
      <c r="C48" s="40"/>
      <c r="D48" s="14"/>
      <c r="E48" s="14">
        <v>5</v>
      </c>
      <c r="F48" s="15" t="s">
        <v>12</v>
      </c>
      <c r="G48" s="14" t="s">
        <v>29</v>
      </c>
      <c r="H48" s="14" t="s">
        <v>8</v>
      </c>
      <c r="R48" s="172"/>
    </row>
    <row r="49" spans="1:21" s="7" customFormat="1" ht="12.75" hidden="1" customHeight="1" x14ac:dyDescent="0.2">
      <c r="A49" s="66" t="s">
        <v>41</v>
      </c>
      <c r="B49" s="40"/>
      <c r="C49" s="40"/>
      <c r="D49" s="14"/>
      <c r="E49" s="14">
        <v>5</v>
      </c>
      <c r="F49" s="15" t="s">
        <v>12</v>
      </c>
      <c r="G49" s="14" t="s">
        <v>29</v>
      </c>
      <c r="H49" s="14" t="s">
        <v>10</v>
      </c>
      <c r="R49" s="172"/>
    </row>
    <row r="50" spans="1:21" s="7" customFormat="1" ht="12.75" hidden="1" customHeight="1" x14ac:dyDescent="0.2">
      <c r="A50" s="66" t="s">
        <v>42</v>
      </c>
      <c r="B50" s="40"/>
      <c r="C50" s="40"/>
      <c r="D50" s="14"/>
      <c r="E50" s="14">
        <v>5</v>
      </c>
      <c r="F50" s="15" t="s">
        <v>12</v>
      </c>
      <c r="G50" s="14" t="s">
        <v>29</v>
      </c>
      <c r="H50" s="14" t="s">
        <v>17</v>
      </c>
      <c r="R50" s="172"/>
    </row>
    <row r="51" spans="1:21" s="7" customFormat="1" ht="12.75" hidden="1" customHeight="1" x14ac:dyDescent="0.2">
      <c r="A51" s="66" t="s">
        <v>43</v>
      </c>
      <c r="B51" s="40"/>
      <c r="C51" s="40"/>
      <c r="D51" s="14"/>
      <c r="E51" s="14">
        <v>5</v>
      </c>
      <c r="F51" s="15" t="s">
        <v>12</v>
      </c>
      <c r="G51" s="14" t="s">
        <v>29</v>
      </c>
      <c r="H51" s="14" t="s">
        <v>64</v>
      </c>
      <c r="R51" s="172"/>
    </row>
    <row r="52" spans="1:21" s="7" customFormat="1" ht="12.75" hidden="1" customHeight="1" x14ac:dyDescent="0.2">
      <c r="A52" s="66" t="s">
        <v>88</v>
      </c>
      <c r="B52" s="40"/>
      <c r="C52" s="40"/>
      <c r="E52" s="14">
        <v>5</v>
      </c>
      <c r="F52" s="15" t="s">
        <v>12</v>
      </c>
      <c r="G52" s="14" t="s">
        <v>29</v>
      </c>
      <c r="H52" s="14" t="s">
        <v>60</v>
      </c>
      <c r="R52" s="172"/>
    </row>
    <row r="53" spans="1:21" s="7" customFormat="1" ht="12.75" hidden="1" customHeight="1" x14ac:dyDescent="0.2">
      <c r="A53" s="66" t="s">
        <v>150</v>
      </c>
      <c r="B53" s="40"/>
      <c r="C53" s="40"/>
      <c r="D53" s="14"/>
      <c r="E53" s="14">
        <v>5</v>
      </c>
      <c r="F53" s="15" t="s">
        <v>12</v>
      </c>
      <c r="G53" s="14" t="s">
        <v>29</v>
      </c>
      <c r="H53" s="14" t="s">
        <v>19</v>
      </c>
      <c r="K53" s="19"/>
      <c r="R53" s="172"/>
    </row>
    <row r="54" spans="1:21" s="7" customFormat="1" ht="12.75" hidden="1" customHeight="1" x14ac:dyDescent="0.2">
      <c r="A54" s="66" t="s">
        <v>151</v>
      </c>
      <c r="B54" s="40"/>
      <c r="C54" s="40"/>
      <c r="D54" s="14"/>
      <c r="E54" s="14">
        <v>5</v>
      </c>
      <c r="F54" s="15" t="s">
        <v>12</v>
      </c>
      <c r="G54" s="14" t="s">
        <v>29</v>
      </c>
      <c r="H54" s="14" t="s">
        <v>82</v>
      </c>
      <c r="K54" s="19"/>
      <c r="R54" s="172"/>
    </row>
    <row r="55" spans="1:21" s="7" customFormat="1" ht="12.75" customHeight="1" x14ac:dyDescent="0.2">
      <c r="A55" s="66" t="s">
        <v>44</v>
      </c>
      <c r="B55" s="40"/>
      <c r="C55" s="40"/>
      <c r="D55" s="14"/>
      <c r="E55" s="14">
        <v>5</v>
      </c>
      <c r="F55" s="15" t="s">
        <v>12</v>
      </c>
      <c r="G55" s="14" t="s">
        <v>29</v>
      </c>
      <c r="H55" s="14" t="s">
        <v>45</v>
      </c>
      <c r="K55" s="19"/>
      <c r="R55" s="172">
        <v>90000</v>
      </c>
    </row>
    <row r="56" spans="1:21" s="7" customFormat="1" ht="12.75" hidden="1" customHeight="1" x14ac:dyDescent="0.2">
      <c r="A56" s="66" t="s">
        <v>152</v>
      </c>
      <c r="B56" s="40"/>
      <c r="C56" s="40"/>
      <c r="D56" s="14"/>
      <c r="E56" s="14">
        <v>5</v>
      </c>
      <c r="F56" s="15" t="s">
        <v>12</v>
      </c>
      <c r="G56" s="14" t="s">
        <v>29</v>
      </c>
      <c r="H56" s="14" t="s">
        <v>102</v>
      </c>
      <c r="R56" s="172"/>
    </row>
    <row r="57" spans="1:21" s="7" customFormat="1" ht="12.75" hidden="1" customHeight="1" x14ac:dyDescent="0.2">
      <c r="A57" s="66" t="s">
        <v>153</v>
      </c>
      <c r="B57" s="40"/>
      <c r="C57" s="40"/>
      <c r="D57" s="14"/>
      <c r="E57" s="14">
        <v>5</v>
      </c>
      <c r="F57" s="15" t="s">
        <v>12</v>
      </c>
      <c r="G57" s="14" t="s">
        <v>29</v>
      </c>
      <c r="H57" s="14" t="s">
        <v>146</v>
      </c>
      <c r="R57" s="172"/>
    </row>
    <row r="58" spans="1:21" s="7" customFormat="1" ht="12.75" hidden="1" customHeight="1" x14ac:dyDescent="0.2">
      <c r="A58" s="66" t="s">
        <v>46</v>
      </c>
      <c r="B58" s="40"/>
      <c r="C58" s="40"/>
      <c r="D58" s="14"/>
      <c r="E58" s="14">
        <v>5</v>
      </c>
      <c r="F58" s="15" t="s">
        <v>12</v>
      </c>
      <c r="G58" s="14" t="s">
        <v>29</v>
      </c>
      <c r="H58" s="14" t="s">
        <v>47</v>
      </c>
      <c r="R58" s="172"/>
      <c r="U58" s="7">
        <v>41303766.329999998</v>
      </c>
    </row>
    <row r="59" spans="1:21" s="7" customFormat="1" ht="12.75" hidden="1" customHeight="1" x14ac:dyDescent="0.2">
      <c r="A59" s="66" t="s">
        <v>154</v>
      </c>
      <c r="B59" s="40"/>
      <c r="C59" s="40"/>
      <c r="E59" s="14">
        <v>5</v>
      </c>
      <c r="F59" s="15" t="s">
        <v>12</v>
      </c>
      <c r="G59" s="14" t="s">
        <v>29</v>
      </c>
      <c r="H59" s="14" t="s">
        <v>15</v>
      </c>
      <c r="R59" s="172"/>
    </row>
    <row r="60" spans="1:21" s="7" customFormat="1" ht="12.75" hidden="1" customHeight="1" x14ac:dyDescent="0.2">
      <c r="A60" s="66" t="s">
        <v>51</v>
      </c>
      <c r="B60" s="40"/>
      <c r="C60" s="40"/>
      <c r="D60" s="14"/>
      <c r="E60" s="14">
        <v>5</v>
      </c>
      <c r="F60" s="15" t="s">
        <v>12</v>
      </c>
      <c r="G60" s="14" t="s">
        <v>29</v>
      </c>
      <c r="H60" s="14" t="s">
        <v>24</v>
      </c>
      <c r="R60" s="172"/>
    </row>
    <row r="61" spans="1:21" s="7" customFormat="1" ht="12.75" hidden="1" customHeight="1" x14ac:dyDescent="0.2">
      <c r="A61" s="66" t="s">
        <v>48</v>
      </c>
      <c r="B61" s="40"/>
      <c r="C61" s="40"/>
      <c r="E61" s="14">
        <v>5</v>
      </c>
      <c r="F61" s="15" t="s">
        <v>12</v>
      </c>
      <c r="G61" s="14" t="s">
        <v>29</v>
      </c>
      <c r="H61" s="16" t="s">
        <v>49</v>
      </c>
      <c r="R61" s="172"/>
      <c r="U61" s="7">
        <v>25392200</v>
      </c>
    </row>
    <row r="62" spans="1:21" s="7" customFormat="1" ht="12.75" hidden="1" customHeight="1" x14ac:dyDescent="0.2">
      <c r="A62" s="66" t="s">
        <v>50</v>
      </c>
      <c r="B62" s="40"/>
      <c r="C62" s="40"/>
      <c r="D62" s="14"/>
      <c r="E62" s="14">
        <v>5</v>
      </c>
      <c r="F62" s="15" t="s">
        <v>12</v>
      </c>
      <c r="G62" s="14" t="s">
        <v>34</v>
      </c>
      <c r="H62" s="14" t="s">
        <v>8</v>
      </c>
      <c r="R62" s="172"/>
      <c r="U62" s="7">
        <v>1530000</v>
      </c>
    </row>
    <row r="63" spans="1:21" s="7" customFormat="1" ht="12.75" hidden="1" customHeight="1" x14ac:dyDescent="0.2">
      <c r="A63" s="66" t="s">
        <v>52</v>
      </c>
      <c r="B63" s="40"/>
      <c r="C63" s="40"/>
      <c r="D63" s="14"/>
      <c r="E63" s="14">
        <v>5</v>
      </c>
      <c r="F63" s="15" t="s">
        <v>12</v>
      </c>
      <c r="G63" s="14" t="s">
        <v>34</v>
      </c>
      <c r="H63" s="14" t="s">
        <v>10</v>
      </c>
      <c r="R63" s="172"/>
      <c r="U63" s="7">
        <f>SUM(U58:U62)</f>
        <v>68225966.329999998</v>
      </c>
    </row>
    <row r="64" spans="1:21" s="7" customFormat="1" ht="12.75" hidden="1" customHeight="1" x14ac:dyDescent="0.2">
      <c r="A64" s="66" t="s">
        <v>48</v>
      </c>
      <c r="B64" s="40"/>
      <c r="C64" s="40"/>
      <c r="D64" s="14"/>
      <c r="E64" s="14">
        <v>5</v>
      </c>
      <c r="F64" s="15" t="s">
        <v>12</v>
      </c>
      <c r="G64" s="14" t="s">
        <v>29</v>
      </c>
      <c r="H64" s="16" t="s">
        <v>49</v>
      </c>
      <c r="R64" s="172"/>
    </row>
    <row r="65" spans="1:18" s="7" customFormat="1" ht="12.75" hidden="1" customHeight="1" x14ac:dyDescent="0.2">
      <c r="A65" s="66" t="s">
        <v>53</v>
      </c>
      <c r="B65" s="40"/>
      <c r="C65" s="40"/>
      <c r="E65" s="14">
        <v>5</v>
      </c>
      <c r="F65" s="15" t="s">
        <v>12</v>
      </c>
      <c r="G65" s="14" t="s">
        <v>54</v>
      </c>
      <c r="H65" s="14" t="s">
        <v>8</v>
      </c>
      <c r="R65" s="172"/>
    </row>
    <row r="66" spans="1:18" s="7" customFormat="1" ht="12.75" hidden="1" customHeight="1" x14ac:dyDescent="0.2">
      <c r="A66" s="66" t="s">
        <v>55</v>
      </c>
      <c r="B66" s="40"/>
      <c r="C66" s="40"/>
      <c r="E66" s="14">
        <v>5</v>
      </c>
      <c r="F66" s="15" t="s">
        <v>12</v>
      </c>
      <c r="G66" s="14" t="s">
        <v>54</v>
      </c>
      <c r="H66" s="14" t="s">
        <v>10</v>
      </c>
      <c r="R66" s="172"/>
    </row>
    <row r="67" spans="1:18" s="7" customFormat="1" ht="12.75" hidden="1" customHeight="1" x14ac:dyDescent="0.2">
      <c r="A67" s="66" t="s">
        <v>56</v>
      </c>
      <c r="B67" s="40"/>
      <c r="C67" s="40"/>
      <c r="E67" s="14">
        <v>5</v>
      </c>
      <c r="F67" s="15" t="s">
        <v>12</v>
      </c>
      <c r="G67" s="14" t="s">
        <v>54</v>
      </c>
      <c r="H67" s="14" t="s">
        <v>15</v>
      </c>
      <c r="R67" s="172"/>
    </row>
    <row r="68" spans="1:18" s="7" customFormat="1" ht="12.75" hidden="1" customHeight="1" x14ac:dyDescent="0.2">
      <c r="A68" s="66" t="s">
        <v>57</v>
      </c>
      <c r="B68" s="40"/>
      <c r="C68" s="40"/>
      <c r="E68" s="14">
        <v>5</v>
      </c>
      <c r="F68" s="15" t="s">
        <v>12</v>
      </c>
      <c r="G68" s="14" t="s">
        <v>54</v>
      </c>
      <c r="H68" s="14" t="s">
        <v>17</v>
      </c>
      <c r="R68" s="172"/>
    </row>
    <row r="69" spans="1:18" s="7" customFormat="1" ht="12.75" customHeight="1" x14ac:dyDescent="0.2">
      <c r="A69" s="66" t="s">
        <v>68</v>
      </c>
      <c r="B69" s="40"/>
      <c r="C69" s="40"/>
      <c r="E69" s="14">
        <v>5</v>
      </c>
      <c r="F69" s="15" t="s">
        <v>12</v>
      </c>
      <c r="G69" s="16" t="s">
        <v>67</v>
      </c>
      <c r="H69" s="16" t="s">
        <v>10</v>
      </c>
      <c r="R69" s="172">
        <v>100000</v>
      </c>
    </row>
    <row r="70" spans="1:18" s="7" customFormat="1" ht="12.75" hidden="1" customHeight="1" x14ac:dyDescent="0.2">
      <c r="A70" s="66" t="s">
        <v>66</v>
      </c>
      <c r="B70" s="40"/>
      <c r="C70" s="40"/>
      <c r="E70" s="14">
        <v>5</v>
      </c>
      <c r="F70" s="15" t="s">
        <v>12</v>
      </c>
      <c r="G70" s="14" t="s">
        <v>67</v>
      </c>
      <c r="H70" s="14" t="s">
        <v>8</v>
      </c>
      <c r="R70" s="172"/>
    </row>
    <row r="71" spans="1:18" s="7" customFormat="1" ht="12.75" hidden="1" customHeight="1" x14ac:dyDescent="0.2">
      <c r="A71" s="66" t="s">
        <v>63</v>
      </c>
      <c r="B71" s="40"/>
      <c r="C71" s="40"/>
      <c r="E71" s="14">
        <v>5</v>
      </c>
      <c r="F71" s="15" t="s">
        <v>12</v>
      </c>
      <c r="G71" s="14" t="s">
        <v>59</v>
      </c>
      <c r="H71" s="14" t="s">
        <v>64</v>
      </c>
      <c r="R71" s="172"/>
    </row>
    <row r="72" spans="1:18" s="7" customFormat="1" ht="12.75" hidden="1" customHeight="1" x14ac:dyDescent="0.2">
      <c r="A72" s="66" t="s">
        <v>155</v>
      </c>
      <c r="B72" s="40"/>
      <c r="C72" s="40"/>
      <c r="E72" s="14">
        <v>5</v>
      </c>
      <c r="F72" s="15" t="s">
        <v>12</v>
      </c>
      <c r="G72" s="14" t="s">
        <v>59</v>
      </c>
      <c r="H72" s="14" t="s">
        <v>15</v>
      </c>
      <c r="R72" s="172"/>
    </row>
    <row r="73" spans="1:18" s="7" customFormat="1" ht="12.75" hidden="1" customHeight="1" x14ac:dyDescent="0.2">
      <c r="A73" s="66" t="s">
        <v>156</v>
      </c>
      <c r="B73" s="40"/>
      <c r="C73" s="40"/>
      <c r="E73" s="14">
        <v>5</v>
      </c>
      <c r="F73" s="14" t="s">
        <v>12</v>
      </c>
      <c r="G73" s="14" t="s">
        <v>59</v>
      </c>
      <c r="H73" s="14" t="s">
        <v>17</v>
      </c>
      <c r="R73" s="172"/>
    </row>
    <row r="74" spans="1:18" s="7" customFormat="1" ht="12.75" hidden="1" customHeight="1" x14ac:dyDescent="0.2">
      <c r="A74" s="66" t="s">
        <v>63</v>
      </c>
      <c r="B74" s="40"/>
      <c r="C74" s="40"/>
      <c r="E74" s="14">
        <v>5</v>
      </c>
      <c r="F74" s="15" t="s">
        <v>12</v>
      </c>
      <c r="G74" s="14" t="s">
        <v>59</v>
      </c>
      <c r="H74" s="14" t="s">
        <v>64</v>
      </c>
      <c r="R74" s="172"/>
    </row>
    <row r="75" spans="1:18" s="7" customFormat="1" ht="12.75" hidden="1" customHeight="1" x14ac:dyDescent="0.2">
      <c r="A75" s="66" t="s">
        <v>157</v>
      </c>
      <c r="B75" s="40"/>
      <c r="C75" s="40"/>
      <c r="E75" s="14">
        <v>5</v>
      </c>
      <c r="F75" s="15" t="s">
        <v>12</v>
      </c>
      <c r="G75" s="14" t="s">
        <v>93</v>
      </c>
      <c r="H75" s="14" t="s">
        <v>8</v>
      </c>
      <c r="R75" s="172"/>
    </row>
    <row r="76" spans="1:18" s="7" customFormat="1" ht="12.75" hidden="1" customHeight="1" x14ac:dyDescent="0.2">
      <c r="A76" s="66" t="s">
        <v>66</v>
      </c>
      <c r="B76" s="40"/>
      <c r="C76" s="40"/>
      <c r="E76" s="14">
        <v>5</v>
      </c>
      <c r="F76" s="15" t="s">
        <v>12</v>
      </c>
      <c r="G76" s="14" t="s">
        <v>67</v>
      </c>
      <c r="H76" s="14" t="s">
        <v>8</v>
      </c>
      <c r="R76" s="172"/>
    </row>
    <row r="77" spans="1:18" s="7" customFormat="1" ht="12.75" hidden="1" customHeight="1" x14ac:dyDescent="0.2">
      <c r="A77" s="66" t="s">
        <v>68</v>
      </c>
      <c r="B77" s="40"/>
      <c r="C77" s="40"/>
      <c r="E77" s="14">
        <v>5</v>
      </c>
      <c r="F77" s="15" t="s">
        <v>12</v>
      </c>
      <c r="G77" s="14" t="s">
        <v>67</v>
      </c>
      <c r="H77" s="14" t="s">
        <v>10</v>
      </c>
      <c r="R77" s="172"/>
    </row>
    <row r="78" spans="1:18" s="7" customFormat="1" ht="12.75" hidden="1" customHeight="1" x14ac:dyDescent="0.2">
      <c r="A78" s="66" t="s">
        <v>158</v>
      </c>
      <c r="B78" s="40"/>
      <c r="C78" s="40"/>
      <c r="E78" s="14">
        <v>5</v>
      </c>
      <c r="F78" s="15" t="s">
        <v>12</v>
      </c>
      <c r="G78" s="14" t="s">
        <v>70</v>
      </c>
      <c r="H78" s="14" t="s">
        <v>8</v>
      </c>
      <c r="R78" s="172"/>
    </row>
    <row r="79" spans="1:18" s="7" customFormat="1" ht="12.75" hidden="1" customHeight="1" x14ac:dyDescent="0.2">
      <c r="A79" s="66" t="s">
        <v>159</v>
      </c>
      <c r="B79" s="40"/>
      <c r="C79" s="40"/>
      <c r="E79" s="14">
        <v>5</v>
      </c>
      <c r="F79" s="15" t="s">
        <v>12</v>
      </c>
      <c r="G79" s="14" t="s">
        <v>70</v>
      </c>
      <c r="H79" s="14" t="s">
        <v>10</v>
      </c>
      <c r="R79" s="172"/>
    </row>
    <row r="80" spans="1:18" s="7" customFormat="1" ht="12.75" hidden="1" customHeight="1" x14ac:dyDescent="0.2">
      <c r="A80" s="66" t="s">
        <v>69</v>
      </c>
      <c r="B80" s="40"/>
      <c r="C80" s="40"/>
      <c r="E80" s="14">
        <v>5</v>
      </c>
      <c r="F80" s="15" t="s">
        <v>12</v>
      </c>
      <c r="G80" s="14" t="s">
        <v>70</v>
      </c>
      <c r="H80" s="14" t="s">
        <v>15</v>
      </c>
      <c r="R80" s="172"/>
    </row>
    <row r="81" spans="1:18" s="7" customFormat="1" ht="12.75" hidden="1" customHeight="1" x14ac:dyDescent="0.2">
      <c r="A81" s="66" t="s">
        <v>160</v>
      </c>
      <c r="B81" s="40"/>
      <c r="C81" s="40"/>
      <c r="E81" s="14">
        <v>5</v>
      </c>
      <c r="F81" s="15" t="s">
        <v>12</v>
      </c>
      <c r="G81" s="14" t="s">
        <v>163</v>
      </c>
      <c r="H81" s="14" t="s">
        <v>8</v>
      </c>
      <c r="R81" s="172"/>
    </row>
    <row r="82" spans="1:18" s="7" customFormat="1" ht="12.75" hidden="1" customHeight="1" x14ac:dyDescent="0.2">
      <c r="A82" s="66" t="s">
        <v>161</v>
      </c>
      <c r="B82" s="40"/>
      <c r="C82" s="40"/>
      <c r="E82" s="14">
        <v>5</v>
      </c>
      <c r="F82" s="15" t="s">
        <v>12</v>
      </c>
      <c r="G82" s="14" t="s">
        <v>163</v>
      </c>
      <c r="H82" s="16" t="s">
        <v>49</v>
      </c>
      <c r="R82" s="172"/>
    </row>
    <row r="83" spans="1:18" s="7" customFormat="1" ht="12.75" hidden="1" customHeight="1" x14ac:dyDescent="0.2">
      <c r="A83" s="66" t="s">
        <v>71</v>
      </c>
      <c r="B83" s="40"/>
      <c r="C83" s="40"/>
      <c r="E83" s="14">
        <v>5</v>
      </c>
      <c r="F83" s="15" t="s">
        <v>12</v>
      </c>
      <c r="G83" s="14" t="s">
        <v>163</v>
      </c>
      <c r="H83" s="14" t="s">
        <v>10</v>
      </c>
      <c r="R83" s="172"/>
    </row>
    <row r="84" spans="1:18" s="7" customFormat="1" ht="12.75" hidden="1" customHeight="1" x14ac:dyDescent="0.2">
      <c r="A84" s="66" t="s">
        <v>162</v>
      </c>
      <c r="B84" s="40"/>
      <c r="C84" s="40"/>
      <c r="E84" s="14">
        <v>5</v>
      </c>
      <c r="F84" s="15" t="s">
        <v>12</v>
      </c>
      <c r="G84" s="14" t="s">
        <v>163</v>
      </c>
      <c r="H84" s="14" t="s">
        <v>15</v>
      </c>
      <c r="R84" s="172"/>
    </row>
    <row r="85" spans="1:18" s="7" customFormat="1" ht="12.75" hidden="1" customHeight="1" x14ac:dyDescent="0.2">
      <c r="A85" s="66" t="s">
        <v>72</v>
      </c>
      <c r="B85" s="40"/>
      <c r="C85" s="40"/>
      <c r="E85" s="14">
        <v>5</v>
      </c>
      <c r="F85" s="15" t="s">
        <v>12</v>
      </c>
      <c r="G85" s="14" t="s">
        <v>70</v>
      </c>
      <c r="H85" s="14" t="s">
        <v>49</v>
      </c>
      <c r="R85" s="172"/>
    </row>
    <row r="86" spans="1:18" s="7" customFormat="1" ht="12.75" hidden="1" customHeight="1" x14ac:dyDescent="0.2">
      <c r="A86" s="66" t="s">
        <v>164</v>
      </c>
      <c r="B86" s="40"/>
      <c r="C86" s="40"/>
      <c r="E86" s="14">
        <v>5</v>
      </c>
      <c r="F86" s="15" t="s">
        <v>12</v>
      </c>
      <c r="G86" s="14" t="s">
        <v>74</v>
      </c>
      <c r="H86" s="14" t="s">
        <v>10</v>
      </c>
      <c r="R86" s="172"/>
    </row>
    <row r="87" spans="1:18" s="7" customFormat="1" ht="12.75" hidden="1" customHeight="1" x14ac:dyDescent="0.2">
      <c r="A87" s="66" t="s">
        <v>165</v>
      </c>
      <c r="B87" s="40"/>
      <c r="C87" s="40"/>
      <c r="E87" s="14">
        <v>5</v>
      </c>
      <c r="F87" s="15" t="s">
        <v>12</v>
      </c>
      <c r="G87" s="14" t="s">
        <v>74</v>
      </c>
      <c r="H87" s="14" t="s">
        <v>15</v>
      </c>
      <c r="R87" s="172"/>
    </row>
    <row r="88" spans="1:18" s="7" customFormat="1" ht="12.75" hidden="1" customHeight="1" x14ac:dyDescent="0.2">
      <c r="A88" s="66" t="s">
        <v>166</v>
      </c>
      <c r="B88" s="40"/>
      <c r="C88" s="40"/>
      <c r="E88" s="14">
        <v>5</v>
      </c>
      <c r="F88" s="15" t="s">
        <v>12</v>
      </c>
      <c r="G88" s="14" t="s">
        <v>74</v>
      </c>
      <c r="H88" s="14" t="s">
        <v>17</v>
      </c>
      <c r="R88" s="172"/>
    </row>
    <row r="89" spans="1:18" s="7" customFormat="1" ht="12.75" hidden="1" customHeight="1" x14ac:dyDescent="0.2">
      <c r="A89" s="66" t="s">
        <v>167</v>
      </c>
      <c r="B89" s="40"/>
      <c r="C89" s="40"/>
      <c r="E89" s="14">
        <v>5</v>
      </c>
      <c r="F89" s="15" t="s">
        <v>12</v>
      </c>
      <c r="G89" s="14" t="s">
        <v>74</v>
      </c>
      <c r="H89" s="14" t="s">
        <v>8</v>
      </c>
      <c r="R89" s="172"/>
    </row>
    <row r="90" spans="1:18" s="7" customFormat="1" ht="12.75" hidden="1" customHeight="1" x14ac:dyDescent="0.2">
      <c r="A90" s="66" t="s">
        <v>168</v>
      </c>
      <c r="B90" s="40"/>
      <c r="C90" s="40"/>
      <c r="E90" s="14">
        <v>5</v>
      </c>
      <c r="F90" s="15" t="s">
        <v>12</v>
      </c>
      <c r="G90" s="14" t="s">
        <v>74</v>
      </c>
      <c r="H90" s="14" t="s">
        <v>45</v>
      </c>
      <c r="R90" s="172"/>
    </row>
    <row r="91" spans="1:18" s="7" customFormat="1" ht="12.75" hidden="1" customHeight="1" x14ac:dyDescent="0.2">
      <c r="A91" s="66" t="s">
        <v>73</v>
      </c>
      <c r="B91" s="40"/>
      <c r="C91" s="40"/>
      <c r="E91" s="14">
        <v>5</v>
      </c>
      <c r="F91" s="15" t="s">
        <v>12</v>
      </c>
      <c r="G91" s="14" t="s">
        <v>74</v>
      </c>
      <c r="H91" s="14" t="s">
        <v>64</v>
      </c>
      <c r="R91" s="172"/>
    </row>
    <row r="92" spans="1:18" s="7" customFormat="1" ht="12.75" hidden="1" customHeight="1" x14ac:dyDescent="0.2">
      <c r="A92" s="66" t="s">
        <v>75</v>
      </c>
      <c r="B92" s="40"/>
      <c r="C92" s="40"/>
      <c r="E92" s="14">
        <v>5</v>
      </c>
      <c r="F92" s="15" t="s">
        <v>12</v>
      </c>
      <c r="G92" s="14" t="s">
        <v>74</v>
      </c>
      <c r="H92" s="14" t="s">
        <v>19</v>
      </c>
      <c r="R92" s="172"/>
    </row>
    <row r="93" spans="1:18" s="7" customFormat="1" ht="12.75" hidden="1" customHeight="1" x14ac:dyDescent="0.2">
      <c r="A93" s="66" t="s">
        <v>76</v>
      </c>
      <c r="B93" s="40"/>
      <c r="C93" s="40"/>
      <c r="E93" s="14">
        <v>5</v>
      </c>
      <c r="F93" s="15" t="s">
        <v>12</v>
      </c>
      <c r="G93" s="14" t="s">
        <v>74</v>
      </c>
      <c r="H93" s="14" t="s">
        <v>60</v>
      </c>
      <c r="R93" s="172"/>
    </row>
    <row r="94" spans="1:18" s="7" customFormat="1" ht="12.75" hidden="1" customHeight="1" x14ac:dyDescent="0.2">
      <c r="A94" s="66" t="s">
        <v>77</v>
      </c>
      <c r="B94" s="40"/>
      <c r="C94" s="40"/>
      <c r="E94" s="14">
        <v>5</v>
      </c>
      <c r="F94" s="15" t="s">
        <v>12</v>
      </c>
      <c r="G94" s="14" t="s">
        <v>74</v>
      </c>
      <c r="H94" s="14" t="s">
        <v>49</v>
      </c>
      <c r="R94" s="172"/>
    </row>
    <row r="95" spans="1:18" s="7" customFormat="1" ht="12.75" hidden="1" customHeight="1" x14ac:dyDescent="0.2">
      <c r="A95" s="66" t="s">
        <v>165</v>
      </c>
      <c r="B95" s="40"/>
      <c r="C95" s="40"/>
      <c r="E95" s="14">
        <v>5</v>
      </c>
      <c r="F95" s="15" t="s">
        <v>12</v>
      </c>
      <c r="G95" s="14" t="s">
        <v>74</v>
      </c>
      <c r="H95" s="14" t="s">
        <v>15</v>
      </c>
      <c r="R95" s="172"/>
    </row>
    <row r="96" spans="1:18" s="7" customFormat="1" ht="12.75" hidden="1" customHeight="1" x14ac:dyDescent="0.2">
      <c r="A96" s="66" t="s">
        <v>78</v>
      </c>
      <c r="B96" s="40"/>
      <c r="C96" s="40"/>
      <c r="E96" s="14">
        <v>5</v>
      </c>
      <c r="F96" s="15" t="s">
        <v>12</v>
      </c>
      <c r="G96" s="14" t="s">
        <v>79</v>
      </c>
      <c r="H96" s="14" t="s">
        <v>10</v>
      </c>
      <c r="R96" s="172"/>
    </row>
    <row r="97" spans="1:18" s="7" customFormat="1" ht="12.75" hidden="1" customHeight="1" x14ac:dyDescent="0.2">
      <c r="A97" s="66" t="s">
        <v>80</v>
      </c>
      <c r="B97" s="40"/>
      <c r="C97" s="40"/>
      <c r="E97" s="14">
        <v>5</v>
      </c>
      <c r="F97" s="15" t="s">
        <v>12</v>
      </c>
      <c r="G97" s="14" t="s">
        <v>79</v>
      </c>
      <c r="H97" s="14" t="s">
        <v>15</v>
      </c>
      <c r="R97" s="172"/>
    </row>
    <row r="98" spans="1:18" s="7" customFormat="1" ht="12.75" hidden="1" customHeight="1" x14ac:dyDescent="0.2">
      <c r="A98" s="66" t="s">
        <v>169</v>
      </c>
      <c r="B98" s="40"/>
      <c r="C98" s="40"/>
      <c r="E98" s="14">
        <v>5</v>
      </c>
      <c r="F98" s="15" t="s">
        <v>12</v>
      </c>
      <c r="G98" s="14" t="s">
        <v>79</v>
      </c>
      <c r="H98" s="15" t="s">
        <v>60</v>
      </c>
      <c r="R98" s="172"/>
    </row>
    <row r="99" spans="1:18" s="7" customFormat="1" ht="12.75" hidden="1" customHeight="1" x14ac:dyDescent="0.2">
      <c r="A99" s="66" t="s">
        <v>170</v>
      </c>
      <c r="B99" s="40"/>
      <c r="C99" s="40"/>
      <c r="E99" s="14">
        <v>5</v>
      </c>
      <c r="F99" s="15" t="s">
        <v>12</v>
      </c>
      <c r="G99" s="14" t="s">
        <v>79</v>
      </c>
      <c r="H99" s="15" t="s">
        <v>19</v>
      </c>
      <c r="R99" s="172"/>
    </row>
    <row r="100" spans="1:18" s="7" customFormat="1" ht="12.75" hidden="1" customHeight="1" x14ac:dyDescent="0.2">
      <c r="A100" s="66" t="s">
        <v>171</v>
      </c>
      <c r="B100" s="40"/>
      <c r="C100" s="40"/>
      <c r="E100" s="14">
        <v>5</v>
      </c>
      <c r="F100" s="15" t="s">
        <v>12</v>
      </c>
      <c r="G100" s="14" t="s">
        <v>79</v>
      </c>
      <c r="H100" s="15" t="s">
        <v>82</v>
      </c>
      <c r="R100" s="172"/>
    </row>
    <row r="101" spans="1:18" s="7" customFormat="1" ht="12.75" hidden="1" customHeight="1" x14ac:dyDescent="0.2">
      <c r="A101" s="66" t="s">
        <v>81</v>
      </c>
      <c r="B101" s="40"/>
      <c r="C101" s="40"/>
      <c r="E101" s="14">
        <v>5</v>
      </c>
      <c r="F101" s="15" t="s">
        <v>12</v>
      </c>
      <c r="G101" s="14" t="s">
        <v>59</v>
      </c>
      <c r="H101" s="15" t="s">
        <v>82</v>
      </c>
      <c r="R101" s="172"/>
    </row>
    <row r="102" spans="1:18" s="7" customFormat="1" ht="12.75" hidden="1" customHeight="1" x14ac:dyDescent="0.2">
      <c r="A102" s="66" t="s">
        <v>83</v>
      </c>
      <c r="B102" s="40"/>
      <c r="C102" s="40"/>
      <c r="E102" s="14">
        <v>5</v>
      </c>
      <c r="F102" s="15" t="s">
        <v>12</v>
      </c>
      <c r="G102" s="14" t="s">
        <v>84</v>
      </c>
      <c r="H102" s="15" t="s">
        <v>8</v>
      </c>
      <c r="R102" s="172"/>
    </row>
    <row r="103" spans="1:18" s="7" customFormat="1" ht="12.75" hidden="1" customHeight="1" x14ac:dyDescent="0.2">
      <c r="A103" s="66" t="s">
        <v>85</v>
      </c>
      <c r="B103" s="40"/>
      <c r="C103" s="40"/>
      <c r="E103" s="14">
        <v>5</v>
      </c>
      <c r="F103" s="15" t="s">
        <v>12</v>
      </c>
      <c r="G103" s="14" t="s">
        <v>84</v>
      </c>
      <c r="H103" s="15" t="s">
        <v>10</v>
      </c>
      <c r="R103" s="172"/>
    </row>
    <row r="104" spans="1:18" s="7" customFormat="1" ht="12.75" hidden="1" customHeight="1" x14ac:dyDescent="0.2">
      <c r="A104" s="66" t="s">
        <v>86</v>
      </c>
      <c r="B104" s="40"/>
      <c r="C104" s="40"/>
      <c r="E104" s="14">
        <v>5</v>
      </c>
      <c r="F104" s="15" t="s">
        <v>12</v>
      </c>
      <c r="G104" s="14" t="s">
        <v>84</v>
      </c>
      <c r="H104" s="15" t="s">
        <v>15</v>
      </c>
      <c r="R104" s="172"/>
    </row>
    <row r="105" spans="1:18" s="7" customFormat="1" ht="12.75" hidden="1" customHeight="1" x14ac:dyDescent="0.2">
      <c r="A105" s="66" t="s">
        <v>172</v>
      </c>
      <c r="B105" s="40"/>
      <c r="C105" s="40"/>
      <c r="E105" s="14">
        <v>5</v>
      </c>
      <c r="F105" s="15" t="s">
        <v>12</v>
      </c>
      <c r="G105" s="14" t="s">
        <v>174</v>
      </c>
      <c r="H105" s="15" t="s">
        <v>8</v>
      </c>
      <c r="R105" s="172"/>
    </row>
    <row r="106" spans="1:18" s="7" customFormat="1" ht="12.75" hidden="1" customHeight="1" x14ac:dyDescent="0.2">
      <c r="A106" s="66" t="s">
        <v>173</v>
      </c>
      <c r="B106" s="40"/>
      <c r="C106" s="40"/>
      <c r="E106" s="14">
        <v>5</v>
      </c>
      <c r="F106" s="15" t="s">
        <v>12</v>
      </c>
      <c r="G106" s="14" t="s">
        <v>174</v>
      </c>
      <c r="H106" s="15" t="s">
        <v>10</v>
      </c>
      <c r="R106" s="172"/>
    </row>
    <row r="107" spans="1:18" s="7" customFormat="1" ht="12.75" hidden="1" customHeight="1" x14ac:dyDescent="0.2">
      <c r="A107" s="66" t="s">
        <v>87</v>
      </c>
      <c r="B107" s="40"/>
      <c r="C107" s="40"/>
      <c r="E107" s="14">
        <v>5</v>
      </c>
      <c r="F107" s="15" t="s">
        <v>12</v>
      </c>
      <c r="G107" s="14" t="s">
        <v>174</v>
      </c>
      <c r="H107" s="15" t="s">
        <v>15</v>
      </c>
      <c r="R107" s="172"/>
    </row>
    <row r="108" spans="1:18" s="7" customFormat="1" ht="12.75" hidden="1" customHeight="1" x14ac:dyDescent="0.2">
      <c r="A108" s="66" t="s">
        <v>61</v>
      </c>
      <c r="B108" s="40"/>
      <c r="C108" s="40"/>
      <c r="E108" s="14">
        <v>5</v>
      </c>
      <c r="F108" s="15" t="s">
        <v>12</v>
      </c>
      <c r="G108" s="14" t="s">
        <v>59</v>
      </c>
      <c r="H108" s="14" t="s">
        <v>8</v>
      </c>
      <c r="R108" s="172"/>
    </row>
    <row r="109" spans="1:18" s="7" customFormat="1" ht="12.75" customHeight="1" x14ac:dyDescent="0.2">
      <c r="A109" s="66" t="s">
        <v>62</v>
      </c>
      <c r="B109" s="40"/>
      <c r="C109" s="40"/>
      <c r="E109" s="14">
        <v>5</v>
      </c>
      <c r="F109" s="15" t="s">
        <v>12</v>
      </c>
      <c r="G109" s="14" t="s">
        <v>59</v>
      </c>
      <c r="H109" s="14" t="s">
        <v>10</v>
      </c>
      <c r="R109" s="172">
        <v>150000</v>
      </c>
    </row>
    <row r="110" spans="1:18" s="7" customFormat="1" ht="12.75" hidden="1" customHeight="1" x14ac:dyDescent="0.2">
      <c r="A110" s="66" t="s">
        <v>58</v>
      </c>
      <c r="B110" s="40"/>
      <c r="C110" s="40"/>
      <c r="E110" s="14">
        <v>5</v>
      </c>
      <c r="F110" s="14" t="s">
        <v>12</v>
      </c>
      <c r="G110" s="14" t="s">
        <v>59</v>
      </c>
      <c r="H110" s="14" t="s">
        <v>60</v>
      </c>
      <c r="R110" s="172"/>
    </row>
    <row r="111" spans="1:18" s="7" customFormat="1" ht="12.75" hidden="1" customHeight="1" x14ac:dyDescent="0.2">
      <c r="A111" s="66" t="s">
        <v>65</v>
      </c>
      <c r="B111" s="40"/>
      <c r="C111" s="40"/>
      <c r="E111" s="14">
        <v>5</v>
      </c>
      <c r="F111" s="15" t="s">
        <v>12</v>
      </c>
      <c r="G111" s="14" t="s">
        <v>59</v>
      </c>
      <c r="H111" s="14" t="s">
        <v>19</v>
      </c>
      <c r="R111" s="172"/>
    </row>
    <row r="112" spans="1:18" s="7" customFormat="1" ht="12.75" customHeight="1" x14ac:dyDescent="0.2">
      <c r="A112" s="66" t="s">
        <v>279</v>
      </c>
      <c r="B112" s="40"/>
      <c r="C112" s="40"/>
      <c r="E112" s="14">
        <v>5</v>
      </c>
      <c r="F112" s="15" t="s">
        <v>12</v>
      </c>
      <c r="G112" s="81">
        <v>99</v>
      </c>
      <c r="H112" s="85">
        <v>990</v>
      </c>
      <c r="R112" s="172">
        <v>650000</v>
      </c>
    </row>
    <row r="113" spans="1:18" s="7" customFormat="1" ht="18.95" customHeight="1" x14ac:dyDescent="0.2">
      <c r="A113" s="213" t="s">
        <v>191</v>
      </c>
      <c r="B113" s="213"/>
      <c r="C113" s="213"/>
      <c r="J113" s="192">
        <f>SUM(J44:J112)</f>
        <v>0</v>
      </c>
      <c r="K113" s="193"/>
      <c r="L113" s="192">
        <f>SUM(L44:L112)</f>
        <v>0</v>
      </c>
      <c r="M113" s="36"/>
      <c r="N113" s="192">
        <f>SUM(N44:N112)</f>
        <v>0</v>
      </c>
      <c r="O113" s="36"/>
      <c r="P113" s="192">
        <f>SUM(P44:P112)</f>
        <v>0</v>
      </c>
      <c r="R113" s="22">
        <f>SUM(R44:R112)</f>
        <v>1015200</v>
      </c>
    </row>
    <row r="114" spans="1:18" s="7" customFormat="1" ht="6" customHeight="1" x14ac:dyDescent="0.2">
      <c r="A114" s="20"/>
      <c r="B114" s="20"/>
      <c r="C114" s="20"/>
      <c r="J114" s="18"/>
      <c r="K114" s="18"/>
    </row>
    <row r="115" spans="1:18" s="7" customFormat="1" ht="12" hidden="1" customHeight="1" x14ac:dyDescent="0.2">
      <c r="A115" s="69" t="s">
        <v>189</v>
      </c>
    </row>
    <row r="116" spans="1:18" s="7" customFormat="1" ht="12" hidden="1" customHeight="1" x14ac:dyDescent="0.2">
      <c r="A116" s="66" t="s">
        <v>109</v>
      </c>
      <c r="E116" s="14">
        <v>5</v>
      </c>
      <c r="F116" s="15" t="s">
        <v>29</v>
      </c>
      <c r="G116" s="14" t="s">
        <v>7</v>
      </c>
      <c r="H116" s="14" t="s">
        <v>17</v>
      </c>
    </row>
    <row r="117" spans="1:18" s="7" customFormat="1" ht="12" hidden="1" customHeight="1" x14ac:dyDescent="0.2">
      <c r="A117" s="66" t="s">
        <v>180</v>
      </c>
      <c r="E117" s="14">
        <v>5</v>
      </c>
      <c r="F117" s="15" t="s">
        <v>29</v>
      </c>
      <c r="G117" s="14" t="s">
        <v>7</v>
      </c>
      <c r="H117" s="14" t="s">
        <v>64</v>
      </c>
    </row>
    <row r="118" spans="1:18" s="7" customFormat="1" ht="12" hidden="1" customHeight="1" x14ac:dyDescent="0.2">
      <c r="A118" s="66" t="s">
        <v>181</v>
      </c>
      <c r="E118" s="14">
        <v>5</v>
      </c>
      <c r="F118" s="15" t="s">
        <v>29</v>
      </c>
      <c r="G118" s="14" t="s">
        <v>7</v>
      </c>
      <c r="H118" s="16" t="s">
        <v>49</v>
      </c>
    </row>
    <row r="119" spans="1:18" s="7" customFormat="1" ht="12" hidden="1" customHeight="1" x14ac:dyDescent="0.2">
      <c r="A119" s="66" t="s">
        <v>181</v>
      </c>
      <c r="E119" s="14">
        <v>5</v>
      </c>
      <c r="F119" s="15" t="s">
        <v>29</v>
      </c>
      <c r="G119" s="14" t="s">
        <v>7</v>
      </c>
      <c r="H119" s="16" t="s">
        <v>49</v>
      </c>
    </row>
    <row r="120" spans="1:18" s="7" customFormat="1" ht="12" hidden="1" customHeight="1" x14ac:dyDescent="0.2">
      <c r="A120" s="66" t="s">
        <v>182</v>
      </c>
      <c r="E120" s="14">
        <v>5</v>
      </c>
      <c r="F120" s="15" t="s">
        <v>29</v>
      </c>
      <c r="G120" s="14" t="s">
        <v>7</v>
      </c>
      <c r="H120" s="14" t="s">
        <v>10</v>
      </c>
    </row>
    <row r="121" spans="1:18" s="7" customFormat="1" ht="12" hidden="1" customHeight="1" x14ac:dyDescent="0.2">
      <c r="A121" s="66" t="s">
        <v>181</v>
      </c>
      <c r="E121" s="14">
        <v>5</v>
      </c>
      <c r="F121" s="15" t="s">
        <v>29</v>
      </c>
      <c r="G121" s="14" t="s">
        <v>7</v>
      </c>
      <c r="H121" s="16" t="s">
        <v>49</v>
      </c>
    </row>
    <row r="122" spans="1:18" s="7" customFormat="1" ht="12" hidden="1" customHeight="1" x14ac:dyDescent="0.2">
      <c r="A122" s="66" t="s">
        <v>183</v>
      </c>
      <c r="E122" s="14">
        <v>5</v>
      </c>
      <c r="F122" s="15" t="s">
        <v>29</v>
      </c>
      <c r="G122" s="14" t="s">
        <v>7</v>
      </c>
      <c r="H122" s="14" t="s">
        <v>8</v>
      </c>
    </row>
    <row r="123" spans="1:18" s="7" customFormat="1" ht="12" hidden="1" customHeight="1" x14ac:dyDescent="0.2">
      <c r="A123" s="66" t="s">
        <v>184</v>
      </c>
      <c r="E123" s="14">
        <v>5</v>
      </c>
      <c r="F123" s="15" t="s">
        <v>29</v>
      </c>
      <c r="G123" s="14" t="s">
        <v>7</v>
      </c>
      <c r="H123" s="14" t="s">
        <v>15</v>
      </c>
    </row>
    <row r="124" spans="1:18" s="7" customFormat="1" ht="18.95" hidden="1" customHeight="1" x14ac:dyDescent="0.2">
      <c r="A124" s="63" t="s">
        <v>185</v>
      </c>
      <c r="J124" s="64">
        <f>SUM(J116:J123)</f>
        <v>0</v>
      </c>
      <c r="K124" s="27"/>
      <c r="L124" s="64">
        <f>SUM(L116:L123)</f>
        <v>0</v>
      </c>
      <c r="M124" s="27"/>
      <c r="N124" s="64">
        <f>SUM(N116:N123)</f>
        <v>0</v>
      </c>
      <c r="O124" s="27"/>
      <c r="P124" s="64">
        <f>SUM(P116:P123)</f>
        <v>0</v>
      </c>
      <c r="Q124" s="27"/>
      <c r="R124" s="64">
        <f>SUM(R116:R123)</f>
        <v>0</v>
      </c>
    </row>
    <row r="125" spans="1:18" s="7" customFormat="1" ht="6" hidden="1" customHeight="1" x14ac:dyDescent="0.2"/>
    <row r="126" spans="1:18" s="7" customFormat="1" ht="12.75" customHeight="1" x14ac:dyDescent="0.2">
      <c r="A126" s="68" t="s">
        <v>190</v>
      </c>
      <c r="B126" s="11"/>
      <c r="C126" s="11"/>
    </row>
    <row r="127" spans="1:18" s="7" customFormat="1" ht="12.75" hidden="1" customHeight="1" x14ac:dyDescent="0.2">
      <c r="A127" s="70" t="s">
        <v>90</v>
      </c>
      <c r="B127" s="9"/>
      <c r="C127" s="9"/>
      <c r="E127" s="14">
        <v>1</v>
      </c>
      <c r="F127" s="15" t="s">
        <v>12</v>
      </c>
      <c r="G127" s="14" t="s">
        <v>54</v>
      </c>
      <c r="H127" s="16" t="s">
        <v>10</v>
      </c>
    </row>
    <row r="128" spans="1:18" s="7" customFormat="1" ht="12.75" hidden="1" customHeight="1" x14ac:dyDescent="0.2">
      <c r="A128" s="66" t="s">
        <v>92</v>
      </c>
      <c r="B128" s="40"/>
      <c r="C128" s="40"/>
      <c r="E128" s="14">
        <v>1</v>
      </c>
      <c r="F128" s="15" t="s">
        <v>93</v>
      </c>
      <c r="G128" s="14" t="s">
        <v>7</v>
      </c>
      <c r="H128" s="14" t="s">
        <v>8</v>
      </c>
    </row>
    <row r="129" spans="1:14" s="7" customFormat="1" ht="12.75" hidden="1" customHeight="1" x14ac:dyDescent="0.2">
      <c r="A129" s="70" t="s">
        <v>90</v>
      </c>
      <c r="B129" s="40"/>
      <c r="C129" s="40"/>
      <c r="D129" s="15"/>
      <c r="E129" s="14">
        <v>1</v>
      </c>
      <c r="F129" s="15" t="s">
        <v>12</v>
      </c>
      <c r="G129" s="14" t="s">
        <v>54</v>
      </c>
      <c r="H129" s="14" t="s">
        <v>10</v>
      </c>
    </row>
    <row r="130" spans="1:14" s="7" customFormat="1" ht="12.75" hidden="1" customHeight="1" x14ac:dyDescent="0.2">
      <c r="A130" s="66" t="s">
        <v>94</v>
      </c>
      <c r="B130" s="40"/>
      <c r="C130" s="40"/>
      <c r="E130" s="14">
        <v>1</v>
      </c>
      <c r="F130" s="15" t="s">
        <v>93</v>
      </c>
      <c r="G130" s="14" t="s">
        <v>34</v>
      </c>
      <c r="H130" s="14" t="s">
        <v>8</v>
      </c>
    </row>
    <row r="131" spans="1:14" s="7" customFormat="1" ht="12.75" hidden="1" customHeight="1" x14ac:dyDescent="0.2">
      <c r="A131" s="66" t="s">
        <v>95</v>
      </c>
      <c r="B131" s="42"/>
      <c r="C131" s="42"/>
      <c r="E131" s="14">
        <v>1</v>
      </c>
      <c r="F131" s="15" t="s">
        <v>93</v>
      </c>
      <c r="G131" s="14" t="s">
        <v>34</v>
      </c>
      <c r="H131" s="14" t="s">
        <v>49</v>
      </c>
    </row>
    <row r="132" spans="1:14" s="7" customFormat="1" ht="12.75" hidden="1" customHeight="1" x14ac:dyDescent="0.2">
      <c r="A132" s="66" t="s">
        <v>96</v>
      </c>
      <c r="B132" s="42"/>
      <c r="C132" s="42"/>
      <c r="D132" s="15"/>
      <c r="E132" s="14">
        <v>1</v>
      </c>
      <c r="F132" s="15" t="s">
        <v>93</v>
      </c>
      <c r="G132" s="14" t="s">
        <v>54</v>
      </c>
      <c r="H132" s="14" t="s">
        <v>10</v>
      </c>
    </row>
    <row r="133" spans="1:14" s="7" customFormat="1" ht="12.75" hidden="1" customHeight="1" x14ac:dyDescent="0.2">
      <c r="A133" s="66" t="s">
        <v>98</v>
      </c>
      <c r="B133" s="42"/>
      <c r="C133" s="42"/>
      <c r="E133" s="14">
        <v>1</v>
      </c>
      <c r="F133" s="15" t="s">
        <v>93</v>
      </c>
      <c r="G133" s="14" t="s">
        <v>54</v>
      </c>
      <c r="H133" s="14" t="s">
        <v>15</v>
      </c>
    </row>
    <row r="134" spans="1:14" s="7" customFormat="1" ht="12.75" hidden="1" customHeight="1" x14ac:dyDescent="0.2">
      <c r="A134" s="66" t="s">
        <v>101</v>
      </c>
      <c r="B134" s="42"/>
      <c r="C134" s="42"/>
      <c r="E134" s="14">
        <v>1</v>
      </c>
      <c r="F134" s="89" t="s">
        <v>93</v>
      </c>
      <c r="G134" s="16" t="s">
        <v>54</v>
      </c>
      <c r="H134" s="90" t="s">
        <v>102</v>
      </c>
      <c r="N134" s="36"/>
    </row>
    <row r="135" spans="1:14" s="7" customFormat="1" ht="12.75" hidden="1" customHeight="1" x14ac:dyDescent="0.2">
      <c r="A135" s="66" t="s">
        <v>99</v>
      </c>
      <c r="B135" s="42"/>
      <c r="C135" s="42"/>
      <c r="D135" s="15"/>
      <c r="E135" s="14">
        <v>1</v>
      </c>
      <c r="F135" s="15" t="s">
        <v>93</v>
      </c>
      <c r="G135" s="14" t="s">
        <v>93</v>
      </c>
      <c r="H135" s="14" t="s">
        <v>10</v>
      </c>
    </row>
    <row r="136" spans="1:14" s="7" customFormat="1" ht="12.75" hidden="1" customHeight="1" x14ac:dyDescent="0.2">
      <c r="A136" s="66" t="s">
        <v>100</v>
      </c>
      <c r="B136" s="40"/>
      <c r="C136" s="40"/>
      <c r="E136" s="14">
        <v>1</v>
      </c>
      <c r="F136" s="15" t="s">
        <v>93</v>
      </c>
      <c r="G136" s="14" t="s">
        <v>54</v>
      </c>
      <c r="H136" s="14" t="s">
        <v>19</v>
      </c>
    </row>
    <row r="137" spans="1:14" s="7" customFormat="1" ht="12.75" hidden="1" customHeight="1" x14ac:dyDescent="0.2">
      <c r="A137" s="66" t="s">
        <v>175</v>
      </c>
      <c r="B137" s="40"/>
      <c r="C137" s="40"/>
      <c r="E137" s="14">
        <v>1</v>
      </c>
      <c r="F137" s="15" t="s">
        <v>93</v>
      </c>
      <c r="G137" s="14" t="s">
        <v>54</v>
      </c>
      <c r="H137" s="14" t="s">
        <v>82</v>
      </c>
    </row>
    <row r="138" spans="1:14" s="7" customFormat="1" ht="12.75" hidden="1" customHeight="1" x14ac:dyDescent="0.2">
      <c r="A138" s="66" t="s">
        <v>176</v>
      </c>
      <c r="B138" s="40"/>
      <c r="C138" s="40"/>
      <c r="E138" s="14">
        <v>1</v>
      </c>
      <c r="F138" s="15" t="s">
        <v>93</v>
      </c>
      <c r="G138" s="14" t="s">
        <v>54</v>
      </c>
      <c r="H138" s="14" t="s">
        <v>45</v>
      </c>
    </row>
    <row r="139" spans="1:14" s="7" customFormat="1" ht="12.75" hidden="1" customHeight="1" x14ac:dyDescent="0.2">
      <c r="A139" s="66" t="s">
        <v>177</v>
      </c>
      <c r="B139" s="40"/>
      <c r="C139" s="40"/>
      <c r="E139" s="14">
        <v>1</v>
      </c>
      <c r="F139" s="15" t="s">
        <v>93</v>
      </c>
      <c r="G139" s="14" t="s">
        <v>54</v>
      </c>
      <c r="H139" s="14" t="s">
        <v>146</v>
      </c>
    </row>
    <row r="140" spans="1:14" s="7" customFormat="1" ht="12.75" hidden="1" customHeight="1" x14ac:dyDescent="0.2">
      <c r="A140" s="66" t="s">
        <v>101</v>
      </c>
      <c r="B140" s="40"/>
      <c r="C140" s="40"/>
      <c r="E140" s="14">
        <v>1</v>
      </c>
      <c r="F140" s="15" t="s">
        <v>93</v>
      </c>
      <c r="G140" s="14" t="s">
        <v>54</v>
      </c>
      <c r="H140" s="14" t="s">
        <v>102</v>
      </c>
    </row>
    <row r="141" spans="1:14" s="7" customFormat="1" ht="12.75" hidden="1" customHeight="1" x14ac:dyDescent="0.2">
      <c r="A141" s="66" t="s">
        <v>103</v>
      </c>
      <c r="B141" s="40"/>
      <c r="C141" s="40"/>
      <c r="E141" s="14">
        <v>1</v>
      </c>
      <c r="F141" s="15" t="s">
        <v>93</v>
      </c>
      <c r="G141" s="14" t="s">
        <v>54</v>
      </c>
      <c r="H141" s="14" t="s">
        <v>24</v>
      </c>
    </row>
    <row r="142" spans="1:14" s="7" customFormat="1" ht="12.75" hidden="1" customHeight="1" x14ac:dyDescent="0.2">
      <c r="A142" s="66" t="s">
        <v>104</v>
      </c>
      <c r="B142" s="40"/>
      <c r="C142" s="40"/>
      <c r="E142" s="14">
        <v>1</v>
      </c>
      <c r="F142" s="15" t="s">
        <v>93</v>
      </c>
      <c r="G142" s="14" t="s">
        <v>54</v>
      </c>
      <c r="H142" s="14" t="s">
        <v>28</v>
      </c>
    </row>
    <row r="143" spans="1:14" s="7" customFormat="1" ht="12.75" hidden="1" customHeight="1" x14ac:dyDescent="0.2">
      <c r="A143" s="66" t="s">
        <v>105</v>
      </c>
      <c r="B143" s="40"/>
      <c r="C143" s="40"/>
      <c r="D143" s="15"/>
      <c r="E143" s="14">
        <v>1</v>
      </c>
      <c r="F143" s="15" t="s">
        <v>93</v>
      </c>
      <c r="G143" s="14" t="s">
        <v>54</v>
      </c>
      <c r="H143" s="16" t="s">
        <v>49</v>
      </c>
    </row>
    <row r="144" spans="1:14" s="7" customFormat="1" ht="12.75" hidden="1" customHeight="1" x14ac:dyDescent="0.2">
      <c r="A144" s="66" t="s">
        <v>106</v>
      </c>
      <c r="B144" s="40"/>
      <c r="C144" s="40"/>
      <c r="D144" s="15"/>
      <c r="E144" s="14">
        <v>1</v>
      </c>
      <c r="F144" s="15" t="s">
        <v>93</v>
      </c>
      <c r="G144" s="14" t="s">
        <v>67</v>
      </c>
      <c r="H144" s="14" t="s">
        <v>8</v>
      </c>
    </row>
    <row r="145" spans="1:18" s="7" customFormat="1" ht="12.75" hidden="1" customHeight="1" x14ac:dyDescent="0.2">
      <c r="A145" s="66" t="s">
        <v>97</v>
      </c>
      <c r="B145" s="40"/>
      <c r="C145" s="40"/>
      <c r="E145" s="14">
        <v>1</v>
      </c>
      <c r="F145" s="15" t="s">
        <v>93</v>
      </c>
      <c r="G145" s="14" t="s">
        <v>93</v>
      </c>
      <c r="H145" s="14" t="s">
        <v>8</v>
      </c>
    </row>
    <row r="146" spans="1:18" s="7" customFormat="1" ht="12.75" customHeight="1" x14ac:dyDescent="0.2">
      <c r="A146" s="66" t="s">
        <v>107</v>
      </c>
      <c r="B146" s="40"/>
      <c r="C146" s="40"/>
      <c r="D146" s="15"/>
      <c r="E146" s="14">
        <v>1</v>
      </c>
      <c r="F146" s="15" t="s">
        <v>93</v>
      </c>
      <c r="G146" s="14" t="s">
        <v>59</v>
      </c>
      <c r="H146" s="16" t="s">
        <v>49</v>
      </c>
      <c r="N146" s="36"/>
      <c r="R146" s="172">
        <v>5000000</v>
      </c>
    </row>
    <row r="147" spans="1:18" s="7" customFormat="1" ht="12.75" hidden="1" customHeight="1" x14ac:dyDescent="0.2">
      <c r="A147" s="66" t="s">
        <v>178</v>
      </c>
      <c r="B147" s="40"/>
      <c r="C147" s="40"/>
      <c r="D147" s="15"/>
      <c r="E147" s="14">
        <v>1</v>
      </c>
      <c r="F147" s="15" t="s">
        <v>93</v>
      </c>
      <c r="G147" s="14" t="s">
        <v>29</v>
      </c>
      <c r="H147" s="14" t="s">
        <v>8</v>
      </c>
    </row>
    <row r="148" spans="1:18" s="7" customFormat="1" ht="12.75" hidden="1" customHeight="1" x14ac:dyDescent="0.2">
      <c r="A148" s="66" t="s">
        <v>179</v>
      </c>
      <c r="B148" s="40"/>
      <c r="C148" s="40"/>
      <c r="D148" s="15"/>
      <c r="E148" s="14">
        <v>1</v>
      </c>
      <c r="F148" s="15" t="s">
        <v>93</v>
      </c>
      <c r="G148" s="14" t="s">
        <v>29</v>
      </c>
      <c r="H148" s="14" t="s">
        <v>45</v>
      </c>
    </row>
    <row r="149" spans="1:18" s="27" customFormat="1" ht="17.25" customHeight="1" x14ac:dyDescent="0.2">
      <c r="A149" s="63" t="s">
        <v>108</v>
      </c>
      <c r="B149" s="26"/>
      <c r="C149" s="26"/>
      <c r="J149" s="21">
        <f>SUM(J128:J148)</f>
        <v>0</v>
      </c>
      <c r="K149" s="23"/>
      <c r="L149" s="21">
        <f>SUM(L128:L143)</f>
        <v>0</v>
      </c>
      <c r="N149" s="21">
        <f>SUM(N128:N148)</f>
        <v>0</v>
      </c>
      <c r="P149" s="21">
        <f>SUM(P128:P146)</f>
        <v>0</v>
      </c>
      <c r="R149" s="21">
        <f>SUM(R128:R148)</f>
        <v>5000000</v>
      </c>
    </row>
    <row r="150" spans="1:18" s="7" customFormat="1" ht="6" customHeight="1" x14ac:dyDescent="0.2"/>
    <row r="151" spans="1:18" s="7" customFormat="1" ht="15.75" customHeight="1" thickBot="1" x14ac:dyDescent="0.25">
      <c r="A151" s="11" t="s">
        <v>110</v>
      </c>
      <c r="B151" s="28"/>
      <c r="C151" s="28"/>
      <c r="J151" s="29">
        <f>J41+J113+J124+J149</f>
        <v>0</v>
      </c>
      <c r="K151" s="23"/>
      <c r="L151" s="29">
        <f>L41+L113+L124+L149</f>
        <v>0</v>
      </c>
      <c r="N151" s="29">
        <f>N41+N113+N124+N149</f>
        <v>0</v>
      </c>
      <c r="P151" s="29">
        <f>P41+P113+P124+P149</f>
        <v>0</v>
      </c>
      <c r="R151" s="29">
        <f>SUM(R41+R113+R149)</f>
        <v>6841932.2199999997</v>
      </c>
    </row>
    <row r="152" spans="1:18" s="7" customFormat="1" ht="13.5" thickTop="1" x14ac:dyDescent="0.2">
      <c r="A152" s="31"/>
      <c r="B152" s="31"/>
      <c r="C152" s="31"/>
      <c r="D152" s="34"/>
      <c r="E152" s="31"/>
      <c r="F152" s="31"/>
      <c r="H152" s="35"/>
      <c r="I152" s="35"/>
      <c r="J152" s="35"/>
      <c r="K152" s="35"/>
      <c r="L152" s="35"/>
      <c r="M152" s="35"/>
    </row>
    <row r="153" spans="1:18" s="7" customFormat="1" x14ac:dyDescent="0.2">
      <c r="A153" s="31"/>
      <c r="B153" s="31"/>
      <c r="C153" s="31"/>
      <c r="D153" s="34"/>
      <c r="E153" s="31"/>
      <c r="F153" s="31"/>
      <c r="H153" s="35"/>
      <c r="I153" s="35"/>
      <c r="J153" s="35"/>
      <c r="K153" s="35"/>
      <c r="L153" s="35"/>
      <c r="M153" s="35"/>
    </row>
    <row r="154" spans="1:18" s="7" customFormat="1" x14ac:dyDescent="0.2">
      <c r="A154" s="31"/>
      <c r="B154" s="31"/>
      <c r="C154" s="31"/>
      <c r="D154" s="34"/>
      <c r="E154" s="31"/>
      <c r="F154" s="31"/>
      <c r="H154" s="35"/>
      <c r="I154" s="35"/>
      <c r="J154" s="35"/>
      <c r="K154" s="35"/>
      <c r="L154" s="35"/>
      <c r="M154" s="35"/>
    </row>
    <row r="155" spans="1:18" s="7" customFormat="1" x14ac:dyDescent="0.2">
      <c r="A155" s="31"/>
      <c r="B155" s="31"/>
      <c r="C155" s="31"/>
      <c r="D155" s="34"/>
      <c r="E155" s="31"/>
      <c r="F155" s="31"/>
      <c r="H155" s="35"/>
      <c r="I155" s="35"/>
      <c r="J155" s="35"/>
      <c r="K155" s="35"/>
      <c r="L155" s="35"/>
      <c r="M155" s="35"/>
    </row>
    <row r="156" spans="1:18" x14ac:dyDescent="0.2">
      <c r="A156" s="211" t="s">
        <v>133</v>
      </c>
      <c r="B156" s="211"/>
      <c r="C156" s="211"/>
      <c r="D156" s="33"/>
      <c r="E156" s="32"/>
      <c r="G156" s="31"/>
      <c r="I156" s="31"/>
      <c r="J156" s="211" t="s">
        <v>297</v>
      </c>
      <c r="K156" s="211"/>
      <c r="L156" s="211"/>
      <c r="M156" s="47"/>
      <c r="N156" s="49"/>
      <c r="O156" s="49"/>
      <c r="P156" s="199" t="s">
        <v>135</v>
      </c>
      <c r="Q156" s="199"/>
      <c r="R156" s="199"/>
    </row>
    <row r="157" spans="1:18" x14ac:dyDescent="0.2">
      <c r="A157" s="50"/>
      <c r="D157" s="33"/>
      <c r="E157" s="51"/>
      <c r="G157" s="31"/>
      <c r="I157" s="31"/>
      <c r="J157" s="181"/>
      <c r="M157" s="181"/>
      <c r="N157" s="36"/>
      <c r="O157" s="36"/>
      <c r="P157" s="51"/>
    </row>
    <row r="158" spans="1:18" x14ac:dyDescent="0.2">
      <c r="A158" s="50"/>
      <c r="D158" s="33"/>
      <c r="E158" s="51"/>
      <c r="G158" s="31"/>
      <c r="I158" s="31"/>
      <c r="J158" s="181"/>
      <c r="M158" s="181"/>
      <c r="N158" s="36"/>
      <c r="O158" s="36"/>
      <c r="P158" s="51"/>
    </row>
    <row r="159" spans="1:18" x14ac:dyDescent="0.2">
      <c r="A159" s="52"/>
      <c r="D159" s="31"/>
      <c r="E159" s="53"/>
      <c r="G159" s="31"/>
      <c r="I159" s="31"/>
      <c r="J159" s="31"/>
      <c r="M159" s="31"/>
      <c r="P159" s="53"/>
    </row>
    <row r="160" spans="1:18" x14ac:dyDescent="0.2">
      <c r="A160" s="212" t="s">
        <v>298</v>
      </c>
      <c r="B160" s="212"/>
      <c r="C160" s="212"/>
      <c r="D160" s="55"/>
      <c r="E160" s="56"/>
      <c r="G160" s="31"/>
      <c r="I160" s="31"/>
      <c r="J160" s="212" t="s">
        <v>319</v>
      </c>
      <c r="K160" s="212"/>
      <c r="L160" s="212"/>
      <c r="M160" s="57"/>
      <c r="N160" s="59"/>
      <c r="O160" s="59"/>
      <c r="P160" s="200" t="s">
        <v>137</v>
      </c>
      <c r="Q160" s="200"/>
      <c r="R160" s="200"/>
    </row>
    <row r="161" spans="1:18" x14ac:dyDescent="0.2">
      <c r="A161" s="211" t="s">
        <v>323</v>
      </c>
      <c r="B161" s="211"/>
      <c r="C161" s="211"/>
      <c r="D161" s="31"/>
      <c r="E161" s="32"/>
      <c r="G161" s="31"/>
      <c r="I161" s="31"/>
      <c r="J161" s="211" t="s">
        <v>288</v>
      </c>
      <c r="K161" s="211"/>
      <c r="L161" s="211"/>
      <c r="M161" s="33"/>
      <c r="N161" s="35"/>
      <c r="O161" s="35"/>
      <c r="P161" s="201" t="s">
        <v>139</v>
      </c>
      <c r="Q161" s="201"/>
      <c r="R161" s="201"/>
    </row>
  </sheetData>
  <customSheetViews>
    <customSheetView guid="{1998FCB8-1FEB-4076-ACE6-A225EE4366B3}" showPageBreaks="1" printArea="1" hiddenRows="1" view="pageBreakPreview">
      <pane xSplit="1" ySplit="13" topLeftCell="B14" activePane="bottomRight" state="frozen"/>
      <selection pane="bottomRight" activeCell="F156" sqref="F156"/>
      <rowBreaks count="1" manualBreakCount="1">
        <brk id="153" max="18" man="1"/>
      </rowBreaks>
      <pageMargins left="0.75" right="0.5" top="1" bottom="1" header="0.75" footer="0.5"/>
      <printOptions horizontalCentered="1"/>
      <pageSetup paperSize="5" scale="90" orientation="landscape" horizontalDpi="4294967293" verticalDpi="300" r:id="rId1"/>
      <headerFooter alignWithMargins="0">
        <oddHeader xml:space="preserve">&amp;L&amp;"Arial,Regular"&amp;9               LBP Form No. 2&amp;R&amp;"Arial,Bold"&amp;10Annex E                         </oddHeader>
        <oddFooter>&amp;C&amp;10Page &amp;P of &amp;N</oddFooter>
      </headerFooter>
    </customSheetView>
    <customSheetView guid="{EE975321-C15E-44A7-AFC6-A307116A4F6E}" showPageBreaks="1" printArea="1" hiddenRows="1" view="pageBreakPreview">
      <pane xSplit="1" ySplit="13" topLeftCell="B14" activePane="bottomRight" state="frozen"/>
      <selection pane="bottomRight" activeCell="F156" sqref="F156"/>
      <rowBreaks count="1" manualBreakCount="1">
        <brk id="153" max="18" man="1"/>
      </rowBreaks>
      <pageMargins left="0.75" right="0.5" top="1" bottom="1" header="0.75" footer="0.5"/>
      <printOptions horizontalCentered="1"/>
      <pageSetup paperSize="5" scale="90" orientation="landscape" horizontalDpi="4294967293" verticalDpi="300" r:id="rId2"/>
      <headerFooter alignWithMargins="0">
        <oddHeader xml:space="preserve">&amp;L&amp;"Arial,Regular"&amp;9               LBP Form No. 2&amp;R&amp;"Arial,Bold"&amp;10Annex E                         </oddHeader>
        <oddFooter>&amp;C&amp;10Page &amp;P of &amp;N</oddFooter>
      </headerFooter>
    </customSheetView>
  </customSheetViews>
  <mergeCells count="18">
    <mergeCell ref="A160:C160"/>
    <mergeCell ref="J160:L160"/>
    <mergeCell ref="P160:R160"/>
    <mergeCell ref="A161:C161"/>
    <mergeCell ref="J161:L161"/>
    <mergeCell ref="P161:R161"/>
    <mergeCell ref="P156:R156"/>
    <mergeCell ref="A1:S1"/>
    <mergeCell ref="A2:S2"/>
    <mergeCell ref="L8:P8"/>
    <mergeCell ref="P9:P11"/>
    <mergeCell ref="A10:C10"/>
    <mergeCell ref="E10:H10"/>
    <mergeCell ref="A12:C12"/>
    <mergeCell ref="E12:H12"/>
    <mergeCell ref="A113:C113"/>
    <mergeCell ref="A156:C156"/>
    <mergeCell ref="J156:L156"/>
  </mergeCells>
  <printOptions horizontalCentered="1"/>
  <pageMargins left="0.75" right="0.5" top="1" bottom="1" header="0.75" footer="0.5"/>
  <pageSetup paperSize="5" scale="90" orientation="landscape" horizontalDpi="4294967293" verticalDpi="300" r:id="rId3"/>
  <headerFooter alignWithMargins="0">
    <oddHeader xml:space="preserve">&amp;L&amp;"Arial,Regular"&amp;9               LBP Form No. 2&amp;R&amp;"Arial,Bold"&amp;10Annex E                         </oddHeader>
    <oddFooter>&amp;C&amp;10Page &amp;P of &amp;N</oddFooter>
  </headerFooter>
  <rowBreaks count="1" manualBreakCount="1">
    <brk id="153" max="1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37</vt:i4>
      </vt:variant>
      <vt:variant>
        <vt:lpstr>Named Ranges</vt:lpstr>
      </vt:variant>
      <vt:variant>
        <vt:i4>72</vt:i4>
      </vt:variant>
    </vt:vector>
  </HeadingPairs>
  <TitlesOfParts>
    <vt:vector size="109" baseType="lpstr">
      <vt:lpstr>1011</vt:lpstr>
      <vt:lpstr>1011 GPS</vt:lpstr>
      <vt:lpstr>1011 ES</vt:lpstr>
      <vt:lpstr>1011 SS</vt:lpstr>
      <vt:lpstr>1021</vt:lpstr>
      <vt:lpstr>1022</vt:lpstr>
      <vt:lpstr>1031</vt:lpstr>
      <vt:lpstr>1031 GPS</vt:lpstr>
      <vt:lpstr>1031 ES</vt:lpstr>
      <vt:lpstr>1031 SS</vt:lpstr>
      <vt:lpstr>1032</vt:lpstr>
      <vt:lpstr>1041</vt:lpstr>
      <vt:lpstr>1061</vt:lpstr>
      <vt:lpstr>1071</vt:lpstr>
      <vt:lpstr>1081</vt:lpstr>
      <vt:lpstr>1091</vt:lpstr>
      <vt:lpstr>1101</vt:lpstr>
      <vt:lpstr>1131</vt:lpstr>
      <vt:lpstr>7611</vt:lpstr>
      <vt:lpstr>8711</vt:lpstr>
      <vt:lpstr>8721</vt:lpstr>
      <vt:lpstr>8751</vt:lpstr>
      <vt:lpstr>4421</vt:lpstr>
      <vt:lpstr>4411</vt:lpstr>
      <vt:lpstr>3361 (1)</vt:lpstr>
      <vt:lpstr>3361 (2)</vt:lpstr>
      <vt:lpstr>GF-Infra Social 3999-49-69</vt:lpstr>
      <vt:lpstr>GF-Infra Economic 8752-53</vt:lpstr>
      <vt:lpstr>20% Social 4918-6918</vt:lpstr>
      <vt:lpstr>20% Economic 8918</vt:lpstr>
      <vt:lpstr>9940</vt:lpstr>
      <vt:lpstr>9991</vt:lpstr>
      <vt:lpstr>9999</vt:lpstr>
      <vt:lpstr>8919</vt:lpstr>
      <vt:lpstr>6919</vt:lpstr>
      <vt:lpstr>8911</vt:lpstr>
      <vt:lpstr>Form 1b - ABR Summary</vt:lpstr>
      <vt:lpstr>'1011'!Print_Area</vt:lpstr>
      <vt:lpstr>'1011 ES'!Print_Area</vt:lpstr>
      <vt:lpstr>'1011 GPS'!Print_Area</vt:lpstr>
      <vt:lpstr>'1011 SS'!Print_Area</vt:lpstr>
      <vt:lpstr>'1021'!Print_Area</vt:lpstr>
      <vt:lpstr>'1022'!Print_Area</vt:lpstr>
      <vt:lpstr>'1031'!Print_Area</vt:lpstr>
      <vt:lpstr>'1031 ES'!Print_Area</vt:lpstr>
      <vt:lpstr>'1031 GPS'!Print_Area</vt:lpstr>
      <vt:lpstr>'1031 SS'!Print_Area</vt:lpstr>
      <vt:lpstr>'1032'!Print_Area</vt:lpstr>
      <vt:lpstr>'1041'!Print_Area</vt:lpstr>
      <vt:lpstr>'1061'!Print_Area</vt:lpstr>
      <vt:lpstr>'1071'!Print_Area</vt:lpstr>
      <vt:lpstr>'1081'!Print_Area</vt:lpstr>
      <vt:lpstr>'1091'!Print_Area</vt:lpstr>
      <vt:lpstr>'1101'!Print_Area</vt:lpstr>
      <vt:lpstr>'1131'!Print_Area</vt:lpstr>
      <vt:lpstr>'20% Economic 8918'!Print_Area</vt:lpstr>
      <vt:lpstr>'20% Social 4918-6918'!Print_Area</vt:lpstr>
      <vt:lpstr>'3361 (1)'!Print_Area</vt:lpstr>
      <vt:lpstr>'3361 (2)'!Print_Area</vt:lpstr>
      <vt:lpstr>'4411'!Print_Area</vt:lpstr>
      <vt:lpstr>'4421'!Print_Area</vt:lpstr>
      <vt:lpstr>'6919'!Print_Area</vt:lpstr>
      <vt:lpstr>'7611'!Print_Area</vt:lpstr>
      <vt:lpstr>'8711'!Print_Area</vt:lpstr>
      <vt:lpstr>'8721'!Print_Area</vt:lpstr>
      <vt:lpstr>'8751'!Print_Area</vt:lpstr>
      <vt:lpstr>'8911'!Print_Area</vt:lpstr>
      <vt:lpstr>'8919'!Print_Area</vt:lpstr>
      <vt:lpstr>'9940'!Print_Area</vt:lpstr>
      <vt:lpstr>'9991'!Print_Area</vt:lpstr>
      <vt:lpstr>'9999'!Print_Area</vt:lpstr>
      <vt:lpstr>'GF-Infra Economic 8752-53'!Print_Area</vt:lpstr>
      <vt:lpstr>'GF-Infra Social 3999-49-69'!Print_Area</vt:lpstr>
      <vt:lpstr>'1011'!Print_Titles</vt:lpstr>
      <vt:lpstr>'1011 ES'!Print_Titles</vt:lpstr>
      <vt:lpstr>'1011 GPS'!Print_Titles</vt:lpstr>
      <vt:lpstr>'1011 SS'!Print_Titles</vt:lpstr>
      <vt:lpstr>'1021'!Print_Titles</vt:lpstr>
      <vt:lpstr>'1022'!Print_Titles</vt:lpstr>
      <vt:lpstr>'1031'!Print_Titles</vt:lpstr>
      <vt:lpstr>'1031 ES'!Print_Titles</vt:lpstr>
      <vt:lpstr>'1031 GPS'!Print_Titles</vt:lpstr>
      <vt:lpstr>'1031 SS'!Print_Titles</vt:lpstr>
      <vt:lpstr>'1032'!Print_Titles</vt:lpstr>
      <vt:lpstr>'1041'!Print_Titles</vt:lpstr>
      <vt:lpstr>'1061'!Print_Titles</vt:lpstr>
      <vt:lpstr>'1071'!Print_Titles</vt:lpstr>
      <vt:lpstr>'1081'!Print_Titles</vt:lpstr>
      <vt:lpstr>'1091'!Print_Titles</vt:lpstr>
      <vt:lpstr>'1101'!Print_Titles</vt:lpstr>
      <vt:lpstr>'1131'!Print_Titles</vt:lpstr>
      <vt:lpstr>'20% Economic 8918'!Print_Titles</vt:lpstr>
      <vt:lpstr>'20% Social 4918-6918'!Print_Titles</vt:lpstr>
      <vt:lpstr>'3361 (1)'!Print_Titles</vt:lpstr>
      <vt:lpstr>'3361 (2)'!Print_Titles</vt:lpstr>
      <vt:lpstr>'4411'!Print_Titles</vt:lpstr>
      <vt:lpstr>'4421'!Print_Titles</vt:lpstr>
      <vt:lpstr>'6919'!Print_Titles</vt:lpstr>
      <vt:lpstr>'7611'!Print_Titles</vt:lpstr>
      <vt:lpstr>'8711'!Print_Titles</vt:lpstr>
      <vt:lpstr>'8721'!Print_Titles</vt:lpstr>
      <vt:lpstr>'8751'!Print_Titles</vt:lpstr>
      <vt:lpstr>'8911'!Print_Titles</vt:lpstr>
      <vt:lpstr>'8919'!Print_Titles</vt:lpstr>
      <vt:lpstr>'9940'!Print_Titles</vt:lpstr>
      <vt:lpstr>'9991'!Print_Titles</vt:lpstr>
      <vt:lpstr>'9999'!Print_Titles</vt:lpstr>
      <vt:lpstr>'GF-Infra Economic 8752-53'!Print_Titles</vt:lpstr>
      <vt:lpstr>'GF-Infra Social 3999-49-69'!Print_Titles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melai05</cp:lastModifiedBy>
  <cp:lastPrinted>2019-12-17T05:23:08Z</cp:lastPrinted>
  <dcterms:created xsi:type="dcterms:W3CDTF">2016-07-12T02:13:36Z</dcterms:created>
  <dcterms:modified xsi:type="dcterms:W3CDTF">2020-04-14T20:12:07Z</dcterms:modified>
</cp:coreProperties>
</file>